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MONTH" sheetId="2" r:id="rId5"/>
  </sheets>
  <definedNames/>
  <calcPr/>
  <extLst>
    <ext uri="GoogleSheetsCustomDataVersion1">
      <go:sheetsCustomData xmlns:go="http://customooxmlschemas.google.com/" r:id="rId6" roundtripDataSignature="AMtx7mjT9ARiMscsxKqcRjJXnR4wOrEylQ=="/>
    </ext>
  </extLst>
</workbook>
</file>

<file path=xl/sharedStrings.xml><?xml version="1.0" encoding="utf-8"?>
<sst xmlns="http://schemas.openxmlformats.org/spreadsheetml/2006/main" count="1897" uniqueCount="675">
  <si>
    <t>id_text</t>
  </si>
  <si>
    <t>Name_Cap</t>
  </si>
  <si>
    <t>Name_capitalized</t>
  </si>
  <si>
    <t>created_at</t>
  </si>
  <si>
    <t>launched_at</t>
  </si>
  <si>
    <t>Exact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</si>
  <si>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</si>
  <si>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</si>
  <si>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</si>
  <si>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</si>
  <si>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</si>
  <si>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</si>
  <si>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</si>
  <si>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</si>
  <si>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Currency_Cap</t>
  </si>
  <si>
    <t>pledged</t>
  </si>
  <si>
    <t>Goal_usd value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</si>
  <si>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</si>
  <si>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</si>
  <si>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</si>
  <si>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</si>
  <si>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</si>
  <si>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</si>
  <si>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</si>
  <si>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Staff_lower cap</t>
  </si>
  <si>
    <t>status</t>
  </si>
  <si>
    <t>12846160</t>
  </si>
  <si>
    <t>Hex Tile Content Add-Ons For Mapforge Map-Making Software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</si>
  <si>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</si>
  <si>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</si>
  <si>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</si>
  <si>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</si>
  <si>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</si>
  <si>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</si>
  <si>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20games</t>
  </si>
  <si>
    <t>false</t>
  </si>
  <si>
    <t>successful</t>
  </si>
  <si>
    <t>13547406</t>
  </si>
  <si>
    <t>Epic Stuff Library Vol 4: D&amp;D 5E/Pathfinder Adaptable.</t>
  </si>
  <si>
    <t>Epic Stuff Library vol 4: D&amp;D 5E/Pathfinder adaptable.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</si>
  <si>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</si>
  <si>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</si>
  <si>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</si>
  <si>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</si>
  <si>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</si>
  <si>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</si>
  <si>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</si>
  <si>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</si>
  <si>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</si>
  <si>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</si>
  <si>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</si>
  <si>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</si>
  <si>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</si>
  <si>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 20games</t>
  </si>
  <si>
    <t>Blank cells</t>
  </si>
  <si>
    <t>30059044</t>
  </si>
  <si>
    <t>Zombicide: 2Nd Edition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</si>
  <si>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</si>
  <si>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</si>
  <si>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</si>
  <si>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</si>
  <si>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</si>
  <si>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</si>
  <si>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</si>
  <si>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</si>
  <si>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</si>
  <si>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</si>
  <si>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 20cards</t>
  </si>
  <si>
    <t>Minimum goal USD</t>
  </si>
  <si>
    <t>52444976</t>
  </si>
  <si>
    <t>Dead+Gone: A Competitive Horror Game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</si>
  <si>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</si>
  <si>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</si>
  <si>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</si>
  <si>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</si>
  <si>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</si>
  <si>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</si>
  <si>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</si>
  <si>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the oracle of heaven and hell</t>
  </si>
  <si>
    <t>Phoenix</t>
  </si>
  <si>
    <t>AZ</t>
  </si>
  <si>
    <t>Backers count</t>
  </si>
  <si>
    <t>UNIQUE COUNTRIES</t>
  </si>
  <si>
    <t>63381877</t>
  </si>
  <si>
    <t>Dwarf Board Game</t>
  </si>
  <si>
    <t>Dwarf board game</t>
  </si>
  <si>
    <t>Los Angeles</t>
  </si>
  <si>
    <t>true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</si>
  <si>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</si>
  <si>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</si>
  <si>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</si>
  <si>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</si>
  <si>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</si>
  <si>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</si>
  <si>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</si>
  <si>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</si>
  <si>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</si>
  <si>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</si>
  <si>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</si>
  <si>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</si>
  <si>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</si>
  <si>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</si>
  <si>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</si>
  <si>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</si>
  <si>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</si>
  <si>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</si>
  <si>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</si>
  <si>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</si>
  <si>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</si>
  <si>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Capone: The Business of Prohibition</t>
  </si>
  <si>
    <t>Guildford</t>
  </si>
  <si>
    <t>182072441</t>
  </si>
  <si>
    <t>The Empath Tarot: For Inner Healing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</si>
  <si>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</si>
  <si>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</si>
  <si>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</si>
  <si>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</si>
  <si>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</si>
  <si>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</si>
  <si>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</si>
  <si>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</si>
  <si>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</si>
  <si>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</si>
  <si>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</si>
  <si>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</si>
  <si>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</si>
  <si>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Playing Cards: The Jedi of the Old Republic</t>
  </si>
  <si>
    <t>Poulsbo</t>
  </si>
  <si>
    <t>194146399</t>
  </si>
  <si>
    <t>Azote Playing Cards | First Edition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</si>
  <si>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</si>
  <si>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</si>
  <si>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</si>
  <si>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</si>
  <si>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</si>
  <si>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</si>
  <si>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</si>
  <si>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</si>
  <si>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Rpg66</t>
  </si>
  <si>
    <t>Hit the Streets: Defend the Block tabletop RPG66</t>
  </si>
  <si>
    <t>Barcelona</t>
  </si>
  <si>
    <t>Catalonia</t>
  </si>
  <si>
    <t>Spain</t>
  </si>
  <si>
    <t>257726009</t>
  </si>
  <si>
    <t>Dice Palace: Display &amp; Storage Case For Dice &amp; Miniatures</t>
  </si>
  <si>
    <t>Dice Palace: Display &amp; Storage Case for Dice &amp; Miniatures</t>
  </si>
  <si>
    <t>Rennes</t>
  </si>
  <si>
    <t>Ile-de-France</t>
  </si>
  <si>
    <t>France</t>
  </si>
  <si>
    <t>265338582</t>
  </si>
  <si>
    <t>Peculiarity Oracle, Sacred Space And Beautiful Word Cards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</si>
  <si>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</si>
  <si>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</si>
  <si>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</si>
  <si>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</si>
  <si>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</si>
  <si>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</si>
  <si>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DoubleSix Dice: Generation Two</t>
  </si>
  <si>
    <t>Columbia</t>
  </si>
  <si>
    <t>SC</t>
  </si>
  <si>
    <t/>
  </si>
  <si>
    <t>279753888</t>
  </si>
  <si>
    <t>The World Of The Lost Lands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</si>
  <si>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</si>
  <si>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</si>
  <si>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</si>
  <si>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</si>
  <si>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</si>
  <si>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</si>
  <si>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</si>
  <si>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</si>
  <si>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</si>
  <si>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</si>
  <si>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</si>
  <si>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</si>
  <si>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Dice Friend - Innovative Dice Tray &amp; Dice Bag - 2 in 1</t>
  </si>
  <si>
    <t>310781283</t>
  </si>
  <si>
    <t>Dungeon Craft: Build Your Own Battle Maps!</t>
  </si>
  <si>
    <t>Dungeon Craft: Build your own battle maps!</t>
  </si>
  <si>
    <t>Italia</t>
  </si>
  <si>
    <t>Piedmont</t>
  </si>
  <si>
    <t>328751672</t>
  </si>
  <si>
    <t>The Mana Pool For Magic The Gathering</t>
  </si>
  <si>
    <t>THE MANA POOL FOR MAGIC THE GATHERING</t>
  </si>
  <si>
    <t>Kalamazoo</t>
  </si>
  <si>
    <t>MI</t>
  </si>
  <si>
    <t>343166008</t>
  </si>
  <si>
    <t>Rpg Pins Show Off Your Love Of Roleplaying Games! Series 1.5</t>
  </si>
  <si>
    <t>RPG Pins show off your love of roleplaying games! Series 1.5</t>
  </si>
  <si>
    <t>Astoria</t>
  </si>
  <si>
    <t>375484295</t>
  </si>
  <si>
    <t>Way Of The Samurai</t>
  </si>
  <si>
    <t>Way of the samurai</t>
  </si>
  <si>
    <t>Reading</t>
  </si>
  <si>
    <t>Questions to answer</t>
  </si>
  <si>
    <t>375970229</t>
  </si>
  <si>
    <t>Budzzles...It'S A Bud, It'S A Puzzle, It'S A Budzzle!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</si>
  <si>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</si>
  <si>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</si>
  <si>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</si>
  <si>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</si>
  <si>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</si>
  <si>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</si>
  <si>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</si>
  <si>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</si>
  <si>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</si>
  <si>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</si>
  <si>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</si>
  <si>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</si>
  <si>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</si>
  <si>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</si>
  <si>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</si>
  <si>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</si>
  <si>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</si>
  <si>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</si>
  <si>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</si>
  <si>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</si>
  <si>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</si>
  <si>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</si>
  <si>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</si>
  <si>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</si>
  <si>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</si>
  <si>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</si>
  <si>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</si>
  <si>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</si>
  <si>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</si>
  <si>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</si>
  <si>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</si>
  <si>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</si>
  <si>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</si>
  <si>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</si>
  <si>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</si>
  <si>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</si>
  <si>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</si>
  <si>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</si>
  <si>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</si>
  <si>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</si>
  <si>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</si>
  <si>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</si>
  <si>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</si>
  <si>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</si>
  <si>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</si>
  <si>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</si>
  <si>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</si>
  <si>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</si>
  <si>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</si>
  <si>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</si>
  <si>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</si>
  <si>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</si>
  <si>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</si>
  <si>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</si>
  <si>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</si>
  <si>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</si>
  <si>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</si>
  <si>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</si>
  <si>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</si>
  <si>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</si>
  <si>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</si>
  <si>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</si>
  <si>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</si>
  <si>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</si>
  <si>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</si>
  <si>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</si>
  <si>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</si>
  <si>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</si>
  <si>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</si>
  <si>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A collection based game for people to show off</t>
  </si>
  <si>
    <t>San Francisco</t>
  </si>
  <si>
    <t>506366660</t>
  </si>
  <si>
    <t>Secrets Of The World Harvesters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</si>
  <si>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</si>
  <si>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</si>
  <si>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</si>
  <si>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</si>
  <si>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</si>
  <si>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</si>
  <si>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Vengeance : Director's Cut</t>
  </si>
  <si>
    <t>New Brunswick</t>
  </si>
  <si>
    <t>528402382</t>
  </si>
  <si>
    <t>Reaping At River'S End For 5E And S&amp;W Rpg!</t>
  </si>
  <si>
    <t>Reaping at River's End for 5e and S&amp;W RPG!</t>
  </si>
  <si>
    <t>Provo</t>
  </si>
  <si>
    <t>570716639</t>
  </si>
  <si>
    <t>Night Parade Of 100 Demons: The Board Game (English)</t>
  </si>
  <si>
    <t>Night Parade of 100 Demons: the Board Game (English)</t>
  </si>
  <si>
    <t>East Lansing</t>
  </si>
  <si>
    <t>575542112</t>
  </si>
  <si>
    <t>Gaym</t>
  </si>
  <si>
    <t>GAYM</t>
  </si>
  <si>
    <t>New York</t>
  </si>
  <si>
    <t>599991695</t>
  </si>
  <si>
    <t>First Us Fantasy Sports Site For Women'S Leagues: She Plays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</si>
  <si>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</si>
  <si>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</si>
  <si>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</si>
  <si>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</si>
  <si>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</si>
  <si>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Football Fantasy, a first-and-dungeon zine.</t>
  </si>
  <si>
    <t>Wales</t>
  </si>
  <si>
    <t>614983062</t>
  </si>
  <si>
    <t>The Umerican Road Atlas And Umerica Unnatural</t>
  </si>
  <si>
    <t>The Umerican Road Atlas and Umerica Unnatural</t>
  </si>
  <si>
    <t>Naperville</t>
  </si>
  <si>
    <t>675733053</t>
  </si>
  <si>
    <t>Fantasy Towers In Stl Format For 3D Printing</t>
  </si>
  <si>
    <t>Fantasy Towers in STL format for 3D printing</t>
  </si>
  <si>
    <t>Bretagne</t>
  </si>
  <si>
    <t>691012156</t>
  </si>
  <si>
    <t>Ashes To Ashes - Ks Exclusive Game</t>
  </si>
  <si>
    <t>Ashes to Ashes - KS Exclusive Game</t>
  </si>
  <si>
    <t>Boynton Beach</t>
  </si>
  <si>
    <t>693521123</t>
  </si>
  <si>
    <t>Aeon'S End: The New Age</t>
  </si>
  <si>
    <t>Aeon's End: The New Age</t>
  </si>
  <si>
    <t>College Park</t>
  </si>
  <si>
    <t>MD</t>
  </si>
  <si>
    <t>697419301</t>
  </si>
  <si>
    <t>The Bridge Of The Damned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</si>
  <si>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</si>
  <si>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</si>
  <si>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</si>
  <si>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</si>
  <si>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</si>
  <si>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</si>
  <si>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</si>
  <si>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</si>
  <si>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</si>
  <si>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</si>
  <si>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</si>
  <si>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</si>
  <si>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</si>
  <si>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</si>
  <si>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</si>
  <si>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Japanese Mythology for Dungeons &amp; Dragons 5e and Pathfinder</t>
  </si>
  <si>
    <t>Carrollton</t>
  </si>
  <si>
    <t>GA</t>
  </si>
  <si>
    <t>799327001</t>
  </si>
  <si>
    <t>28Mm Scale Orc Defence Turrets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</si>
  <si>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</si>
  <si>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</si>
  <si>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</si>
  <si>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</si>
  <si>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</si>
  <si>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</si>
  <si>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</si>
  <si>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</si>
  <si>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Nude figure playing cards</t>
  </si>
  <si>
    <t>Redmond</t>
  </si>
  <si>
    <t>859519481</t>
  </si>
  <si>
    <t>Musical Breakout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</si>
  <si>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</si>
  <si>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</si>
  <si>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</si>
  <si>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</si>
  <si>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</si>
  <si>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</si>
  <si>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</si>
  <si>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Tabletop terrain from XPS foam: Buildings</t>
  </si>
  <si>
    <t>NOK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</si>
  <si>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</si>
  <si>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</si>
  <si>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</si>
  <si>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</si>
  <si>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</si>
  <si>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</si>
  <si>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</si>
  <si>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</si>
  <si>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</si>
  <si>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</si>
  <si>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</si>
  <si>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</si>
  <si>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</si>
  <si>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</si>
  <si>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</si>
  <si>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</si>
  <si>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</si>
  <si>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Pixel Blocks by Little Problem Solvers</t>
  </si>
  <si>
    <t>live</t>
  </si>
  <si>
    <t>1038316883</t>
  </si>
  <si>
    <t>Quests And Chaos Merchandise Launch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</si>
  <si>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</si>
  <si>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</si>
  <si>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</si>
  <si>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</si>
  <si>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</si>
  <si>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</si>
  <si>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Dance of Death Playing Cards - LIMITED 1,2,3 deck of cards</t>
  </si>
  <si>
    <t>1131233975</t>
  </si>
  <si>
    <t>Perfecttrine - Playing Cards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</si>
  <si>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</si>
  <si>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</si>
  <si>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</si>
  <si>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</si>
  <si>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</si>
  <si>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</si>
  <si>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</si>
  <si>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Odyssey: ANTHROPOS</t>
  </si>
  <si>
    <t>Toronto</t>
  </si>
  <si>
    <t>ON</t>
  </si>
  <si>
    <t>1191044112</t>
  </si>
  <si>
    <t>Mosaic The Board Game.</t>
  </si>
  <si>
    <t>Mosaic the board game.</t>
  </si>
  <si>
    <t>Houston</t>
  </si>
  <si>
    <t>1191456933</t>
  </si>
  <si>
    <t>Us National Park Playing Cards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</si>
  <si>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</si>
  <si>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</si>
  <si>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</si>
  <si>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</si>
  <si>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</si>
  <si>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</si>
  <si>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</si>
  <si>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</si>
  <si>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</si>
  <si>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</si>
  <si>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</si>
  <si>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</si>
  <si>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</si>
  <si>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</si>
  <si>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</si>
  <si>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</si>
  <si>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</si>
  <si>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</si>
  <si>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TITANS: historical fantasy miniature board game</t>
  </si>
  <si>
    <t>1286829186</t>
  </si>
  <si>
    <t>Dado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</si>
  <si>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</si>
  <si>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</si>
  <si>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</si>
  <si>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</si>
  <si>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</si>
  <si>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</si>
  <si>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</si>
  <si>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</si>
  <si>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</si>
  <si>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Steve Hampson's Tabletop Games Kickstarter Report 2019</t>
  </si>
  <si>
    <t>DUMBO</t>
  </si>
  <si>
    <t>1302123934</t>
  </si>
  <si>
    <t>Incoming Transmission: Coop Deduction Boardgame (Plus App!)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</si>
  <si>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</si>
  <si>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</si>
  <si>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</si>
  <si>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</si>
  <si>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</si>
  <si>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</si>
  <si>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</si>
  <si>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</si>
  <si>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</si>
  <si>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</si>
  <si>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</si>
  <si>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</si>
  <si>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</si>
  <si>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</si>
  <si>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</si>
  <si>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</si>
  <si>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</si>
  <si>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</si>
  <si>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</si>
  <si>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</si>
  <si>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</si>
  <si>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</si>
  <si>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Insecta; a transformations deck of intricate insects</t>
  </si>
  <si>
    <t>1388623378</t>
  </si>
  <si>
    <t>Mine City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</si>
  <si>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</si>
  <si>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</si>
  <si>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</si>
  <si>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</si>
  <si>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</si>
  <si>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</si>
  <si>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</si>
  <si>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</si>
  <si>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The Few and Cursed: Board Game</t>
  </si>
  <si>
    <t>1430382857</t>
  </si>
  <si>
    <t>Capers Covert Rpg</t>
  </si>
  <si>
    <t>CAPERS Covert RPG</t>
  </si>
  <si>
    <t>Marietta</t>
  </si>
  <si>
    <t>1433669141</t>
  </si>
  <si>
    <t>American Civil War Printable Terrain Tabletop And Modeling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</si>
  <si>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</si>
  <si>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</si>
  <si>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</si>
  <si>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</si>
  <si>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</si>
  <si>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</si>
  <si>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SPARK: The Magic of Storytelling</t>
  </si>
  <si>
    <t>Berlin</t>
  </si>
  <si>
    <t>canceled</t>
  </si>
  <si>
    <t>1471383303</t>
  </si>
  <si>
    <t>Heritage Luxury Playing Cards ‚Îç Printed By Cartamundi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</si>
  <si>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</si>
  <si>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</si>
  <si>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</si>
  <si>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</si>
  <si>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</si>
  <si>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</si>
  <si>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</si>
  <si>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</si>
  <si>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</si>
  <si>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</si>
  <si>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</si>
  <si>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</si>
  <si>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The Road to Hell - 3D Print-Ready Models</t>
  </si>
  <si>
    <t>Memphis</t>
  </si>
  <si>
    <t>1487861879</t>
  </si>
  <si>
    <t>Monsters Of The Underworld For 5E</t>
  </si>
  <si>
    <t>Monsters of the Underworld for 5E</t>
  </si>
  <si>
    <t>Calgary</t>
  </si>
  <si>
    <t>AB</t>
  </si>
  <si>
    <t>1494377696</t>
  </si>
  <si>
    <t>Talespire</t>
  </si>
  <si>
    <t>TaleSpire</t>
  </si>
  <si>
    <t>Northampton</t>
  </si>
  <si>
    <t>1511224826</t>
  </si>
  <si>
    <t>Space Base Ii -Futuristic / Apocalyptic Scenery Stls In 28Mm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</si>
  <si>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</si>
  <si>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</si>
  <si>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</si>
  <si>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</si>
  <si>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</si>
  <si>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</si>
  <si>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</si>
  <si>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</si>
  <si>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</si>
  <si>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AMAZONS!</t>
  </si>
  <si>
    <t>Cambridgeshire</t>
  </si>
  <si>
    <t>1588933145</t>
  </si>
  <si>
    <t>Warchess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</si>
  <si>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</si>
  <si>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</si>
  <si>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</si>
  <si>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</si>
  <si>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</si>
  <si>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</si>
  <si>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</si>
  <si>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</si>
  <si>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</si>
  <si>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</si>
  <si>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</si>
  <si>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</si>
  <si>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</si>
  <si>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</si>
  <si>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</si>
  <si>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</si>
  <si>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</si>
  <si>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</si>
  <si>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</si>
  <si>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</si>
  <si>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</si>
  <si>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</si>
  <si>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maximum mayhem dungeons #7: dread swamp of the banshee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</si>
  <si>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</si>
  <si>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</si>
  <si>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</si>
  <si>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</si>
  <si>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</si>
  <si>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</si>
  <si>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</si>
  <si>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</si>
  <si>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</si>
  <si>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</si>
  <si>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</si>
  <si>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</si>
  <si>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</si>
  <si>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dungeon crawl classics: soul for the ocean dark</t>
  </si>
  <si>
    <t>Montesson</t>
  </si>
  <si>
    <t>1719736684</t>
  </si>
  <si>
    <t>Vampire Cards: Specialized Playing Cards!</t>
  </si>
  <si>
    <t>Vampire Cards: Specialized playing cards!</t>
  </si>
  <si>
    <t>1738093236</t>
  </si>
  <si>
    <t>6Th Sense Connection Oracle Cards</t>
  </si>
  <si>
    <t>6th Sense Connection Oracle Cards</t>
  </si>
  <si>
    <t>Fort Worth</t>
  </si>
  <si>
    <t>1748213057</t>
  </si>
  <si>
    <t>Bolabots (Steam Game)</t>
  </si>
  <si>
    <t>BolaBots (Steam game)</t>
  </si>
  <si>
    <t>Boston</t>
  </si>
  <si>
    <t>1788831436</t>
  </si>
  <si>
    <t>Metal Gods Of Ur-Hadad Zine Returns!</t>
  </si>
  <si>
    <t>Metal Gods of Ur-Hadad Zine Returns!</t>
  </si>
  <si>
    <t>Saginaw</t>
  </si>
  <si>
    <t>1793298287</t>
  </si>
  <si>
    <t>Flight Club: Performance Artwork And Live Street Game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</si>
  <si>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</si>
  <si>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</si>
  <si>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</si>
  <si>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</si>
  <si>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</si>
  <si>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</si>
  <si>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</si>
  <si>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</si>
  <si>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</si>
  <si>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</si>
  <si>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</si>
  <si>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</si>
  <si>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</si>
  <si>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</si>
  <si>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</si>
  <si>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</si>
  <si>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Storosso, new beach, backyard, tailgate game (Canceled)</t>
  </si>
  <si>
    <t>1851778839</t>
  </si>
  <si>
    <t>Bullship! - Never Trust A Pirate!</t>
  </si>
  <si>
    <t>BULLSHIP! - Never Trust A Pirate!</t>
  </si>
  <si>
    <t>Bordeaux</t>
  </si>
  <si>
    <t>Aquitaine</t>
  </si>
  <si>
    <t>1859070850</t>
  </si>
  <si>
    <t>Savage Realms - Escape From Darkmoor Keep</t>
  </si>
  <si>
    <t>Savage Realms - Escape from Darkmoor Keep</t>
  </si>
  <si>
    <t>1884324378</t>
  </si>
  <si>
    <t>Handsome - An Elegant Wordgame By Tc Petty Iii</t>
  </si>
  <si>
    <t>Handsome - An elegant wordgame by TC Petty III</t>
  </si>
  <si>
    <t>Winchester</t>
  </si>
  <si>
    <t>1884678356</t>
  </si>
  <si>
    <t>King H√Πng Era</t>
  </si>
  <si>
    <t>King H√πng Era</t>
  </si>
  <si>
    <t>Rome</t>
  </si>
  <si>
    <t>Lazio</t>
  </si>
  <si>
    <t>1905254051</t>
  </si>
  <si>
    <t>Matryoshka: A Set-Collection And Trading Game For 3-5P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</si>
  <si>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</si>
  <si>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</si>
  <si>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</si>
  <si>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</si>
  <si>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</si>
  <si>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</si>
  <si>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</si>
  <si>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</si>
  <si>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</si>
  <si>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</si>
  <si>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</si>
  <si>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</si>
  <si>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</si>
  <si>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</si>
  <si>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</si>
  <si>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</si>
  <si>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</si>
  <si>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</si>
  <si>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</si>
  <si>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</si>
  <si>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</si>
  <si>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</si>
  <si>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</si>
  <si>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</si>
  <si>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</si>
  <si>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</si>
  <si>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</si>
  <si>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</si>
  <si>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</si>
  <si>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</si>
  <si>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</si>
  <si>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</si>
  <si>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</si>
  <si>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</si>
  <si>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</si>
  <si>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</si>
  <si>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</si>
  <si>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</si>
  <si>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</si>
  <si>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</si>
  <si>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</si>
  <si>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</si>
  <si>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</si>
  <si>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</si>
  <si>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</si>
  <si>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</si>
  <si>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</si>
  <si>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</si>
  <si>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</si>
  <si>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</si>
  <si>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</si>
  <si>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</si>
  <si>
    <t>LAUNCHED_AT_MONTH</t>
  </si>
  <si>
    <t>MONTH_NAME</t>
  </si>
  <si>
    <t>DAY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</si>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</sst>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0.0"/>
      <color rgb="FF000000"/>
      <name val="Arial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rgb="FF595959"/>
      <name val="Calibri"/>
    </font>
    <font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1" fillId="2" fontId="3" numFmtId="0" xfId="0" applyAlignment="1" applyBorder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vertical="bottom"/>
    </xf>
    <xf borderId="0" fillId="0" fontId="4" numFmtId="164" xfId="0" applyFont="1" applyNumberFormat="1"/>
    <xf borderId="0" fillId="0" fontId="6" numFmtId="0" xfId="0" applyFont="1"/>
    <xf borderId="0" fillId="0" fontId="6" numFmtId="0" xfId="0" applyAlignment="1" applyFont="1">
      <alignment horizontal="right"/>
    </xf>
    <xf borderId="0" fillId="0" fontId="4" numFmtId="0" xfId="0" applyAlignment="1" applyFont="1">
      <alignment horizontal="left"/>
    </xf>
    <xf borderId="2" fillId="5" fontId="4" numFmtId="0" xfId="0" applyBorder="1" applyFill="1" applyFont="1"/>
    <xf borderId="3" fillId="5" fontId="4" numFmtId="0" xfId="0" applyBorder="1" applyFont="1"/>
    <xf borderId="4" fillId="2" fontId="7" numFmtId="0" xfId="0" applyBorder="1" applyFont="1"/>
    <xf borderId="2" fillId="5" fontId="8" numFmtId="0" xfId="0" applyBorder="1" applyFont="1"/>
    <xf borderId="0" fillId="0" fontId="9" numFmtId="0" xfId="0" applyAlignment="1" applyFont="1">
      <alignment readingOrder="0"/>
    </xf>
    <xf borderId="5" fillId="2" fontId="7" numFmtId="0" xfId="0" applyBorder="1" applyFont="1"/>
    <xf borderId="0" fillId="0" fontId="9" numFmtId="0" xfId="0" applyFont="1"/>
    <xf borderId="6" fillId="2" fontId="7" numFmtId="0" xfId="0" applyBorder="1" applyFont="1"/>
    <xf borderId="0" fillId="0" fontId="10" numFmtId="0" xfId="0" applyAlignment="1" applyFont="1">
      <alignment shrinkToFit="0" wrapText="0"/>
    </xf>
    <xf borderId="0" fillId="0" fontId="11" numFmtId="0" xfId="0" applyFont="1"/>
    <xf borderId="0" fillId="0" fontId="12" numFmtId="0" xfId="0" applyAlignment="1" applyFont="1">
      <alignment shrinkToFit="0" wrapText="0"/>
    </xf>
    <xf borderId="0" fillId="0" fontId="12" numFmtId="0" xfId="0" applyFont="1"/>
    <xf borderId="2" fillId="5" fontId="11" numFmtId="0" xfId="0" applyBorder="1" applyFont="1"/>
    <xf borderId="2" fillId="5" fontId="12" numFmtId="0" xfId="0" applyBorder="1" applyFont="1"/>
    <xf borderId="7" fillId="0" fontId="4" numFmtId="0" xfId="0" applyBorder="1" applyFont="1"/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0" fillId="6" fontId="14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3" width="62.0"/>
    <col customWidth="1" min="4" max="4" width="16.14"/>
    <col customWidth="1" min="5" max="5" width="17.57"/>
    <col customWidth="1" min="6" max="7" width="13.86"/>
    <col customWidth="1" min="8" max="8" width="18.57"/>
    <col customWidth="1" min="9" max="10" width="20.14"/>
    <col customWidth="1" min="11" max="12" width="21.14"/>
    <col customWidth="1" min="13" max="13" width="16.43"/>
    <col customWidth="1" min="14" max="14" width="19.86"/>
    <col customWidth="1" min="15" max="15" width="21.0"/>
    <col customWidth="1" min="16" max="16" width="13.0"/>
    <col customWidth="1" min="17" max="17" width="22.43"/>
    <col customWidth="1" min="18" max="18" width="21.29"/>
    <col customWidth="1" min="19" max="20" width="24.0"/>
    <col customWidth="1" min="21" max="21" width="16.86"/>
    <col customWidth="1" min="22" max="22" width="71.57"/>
    <col customWidth="1" min="23" max="23" width="23.29"/>
    <col customWidth="1" min="24" max="24" width="29.0"/>
    <col customWidth="1" min="25" max="25" width="15.14"/>
    <col customWidth="1" min="26" max="26" width="11.57"/>
    <col customWidth="1" min="27" max="27" width="8.71"/>
    <col customWidth="1" min="28" max="28" width="27.57"/>
    <col customWidth="1" min="29" max="29" width="23.43"/>
    <col customWidth="1" min="30" max="30" width="8.71"/>
    <col customWidth="1" min="31" max="31" width="29.0"/>
    <col customWidth="1" min="33" max="44" width="8.7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5" t="s">
        <v>17</v>
      </c>
      <c r="S1" s="5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9" t="s">
        <v>24</v>
      </c>
      <c r="Z1" s="5" t="s">
        <v>25</v>
      </c>
      <c r="AB1" s="10"/>
      <c r="AC1" s="10"/>
      <c r="AD1" s="11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5.75" customHeight="1">
      <c r="A2" s="13" t="s">
        <v>26</v>
      </c>
      <c r="B2" s="13" t="s">
        <v>27</v>
      </c>
      <c r="C2" s="13" t="s">
        <v>28</v>
      </c>
      <c r="D2" s="14">
        <v>43521.0</v>
      </c>
      <c r="E2" s="14">
        <v>43549.0</v>
      </c>
      <c r="F2" s="14" t="b">
        <f t="shared" ref="F2:F30" si="1">exact(D2,E2)</f>
        <v>0</v>
      </c>
      <c r="G2" s="14">
        <v>43609.0</v>
      </c>
      <c r="H2" s="11">
        <f t="shared" ref="H2:H30" si="2">G2-E2</f>
        <v>60</v>
      </c>
      <c r="I2" s="11">
        <f t="shared" ref="I2:I155" si="3">weekday(E2,1)</f>
        <v>2</v>
      </c>
      <c r="J2" s="11"/>
      <c r="K2" s="11">
        <f t="shared" ref="K2:K155" si="4">MONTH(E2)</f>
        <v>3</v>
      </c>
      <c r="L2" s="11" t="str">
        <f>VLOOKUP(A2,MONTH!A:C,3,0)</f>
        <v>MARCH</v>
      </c>
      <c r="M2" s="14"/>
      <c r="N2" s="15">
        <v>138.0</v>
      </c>
      <c r="O2" s="15" t="s">
        <v>29</v>
      </c>
      <c r="P2" s="15">
        <v>15047.0</v>
      </c>
      <c r="Q2" s="16">
        <v>15000.0</v>
      </c>
      <c r="R2" s="15" t="s">
        <v>30</v>
      </c>
      <c r="S2" s="15" t="s">
        <v>31</v>
      </c>
      <c r="T2" s="15" t="str">
        <f t="shared" ref="T2:T155" si="5">CONCATENATE(R2," ",S2)</f>
        <v>Orlando FL</v>
      </c>
      <c r="U2" s="15" t="s">
        <v>32</v>
      </c>
      <c r="V2" s="15" t="s">
        <v>33</v>
      </c>
      <c r="W2" s="15">
        <f t="shared" ref="W2:W30" si="6">LEN("https://www.kickstarter.com/discover/categories/games/")</f>
        <v>54</v>
      </c>
      <c r="X2" s="15" t="s">
        <v>34</v>
      </c>
      <c r="Y2" s="17" t="s">
        <v>35</v>
      </c>
      <c r="Z2" s="15" t="s">
        <v>36</v>
      </c>
      <c r="AB2" s="18"/>
      <c r="AC2" s="19"/>
      <c r="AD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15.75" customHeight="1">
      <c r="A3" s="13" t="s">
        <v>37</v>
      </c>
      <c r="B3" s="13" t="s">
        <v>38</v>
      </c>
      <c r="C3" s="13" t="s">
        <v>39</v>
      </c>
      <c r="D3" s="14">
        <v>43478.0</v>
      </c>
      <c r="E3" s="14">
        <v>43491.0</v>
      </c>
      <c r="F3" s="14" t="b">
        <f t="shared" si="1"/>
        <v>0</v>
      </c>
      <c r="G3" s="14">
        <v>43526.0</v>
      </c>
      <c r="H3" s="11">
        <f t="shared" si="2"/>
        <v>35</v>
      </c>
      <c r="I3" s="11">
        <f t="shared" si="3"/>
        <v>7</v>
      </c>
      <c r="J3" s="11"/>
      <c r="K3" s="11">
        <f t="shared" si="4"/>
        <v>1</v>
      </c>
      <c r="L3" s="11" t="str">
        <f>VLOOKUP(A3,MONTH!A:C,3,0)</f>
        <v>JANUARY</v>
      </c>
      <c r="M3" s="14"/>
      <c r="N3" s="15">
        <v>1.0</v>
      </c>
      <c r="O3" s="15" t="s">
        <v>29</v>
      </c>
      <c r="P3" s="15">
        <v>1.0</v>
      </c>
      <c r="Q3" s="16">
        <v>28000.0</v>
      </c>
      <c r="R3" s="15" t="s">
        <v>40</v>
      </c>
      <c r="S3" s="15" t="s">
        <v>41</v>
      </c>
      <c r="T3" s="15" t="str">
        <f t="shared" si="5"/>
        <v>Arlington VA</v>
      </c>
      <c r="U3" s="15" t="s">
        <v>32</v>
      </c>
      <c r="V3" s="15" t="s">
        <v>42</v>
      </c>
      <c r="W3" s="15">
        <f t="shared" si="6"/>
        <v>54</v>
      </c>
      <c r="X3" s="15" t="s">
        <v>43</v>
      </c>
      <c r="Y3" s="17" t="s">
        <v>35</v>
      </c>
      <c r="Z3" s="15" t="s">
        <v>44</v>
      </c>
      <c r="AB3" s="20" t="s">
        <v>45</v>
      </c>
      <c r="AC3" s="19">
        <f>COUNTA(D:G)</f>
        <v>484</v>
      </c>
      <c r="AD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5.75" customHeight="1">
      <c r="A4" s="13" t="s">
        <v>46</v>
      </c>
      <c r="B4" s="13" t="s">
        <v>47</v>
      </c>
      <c r="C4" s="13" t="s">
        <v>47</v>
      </c>
      <c r="D4" s="14">
        <v>43504.0</v>
      </c>
      <c r="E4" s="14">
        <v>43504.0</v>
      </c>
      <c r="F4" s="14" t="b">
        <f t="shared" si="1"/>
        <v>1</v>
      </c>
      <c r="G4" s="14">
        <v>43534.0</v>
      </c>
      <c r="H4" s="11">
        <f t="shared" si="2"/>
        <v>30</v>
      </c>
      <c r="I4" s="11">
        <f t="shared" si="3"/>
        <v>6</v>
      </c>
      <c r="J4" s="11"/>
      <c r="K4" s="11">
        <f t="shared" si="4"/>
        <v>2</v>
      </c>
      <c r="L4" s="11" t="str">
        <f>VLOOKUP(A4,MONTH!A:C,3,0)</f>
        <v>FEBUARY</v>
      </c>
      <c r="M4" s="14"/>
      <c r="N4" s="15">
        <v>170.0</v>
      </c>
      <c r="O4" s="15" t="s">
        <v>48</v>
      </c>
      <c r="P4" s="15">
        <v>6324.0</v>
      </c>
      <c r="Q4" s="16">
        <v>2000.0</v>
      </c>
      <c r="R4" s="15" t="s">
        <v>49</v>
      </c>
      <c r="S4" s="15" t="s">
        <v>50</v>
      </c>
      <c r="T4" s="15" t="str">
        <f t="shared" si="5"/>
        <v>Nottingham England</v>
      </c>
      <c r="U4" s="15" t="s">
        <v>51</v>
      </c>
      <c r="V4" s="15" t="s">
        <v>52</v>
      </c>
      <c r="W4" s="15">
        <f t="shared" si="6"/>
        <v>54</v>
      </c>
      <c r="X4" s="15" t="s">
        <v>53</v>
      </c>
      <c r="Y4" s="17" t="s">
        <v>35</v>
      </c>
      <c r="Z4" s="15" t="s">
        <v>36</v>
      </c>
      <c r="AB4" s="20" t="s">
        <v>54</v>
      </c>
      <c r="AC4" s="19">
        <f>COUNTBLANK(D:G)</f>
        <v>3644</v>
      </c>
      <c r="AD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15.75" customHeight="1">
      <c r="A5" s="13" t="s">
        <v>55</v>
      </c>
      <c r="B5" s="13" t="s">
        <v>56</v>
      </c>
      <c r="C5" s="13" t="s">
        <v>57</v>
      </c>
      <c r="D5" s="14">
        <v>43676.0</v>
      </c>
      <c r="E5" s="14">
        <v>43721.0</v>
      </c>
      <c r="F5" s="14" t="b">
        <f t="shared" si="1"/>
        <v>0</v>
      </c>
      <c r="G5" s="14">
        <v>43746.0</v>
      </c>
      <c r="H5" s="11">
        <f t="shared" si="2"/>
        <v>25</v>
      </c>
      <c r="I5" s="11">
        <f t="shared" si="3"/>
        <v>6</v>
      </c>
      <c r="J5" s="11"/>
      <c r="K5" s="11">
        <f t="shared" si="4"/>
        <v>9</v>
      </c>
      <c r="L5" s="11" t="str">
        <f>VLOOKUP(A5,MONTH!A:C,3,0)</f>
        <v>SEPTEMBER</v>
      </c>
      <c r="M5" s="14"/>
      <c r="N5" s="15">
        <v>45.0</v>
      </c>
      <c r="O5" s="15" t="s">
        <v>58</v>
      </c>
      <c r="P5" s="15">
        <v>4408.29</v>
      </c>
      <c r="Q5" s="16">
        <v>3300.0</v>
      </c>
      <c r="R5" s="15" t="s">
        <v>59</v>
      </c>
      <c r="S5" s="15" t="s">
        <v>60</v>
      </c>
      <c r="T5" s="15" t="str">
        <f t="shared" si="5"/>
        <v>Vancouver BC</v>
      </c>
      <c r="U5" s="15" t="s">
        <v>61</v>
      </c>
      <c r="V5" s="15" t="s">
        <v>52</v>
      </c>
      <c r="W5" s="15">
        <f t="shared" si="6"/>
        <v>54</v>
      </c>
      <c r="X5" s="15" t="s">
        <v>53</v>
      </c>
      <c r="Y5" s="17" t="s">
        <v>35</v>
      </c>
      <c r="Z5" s="15" t="s">
        <v>36</v>
      </c>
      <c r="AB5" s="11"/>
      <c r="AC5" s="11"/>
      <c r="AD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15.75" customHeight="1">
      <c r="A6" s="13" t="s">
        <v>62</v>
      </c>
      <c r="B6" s="13" t="s">
        <v>63</v>
      </c>
      <c r="C6" s="13" t="s">
        <v>63</v>
      </c>
      <c r="D6" s="14">
        <v>43471.0</v>
      </c>
      <c r="E6" s="14">
        <v>43622.0</v>
      </c>
      <c r="F6" s="14" t="b">
        <f t="shared" si="1"/>
        <v>0</v>
      </c>
      <c r="G6" s="14">
        <v>43652.0</v>
      </c>
      <c r="H6" s="11">
        <f t="shared" si="2"/>
        <v>30</v>
      </c>
      <c r="I6" s="11">
        <f t="shared" si="3"/>
        <v>5</v>
      </c>
      <c r="J6" s="11"/>
      <c r="K6" s="11">
        <f t="shared" si="4"/>
        <v>6</v>
      </c>
      <c r="L6" s="11" t="str">
        <f>VLOOKUP(A6,MONTH!A:C,3,0)</f>
        <v>JUNE</v>
      </c>
      <c r="M6" s="14"/>
      <c r="N6" s="15">
        <v>250.0</v>
      </c>
      <c r="O6" s="15" t="s">
        <v>29</v>
      </c>
      <c r="P6" s="15">
        <v>6341.0</v>
      </c>
      <c r="Q6" s="16">
        <v>2500.0</v>
      </c>
      <c r="R6" s="15" t="s">
        <v>64</v>
      </c>
      <c r="S6" s="15" t="s">
        <v>65</v>
      </c>
      <c r="T6" s="15" t="str">
        <f t="shared" si="5"/>
        <v>Los Gatos CA</v>
      </c>
      <c r="U6" s="15" t="s">
        <v>32</v>
      </c>
      <c r="V6" s="15" t="s">
        <v>66</v>
      </c>
      <c r="W6" s="15">
        <f t="shared" si="6"/>
        <v>54</v>
      </c>
      <c r="X6" s="15" t="s">
        <v>67</v>
      </c>
      <c r="Y6" s="17" t="s">
        <v>35</v>
      </c>
      <c r="Z6" s="15" t="s">
        <v>36</v>
      </c>
      <c r="AB6" s="20" t="s">
        <v>68</v>
      </c>
      <c r="AC6" s="19"/>
      <c r="AD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15.75" customHeight="1">
      <c r="A7" s="13" t="s">
        <v>69</v>
      </c>
      <c r="B7" s="13" t="s">
        <v>70</v>
      </c>
      <c r="C7" s="13" t="s">
        <v>71</v>
      </c>
      <c r="D7" s="14">
        <v>43466.0</v>
      </c>
      <c r="E7" s="14">
        <v>43511.0</v>
      </c>
      <c r="F7" s="14" t="b">
        <f t="shared" si="1"/>
        <v>0</v>
      </c>
      <c r="G7" s="14">
        <v>43527.0</v>
      </c>
      <c r="H7" s="11">
        <f t="shared" si="2"/>
        <v>16</v>
      </c>
      <c r="I7" s="11">
        <f t="shared" si="3"/>
        <v>6</v>
      </c>
      <c r="J7" s="11"/>
      <c r="K7" s="11">
        <f t="shared" si="4"/>
        <v>2</v>
      </c>
      <c r="L7" s="11" t="str">
        <f>VLOOKUP(A7,MONTH!A:C,3,0)</f>
        <v>FEBUARY</v>
      </c>
      <c r="M7" s="14"/>
      <c r="N7" s="15">
        <v>667.0</v>
      </c>
      <c r="O7" s="15" t="s">
        <v>72</v>
      </c>
      <c r="P7" s="15">
        <v>50384.0</v>
      </c>
      <c r="Q7" s="16">
        <v>17000.0</v>
      </c>
      <c r="R7" s="15" t="s">
        <v>73</v>
      </c>
      <c r="S7" s="15" t="s">
        <v>74</v>
      </c>
      <c r="T7" s="15" t="str">
        <f t="shared" si="5"/>
        <v>Lentate sul Seveso Lombardy</v>
      </c>
      <c r="U7" s="15" t="s">
        <v>75</v>
      </c>
      <c r="V7" s="15" t="s">
        <v>66</v>
      </c>
      <c r="W7" s="15">
        <f t="shared" si="6"/>
        <v>54</v>
      </c>
      <c r="X7" s="15" t="s">
        <v>67</v>
      </c>
      <c r="Y7" s="17" t="s">
        <v>35</v>
      </c>
      <c r="Z7" s="15"/>
      <c r="AB7" s="11"/>
      <c r="AC7" s="11"/>
      <c r="AD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15.75" customHeight="1">
      <c r="A8" s="13" t="s">
        <v>76</v>
      </c>
      <c r="B8" s="13" t="s">
        <v>77</v>
      </c>
      <c r="C8" s="13" t="s">
        <v>78</v>
      </c>
      <c r="D8" s="14">
        <v>43467.0</v>
      </c>
      <c r="E8" s="14">
        <v>43503.0</v>
      </c>
      <c r="F8" s="14" t="b">
        <f t="shared" si="1"/>
        <v>0</v>
      </c>
      <c r="G8" s="14">
        <v>43523.0</v>
      </c>
      <c r="H8" s="11">
        <f t="shared" si="2"/>
        <v>20</v>
      </c>
      <c r="I8" s="11">
        <f t="shared" si="3"/>
        <v>5</v>
      </c>
      <c r="J8" s="11"/>
      <c r="K8" s="11">
        <f t="shared" si="4"/>
        <v>2</v>
      </c>
      <c r="L8" s="11" t="str">
        <f>VLOOKUP(A8,MONTH!A:C,3,0)</f>
        <v>FEBUARY</v>
      </c>
      <c r="M8" s="14"/>
      <c r="N8" s="15">
        <v>243.0</v>
      </c>
      <c r="O8" s="15" t="s">
        <v>29</v>
      </c>
      <c r="P8" s="15">
        <v>7402.0</v>
      </c>
      <c r="Q8" s="16">
        <v>5000.0</v>
      </c>
      <c r="R8" s="15" t="s">
        <v>79</v>
      </c>
      <c r="S8" s="15" t="s">
        <v>80</v>
      </c>
      <c r="T8" s="15" t="str">
        <f t="shared" si="5"/>
        <v>Phoenix AZ</v>
      </c>
      <c r="U8" s="15" t="s">
        <v>32</v>
      </c>
      <c r="V8" s="15" t="s">
        <v>52</v>
      </c>
      <c r="W8" s="15">
        <f t="shared" si="6"/>
        <v>54</v>
      </c>
      <c r="X8" s="15" t="s">
        <v>53</v>
      </c>
      <c r="Y8" s="17" t="s">
        <v>35</v>
      </c>
      <c r="Z8" s="15" t="s">
        <v>36</v>
      </c>
      <c r="AB8" s="21" t="s">
        <v>81</v>
      </c>
      <c r="AD8" s="11"/>
      <c r="AE8" s="22" t="s">
        <v>82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15.75" customHeight="1">
      <c r="A9" s="13" t="s">
        <v>83</v>
      </c>
      <c r="B9" s="13" t="s">
        <v>84</v>
      </c>
      <c r="C9" s="13" t="s">
        <v>85</v>
      </c>
      <c r="D9" s="14">
        <v>43469.0</v>
      </c>
      <c r="E9" s="14">
        <v>43497.0</v>
      </c>
      <c r="F9" s="14" t="b">
        <f t="shared" si="1"/>
        <v>0</v>
      </c>
      <c r="G9" s="14">
        <v>43525.0</v>
      </c>
      <c r="H9" s="11">
        <f t="shared" si="2"/>
        <v>28</v>
      </c>
      <c r="I9" s="11">
        <f t="shared" si="3"/>
        <v>6</v>
      </c>
      <c r="J9" s="11"/>
      <c r="K9" s="11">
        <f t="shared" si="4"/>
        <v>2</v>
      </c>
      <c r="L9" s="11" t="str">
        <f>VLOOKUP(A9,MONTH!A:C,3,0)</f>
        <v>FEBUARY</v>
      </c>
      <c r="M9" s="14"/>
      <c r="N9" s="15">
        <v>144.0</v>
      </c>
      <c r="O9" s="15" t="s">
        <v>29</v>
      </c>
      <c r="P9" s="15">
        <v>1816.0</v>
      </c>
      <c r="Q9" s="16">
        <v>1800.0</v>
      </c>
      <c r="R9" s="15" t="s">
        <v>86</v>
      </c>
      <c r="S9" s="15" t="s">
        <v>65</v>
      </c>
      <c r="T9" s="15" t="str">
        <f t="shared" si="5"/>
        <v>Los Angeles CA</v>
      </c>
      <c r="U9" s="15" t="s">
        <v>32</v>
      </c>
      <c r="V9" s="15" t="s">
        <v>52</v>
      </c>
      <c r="W9" s="15">
        <f t="shared" si="6"/>
        <v>54</v>
      </c>
      <c r="X9" s="15" t="s">
        <v>53</v>
      </c>
      <c r="Y9" s="17" t="s">
        <v>87</v>
      </c>
      <c r="Z9" s="15" t="s">
        <v>36</v>
      </c>
      <c r="AB9" s="23" t="s">
        <v>88</v>
      </c>
      <c r="AC9" s="19">
        <f>SUM(N:N)</f>
        <v>134773</v>
      </c>
      <c r="AD9" s="11"/>
      <c r="AE9" s="24" t="str">
        <f>IFERROR(__xludf.DUMMYFUNCTION("UNIQUE(U2:U155)"),"United States")</f>
        <v>United States</v>
      </c>
      <c r="AF9" s="24">
        <f>COUNTA(AE9:AE25)</f>
        <v>17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5.75" customHeight="1">
      <c r="A10" s="13" t="s">
        <v>89</v>
      </c>
      <c r="B10" s="13" t="s">
        <v>90</v>
      </c>
      <c r="C10" s="13" t="s">
        <v>90</v>
      </c>
      <c r="D10" s="14">
        <v>43472.0</v>
      </c>
      <c r="E10" s="14">
        <v>43550.0</v>
      </c>
      <c r="F10" s="14" t="b">
        <f t="shared" si="1"/>
        <v>0</v>
      </c>
      <c r="G10" s="14">
        <v>43587.0</v>
      </c>
      <c r="H10" s="11">
        <f t="shared" si="2"/>
        <v>37</v>
      </c>
      <c r="I10" s="11">
        <f t="shared" si="3"/>
        <v>3</v>
      </c>
      <c r="J10" s="11"/>
      <c r="K10" s="11">
        <f t="shared" si="4"/>
        <v>3</v>
      </c>
      <c r="L10" s="11" t="str">
        <f>VLOOKUP(A10,MONTH!A:C,3,0)</f>
        <v>MARCH</v>
      </c>
      <c r="M10" s="14"/>
      <c r="N10" s="15">
        <v>4009.0</v>
      </c>
      <c r="O10" s="15" t="s">
        <v>29</v>
      </c>
      <c r="P10" s="15">
        <v>109565.5</v>
      </c>
      <c r="Q10" s="16">
        <v>15013.0</v>
      </c>
      <c r="R10" s="15" t="s">
        <v>40</v>
      </c>
      <c r="S10" s="15" t="s">
        <v>41</v>
      </c>
      <c r="T10" s="15" t="str">
        <f t="shared" si="5"/>
        <v>Arlington VA</v>
      </c>
      <c r="U10" s="15" t="s">
        <v>32</v>
      </c>
      <c r="V10" s="15" t="s">
        <v>52</v>
      </c>
      <c r="W10" s="15">
        <f t="shared" si="6"/>
        <v>54</v>
      </c>
      <c r="X10" s="15" t="s">
        <v>53</v>
      </c>
      <c r="Y10" s="17" t="s">
        <v>35</v>
      </c>
      <c r="Z10" s="15" t="s">
        <v>36</v>
      </c>
      <c r="AB10" s="20" t="s">
        <v>91</v>
      </c>
      <c r="AC10" s="19">
        <f>MIN(N:N)</f>
        <v>1</v>
      </c>
      <c r="AD10" s="11"/>
      <c r="AE10" s="24" t="str">
        <f>IFERROR(__xludf.DUMMYFUNCTION("""COMPUTED_VALUE"""),"United Kingdom")</f>
        <v>United Kingdom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15.75" customHeight="1">
      <c r="A11" s="13" t="s">
        <v>92</v>
      </c>
      <c r="B11" s="13" t="s">
        <v>93</v>
      </c>
      <c r="C11" s="13" t="s">
        <v>93</v>
      </c>
      <c r="D11" s="14">
        <v>43474.0</v>
      </c>
      <c r="E11" s="14">
        <v>43522.0</v>
      </c>
      <c r="F11" s="14" t="b">
        <f t="shared" si="1"/>
        <v>0</v>
      </c>
      <c r="G11" s="14">
        <v>43549.0</v>
      </c>
      <c r="H11" s="11">
        <f t="shared" si="2"/>
        <v>27</v>
      </c>
      <c r="I11" s="11">
        <f t="shared" si="3"/>
        <v>3</v>
      </c>
      <c r="J11" s="11"/>
      <c r="K11" s="11">
        <f t="shared" si="4"/>
        <v>2</v>
      </c>
      <c r="L11" s="11" t="str">
        <f>VLOOKUP(A11,MONTH!A:C,3,0)</f>
        <v>FEBUARY</v>
      </c>
      <c r="M11" s="14"/>
      <c r="N11" s="15">
        <v>143.0</v>
      </c>
      <c r="O11" s="15" t="s">
        <v>29</v>
      </c>
      <c r="P11" s="15">
        <v>4868.25</v>
      </c>
      <c r="Q11" s="16">
        <v>2200.0</v>
      </c>
      <c r="R11" s="15" t="s">
        <v>94</v>
      </c>
      <c r="S11" s="15" t="s">
        <v>41</v>
      </c>
      <c r="T11" s="15" t="str">
        <f t="shared" si="5"/>
        <v>Virginia Beach VA</v>
      </c>
      <c r="U11" s="15" t="s">
        <v>32</v>
      </c>
      <c r="V11" s="15" t="s">
        <v>52</v>
      </c>
      <c r="W11" s="15">
        <f t="shared" si="6"/>
        <v>54</v>
      </c>
      <c r="X11" s="15" t="s">
        <v>53</v>
      </c>
      <c r="Y11" s="17" t="s">
        <v>35</v>
      </c>
      <c r="Z11" s="15" t="s">
        <v>36</v>
      </c>
      <c r="AB11" s="20" t="s">
        <v>95</v>
      </c>
      <c r="AC11" s="19">
        <f>MAX(N:N)</f>
        <v>26004</v>
      </c>
      <c r="AD11" s="11"/>
      <c r="AE11" s="24" t="str">
        <f>IFERROR(__xludf.DUMMYFUNCTION("""COMPUTED_VALUE"""),"Canada")</f>
        <v>Canada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15.75" customHeight="1">
      <c r="A12" s="13" t="s">
        <v>96</v>
      </c>
      <c r="B12" s="13" t="s">
        <v>97</v>
      </c>
      <c r="C12" s="13" t="s">
        <v>98</v>
      </c>
      <c r="D12" s="14">
        <v>43475.0</v>
      </c>
      <c r="E12" s="14">
        <v>43508.0</v>
      </c>
      <c r="F12" s="14" t="b">
        <f t="shared" si="1"/>
        <v>0</v>
      </c>
      <c r="G12" s="14">
        <v>43539.0</v>
      </c>
      <c r="H12" s="11">
        <f t="shared" si="2"/>
        <v>31</v>
      </c>
      <c r="I12" s="11">
        <f t="shared" si="3"/>
        <v>3</v>
      </c>
      <c r="J12" s="11"/>
      <c r="K12" s="11">
        <f t="shared" si="4"/>
        <v>2</v>
      </c>
      <c r="L12" s="11" t="str">
        <f>VLOOKUP(A12,MONTH!A:C,3,0)</f>
        <v>FEBUARY</v>
      </c>
      <c r="M12" s="14"/>
      <c r="N12" s="15">
        <v>5431.0</v>
      </c>
      <c r="O12" s="15" t="s">
        <v>29</v>
      </c>
      <c r="P12" s="15">
        <v>528786.0</v>
      </c>
      <c r="Q12" s="16">
        <v>40000.0</v>
      </c>
      <c r="R12" s="15" t="s">
        <v>99</v>
      </c>
      <c r="S12" s="15" t="s">
        <v>65</v>
      </c>
      <c r="T12" s="15" t="str">
        <f t="shared" si="5"/>
        <v>Oakland CA</v>
      </c>
      <c r="U12" s="15" t="s">
        <v>32</v>
      </c>
      <c r="V12" s="15" t="s">
        <v>52</v>
      </c>
      <c r="W12" s="15">
        <f t="shared" si="6"/>
        <v>54</v>
      </c>
      <c r="X12" s="15" t="s">
        <v>53</v>
      </c>
      <c r="Y12" s="17" t="s">
        <v>35</v>
      </c>
      <c r="Z12" s="15" t="s">
        <v>36</v>
      </c>
      <c r="AB12" s="20" t="s">
        <v>100</v>
      </c>
      <c r="AC12" s="19">
        <f>AVERAGE(N:N)</f>
        <v>886.6644737</v>
      </c>
      <c r="AD12" s="11"/>
      <c r="AE12" s="24" t="str">
        <f>IFERROR(__xludf.DUMMYFUNCTION("""COMPUTED_VALUE"""),"Italy")</f>
        <v>Italy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15.75" customHeight="1">
      <c r="A13" s="13" t="s">
        <v>101</v>
      </c>
      <c r="B13" s="13" t="s">
        <v>102</v>
      </c>
      <c r="C13" s="13" t="s">
        <v>103</v>
      </c>
      <c r="D13" s="14">
        <v>43478.0</v>
      </c>
      <c r="E13" s="14">
        <v>43546.0</v>
      </c>
      <c r="F13" s="14" t="b">
        <f t="shared" si="1"/>
        <v>0</v>
      </c>
      <c r="G13" s="14">
        <v>43576.0</v>
      </c>
      <c r="H13" s="11">
        <f t="shared" si="2"/>
        <v>30</v>
      </c>
      <c r="I13" s="11">
        <f t="shared" si="3"/>
        <v>6</v>
      </c>
      <c r="J13" s="11"/>
      <c r="K13" s="11">
        <f t="shared" si="4"/>
        <v>3</v>
      </c>
      <c r="L13" s="11" t="str">
        <f>VLOOKUP(A13,MONTH!A:C,3,0)</f>
        <v>MARCH</v>
      </c>
      <c r="M13" s="14"/>
      <c r="N13" s="15">
        <v>286.0</v>
      </c>
      <c r="O13" s="15" t="s">
        <v>29</v>
      </c>
      <c r="P13" s="15">
        <v>5113.0</v>
      </c>
      <c r="Q13" s="16">
        <v>1250.0</v>
      </c>
      <c r="R13" s="15" t="s">
        <v>104</v>
      </c>
      <c r="S13" s="15" t="s">
        <v>105</v>
      </c>
      <c r="T13" s="15" t="str">
        <f t="shared" si="5"/>
        <v>Rochester NY</v>
      </c>
      <c r="U13" s="15" t="s">
        <v>32</v>
      </c>
      <c r="V13" s="15" t="s">
        <v>52</v>
      </c>
      <c r="W13" s="15">
        <f t="shared" si="6"/>
        <v>54</v>
      </c>
      <c r="X13" s="15" t="s">
        <v>53</v>
      </c>
      <c r="Y13" s="17" t="s">
        <v>35</v>
      </c>
      <c r="Z13" s="15" t="s">
        <v>36</v>
      </c>
      <c r="AB13" s="20" t="s">
        <v>106</v>
      </c>
      <c r="AC13" s="19">
        <f>MEDIAN(N:N)</f>
        <v>155</v>
      </c>
      <c r="AD13" s="11"/>
      <c r="AE13" s="24" t="str">
        <f>IFERROR(__xludf.DUMMYFUNCTION("""COMPUTED_VALUE"""),"Singapore")</f>
        <v>Singapore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15.75" customHeight="1">
      <c r="A14" s="13" t="s">
        <v>107</v>
      </c>
      <c r="B14" s="13" t="s">
        <v>108</v>
      </c>
      <c r="C14" s="13" t="s">
        <v>109</v>
      </c>
      <c r="D14" s="14">
        <v>43487.0</v>
      </c>
      <c r="E14" s="14">
        <v>43531.0</v>
      </c>
      <c r="F14" s="14" t="b">
        <f t="shared" si="1"/>
        <v>0</v>
      </c>
      <c r="G14" s="14">
        <v>43561.0</v>
      </c>
      <c r="H14" s="11">
        <f t="shared" si="2"/>
        <v>30</v>
      </c>
      <c r="I14" s="11">
        <f t="shared" si="3"/>
        <v>5</v>
      </c>
      <c r="J14" s="11"/>
      <c r="K14" s="11">
        <f t="shared" si="4"/>
        <v>3</v>
      </c>
      <c r="L14" s="11" t="str">
        <f>VLOOKUP(A14,MONTH!A:C,3,0)</f>
        <v>MARCH</v>
      </c>
      <c r="M14" s="14"/>
      <c r="N14" s="15">
        <v>10.0</v>
      </c>
      <c r="O14" s="15" t="s">
        <v>48</v>
      </c>
      <c r="P14" s="15">
        <v>266.0</v>
      </c>
      <c r="Q14" s="16">
        <v>250.0</v>
      </c>
      <c r="R14" s="15" t="s">
        <v>110</v>
      </c>
      <c r="S14" s="15" t="s">
        <v>50</v>
      </c>
      <c r="T14" s="15" t="str">
        <f t="shared" si="5"/>
        <v>Guildford England</v>
      </c>
      <c r="U14" s="15" t="s">
        <v>51</v>
      </c>
      <c r="V14" s="15" t="s">
        <v>52</v>
      </c>
      <c r="W14" s="15">
        <f t="shared" si="6"/>
        <v>54</v>
      </c>
      <c r="X14" s="15" t="s">
        <v>53</v>
      </c>
      <c r="Y14" s="17" t="s">
        <v>35</v>
      </c>
      <c r="Z14" s="15" t="s">
        <v>36</v>
      </c>
      <c r="AB14" s="11"/>
      <c r="AC14" s="11"/>
      <c r="AD14" s="11"/>
      <c r="AE14" s="24" t="str">
        <f>IFERROR(__xludf.DUMMYFUNCTION("""COMPUTED_VALUE"""),"Spain")</f>
        <v>Spain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15.75" customHeight="1">
      <c r="A15" s="13" t="s">
        <v>111</v>
      </c>
      <c r="B15" s="13" t="s">
        <v>112</v>
      </c>
      <c r="C15" s="13" t="s">
        <v>113</v>
      </c>
      <c r="D15" s="14">
        <v>43491.0</v>
      </c>
      <c r="E15" s="14">
        <v>43497.0</v>
      </c>
      <c r="F15" s="14" t="b">
        <f t="shared" si="1"/>
        <v>0</v>
      </c>
      <c r="G15" s="14">
        <v>43512.0</v>
      </c>
      <c r="H15" s="11">
        <f t="shared" si="2"/>
        <v>15</v>
      </c>
      <c r="I15" s="11">
        <f t="shared" si="3"/>
        <v>6</v>
      </c>
      <c r="J15" s="11"/>
      <c r="K15" s="11">
        <f t="shared" si="4"/>
        <v>2</v>
      </c>
      <c r="L15" s="11" t="str">
        <f>VLOOKUP(A15,MONTH!A:C,3,0)</f>
        <v>FEBUARY</v>
      </c>
      <c r="M15" s="14"/>
      <c r="N15" s="15">
        <v>1.0</v>
      </c>
      <c r="O15" s="15" t="s">
        <v>29</v>
      </c>
      <c r="P15" s="15">
        <v>1.0</v>
      </c>
      <c r="Q15" s="16">
        <v>3500.0</v>
      </c>
      <c r="R15" s="15" t="s">
        <v>114</v>
      </c>
      <c r="S15" s="15" t="s">
        <v>115</v>
      </c>
      <c r="T15" s="15" t="str">
        <f t="shared" si="5"/>
        <v>Seattle WA</v>
      </c>
      <c r="U15" s="15" t="s">
        <v>32</v>
      </c>
      <c r="V15" s="15" t="s">
        <v>33</v>
      </c>
      <c r="W15" s="15">
        <f t="shared" si="6"/>
        <v>54</v>
      </c>
      <c r="X15" s="15" t="s">
        <v>34</v>
      </c>
      <c r="Y15" s="17" t="s">
        <v>35</v>
      </c>
      <c r="Z15" s="15" t="s">
        <v>44</v>
      </c>
      <c r="AB15" s="25" t="s">
        <v>116</v>
      </c>
      <c r="AC15" s="25" t="s">
        <v>117</v>
      </c>
      <c r="AD15" s="11"/>
      <c r="AE15" s="24" t="str">
        <f>IFERROR(__xludf.DUMMYFUNCTION("""COMPUTED_VALUE"""),"France")</f>
        <v>France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15.75" customHeight="1">
      <c r="A16" s="13" t="s">
        <v>118</v>
      </c>
      <c r="B16" s="13" t="s">
        <v>119</v>
      </c>
      <c r="C16" s="13" t="s">
        <v>120</v>
      </c>
      <c r="D16" s="14">
        <v>43491.0</v>
      </c>
      <c r="E16" s="14">
        <v>43502.0</v>
      </c>
      <c r="F16" s="14" t="b">
        <f t="shared" si="1"/>
        <v>0</v>
      </c>
      <c r="G16" s="14">
        <v>43532.0</v>
      </c>
      <c r="H16" s="11">
        <f t="shared" si="2"/>
        <v>30</v>
      </c>
      <c r="I16" s="11">
        <f t="shared" si="3"/>
        <v>4</v>
      </c>
      <c r="J16" s="11"/>
      <c r="K16" s="11">
        <f t="shared" si="4"/>
        <v>2</v>
      </c>
      <c r="L16" s="11" t="str">
        <f>VLOOKUP(A16,MONTH!A:C,3,0)</f>
        <v>FEBUARY</v>
      </c>
      <c r="M16" s="14"/>
      <c r="N16" s="15">
        <v>16.0</v>
      </c>
      <c r="O16" s="15" t="s">
        <v>121</v>
      </c>
      <c r="P16" s="15">
        <v>904.0</v>
      </c>
      <c r="Q16" s="16">
        <v>9000.0</v>
      </c>
      <c r="R16" s="15" t="s">
        <v>122</v>
      </c>
      <c r="S16" s="15" t="s">
        <v>123</v>
      </c>
      <c r="T16" s="15" t="str">
        <f t="shared" si="5"/>
        <v>Singapore Central Singapore</v>
      </c>
      <c r="U16" s="15" t="s">
        <v>122</v>
      </c>
      <c r="V16" s="15" t="s">
        <v>66</v>
      </c>
      <c r="W16" s="15">
        <f t="shared" si="6"/>
        <v>54</v>
      </c>
      <c r="X16" s="15" t="s">
        <v>67</v>
      </c>
      <c r="Y16" s="17" t="s">
        <v>35</v>
      </c>
      <c r="Z16" s="15" t="s">
        <v>44</v>
      </c>
      <c r="AB16" s="18" t="str">
        <f>IFERROR(__xludf.DUMMYFUNCTION("UNIQUE(U2:U155)"),"#REF!")</f>
        <v>#REF!</v>
      </c>
      <c r="AC16" s="18"/>
      <c r="AD16" s="11"/>
      <c r="AE16" s="24" t="str">
        <f>IFERROR(__xludf.DUMMYFUNCTION("""COMPUTED_VALUE"""),"")</f>
        <v/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5.75" customHeight="1">
      <c r="A17" s="13" t="s">
        <v>124</v>
      </c>
      <c r="B17" s="13" t="s">
        <v>125</v>
      </c>
      <c r="C17" s="13" t="s">
        <v>126</v>
      </c>
      <c r="D17" s="14">
        <v>43493.0</v>
      </c>
      <c r="E17" s="14">
        <v>43514.0</v>
      </c>
      <c r="F17" s="14" t="b">
        <f t="shared" si="1"/>
        <v>0</v>
      </c>
      <c r="G17" s="14">
        <v>43559.0</v>
      </c>
      <c r="H17" s="11">
        <f t="shared" si="2"/>
        <v>45</v>
      </c>
      <c r="I17" s="11">
        <f t="shared" si="3"/>
        <v>2</v>
      </c>
      <c r="J17" s="11"/>
      <c r="K17" s="11">
        <f t="shared" si="4"/>
        <v>2</v>
      </c>
      <c r="L17" s="11" t="str">
        <f>VLOOKUP(A17,MONTH!A:C,3,0)</f>
        <v>FEBUARY</v>
      </c>
      <c r="M17" s="14"/>
      <c r="N17" s="15">
        <v>1331.0</v>
      </c>
      <c r="O17" s="15" t="s">
        <v>29</v>
      </c>
      <c r="P17" s="15">
        <v>157049.0</v>
      </c>
      <c r="Q17" s="16">
        <v>50000.0</v>
      </c>
      <c r="R17" s="15" t="s">
        <v>127</v>
      </c>
      <c r="S17" s="15" t="s">
        <v>115</v>
      </c>
      <c r="T17" s="15" t="str">
        <f t="shared" si="5"/>
        <v>Poulsbo WA</v>
      </c>
      <c r="U17" s="15" t="s">
        <v>32</v>
      </c>
      <c r="V17" s="15" t="s">
        <v>52</v>
      </c>
      <c r="W17" s="15">
        <f t="shared" si="6"/>
        <v>54</v>
      </c>
      <c r="X17" s="15" t="s">
        <v>53</v>
      </c>
      <c r="Y17" s="17" t="s">
        <v>35</v>
      </c>
      <c r="Z17" s="15" t="s">
        <v>36</v>
      </c>
      <c r="AB17" s="18"/>
      <c r="AC17" s="18"/>
      <c r="AD17" s="11"/>
      <c r="AE17" s="24" t="str">
        <f>IFERROR(__xludf.DUMMYFUNCTION("""COMPUTED_VALUE"""),"Germany")</f>
        <v>Germany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15.75" customHeight="1">
      <c r="A18" s="13" t="s">
        <v>128</v>
      </c>
      <c r="B18" s="13" t="s">
        <v>129</v>
      </c>
      <c r="C18" s="13" t="s">
        <v>130</v>
      </c>
      <c r="D18" s="14">
        <v>43493.0</v>
      </c>
      <c r="E18" s="14">
        <v>43529.0</v>
      </c>
      <c r="F18" s="14" t="b">
        <f t="shared" si="1"/>
        <v>0</v>
      </c>
      <c r="G18" s="14">
        <v>43559.0</v>
      </c>
      <c r="H18" s="11">
        <f t="shared" si="2"/>
        <v>30</v>
      </c>
      <c r="I18" s="11">
        <f t="shared" si="3"/>
        <v>3</v>
      </c>
      <c r="J18" s="11"/>
      <c r="K18" s="11">
        <f t="shared" si="4"/>
        <v>3</v>
      </c>
      <c r="L18" s="11" t="str">
        <f>VLOOKUP(A18,MONTH!A:C,3,0)</f>
        <v>MARCH</v>
      </c>
      <c r="M18" s="14"/>
      <c r="N18" s="15">
        <v>258.0</v>
      </c>
      <c r="O18" s="15" t="s">
        <v>29</v>
      </c>
      <c r="P18" s="15">
        <v>6818.0</v>
      </c>
      <c r="Q18" s="16">
        <v>3500.0</v>
      </c>
      <c r="R18" s="15" t="s">
        <v>131</v>
      </c>
      <c r="S18" s="15" t="s">
        <v>132</v>
      </c>
      <c r="T18" s="15" t="str">
        <f t="shared" si="5"/>
        <v>Franklin WI</v>
      </c>
      <c r="U18" s="15" t="s">
        <v>32</v>
      </c>
      <c r="V18" s="15" t="s">
        <v>52</v>
      </c>
      <c r="W18" s="15">
        <f t="shared" si="6"/>
        <v>54</v>
      </c>
      <c r="X18" s="15" t="s">
        <v>53</v>
      </c>
      <c r="Y18" s="17" t="s">
        <v>35</v>
      </c>
      <c r="Z18" s="15" t="s">
        <v>36</v>
      </c>
      <c r="AB18" s="18"/>
      <c r="AC18" s="18"/>
      <c r="AD18" s="11"/>
      <c r="AE18" s="24" t="str">
        <f>IFERROR(__xludf.DUMMYFUNCTION("""COMPUTED_VALUE"""),"Hong Kong")</f>
        <v>Hong Kong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15.75" customHeight="1">
      <c r="A19" s="13" t="s">
        <v>133</v>
      </c>
      <c r="B19" s="13" t="s">
        <v>134</v>
      </c>
      <c r="C19" s="13" t="s">
        <v>134</v>
      </c>
      <c r="D19" s="14">
        <v>43494.0</v>
      </c>
      <c r="E19" s="14">
        <v>43620.0</v>
      </c>
      <c r="F19" s="14" t="b">
        <f t="shared" si="1"/>
        <v>0</v>
      </c>
      <c r="G19" s="14">
        <v>43644.0</v>
      </c>
      <c r="H19" s="11">
        <f t="shared" si="2"/>
        <v>24</v>
      </c>
      <c r="I19" s="11">
        <f t="shared" si="3"/>
        <v>3</v>
      </c>
      <c r="J19" s="11"/>
      <c r="K19" s="11">
        <f t="shared" si="4"/>
        <v>6</v>
      </c>
      <c r="L19" s="11" t="str">
        <f>VLOOKUP(A19,MONTH!A:C,3,0)</f>
        <v>JUNE</v>
      </c>
      <c r="M19" s="14"/>
      <c r="N19" s="15">
        <v>2378.0</v>
      </c>
      <c r="O19" s="15" t="s">
        <v>29</v>
      </c>
      <c r="P19" s="15">
        <v>135083.28</v>
      </c>
      <c r="Q19" s="16">
        <v>50000.0</v>
      </c>
      <c r="R19" s="15" t="s">
        <v>135</v>
      </c>
      <c r="S19" s="15" t="s">
        <v>136</v>
      </c>
      <c r="T19" s="15" t="str">
        <f t="shared" si="5"/>
        <v>Philadelphia PA</v>
      </c>
      <c r="U19" s="15" t="s">
        <v>32</v>
      </c>
      <c r="V19" s="15" t="s">
        <v>52</v>
      </c>
      <c r="W19" s="15">
        <f t="shared" si="6"/>
        <v>54</v>
      </c>
      <c r="X19" s="15" t="s">
        <v>53</v>
      </c>
      <c r="Y19" s="17" t="s">
        <v>87</v>
      </c>
      <c r="Z19" s="15" t="s">
        <v>36</v>
      </c>
      <c r="AB19" s="18"/>
      <c r="AC19" s="18"/>
      <c r="AD19" s="11"/>
      <c r="AE19" s="24" t="str">
        <f>IFERROR(__xludf.DUMMYFUNCTION("""COMPUTED_VALUE"""),"Norway")</f>
        <v>Norway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15.75" customHeight="1">
      <c r="A20" s="13" t="s">
        <v>137</v>
      </c>
      <c r="B20" s="13" t="s">
        <v>138</v>
      </c>
      <c r="C20" s="13" t="s">
        <v>139</v>
      </c>
      <c r="D20" s="14">
        <v>43496.0</v>
      </c>
      <c r="E20" s="14">
        <v>43501.0</v>
      </c>
      <c r="F20" s="14" t="b">
        <f t="shared" si="1"/>
        <v>0</v>
      </c>
      <c r="G20" s="14">
        <v>43538.0</v>
      </c>
      <c r="H20" s="11">
        <f t="shared" si="2"/>
        <v>37</v>
      </c>
      <c r="I20" s="11">
        <f t="shared" si="3"/>
        <v>3</v>
      </c>
      <c r="J20" s="11"/>
      <c r="K20" s="11">
        <f t="shared" si="4"/>
        <v>2</v>
      </c>
      <c r="L20" s="11" t="str">
        <f>VLOOKUP(A20,MONTH!A:C,3,0)</f>
        <v>FEBUARY</v>
      </c>
      <c r="M20" s="14"/>
      <c r="N20" s="15">
        <v>2.0</v>
      </c>
      <c r="O20" s="15" t="s">
        <v>72</v>
      </c>
      <c r="P20" s="15">
        <v>2.0</v>
      </c>
      <c r="Q20" s="16">
        <v>1500.0</v>
      </c>
      <c r="R20" s="15" t="s">
        <v>140</v>
      </c>
      <c r="S20" s="15" t="s">
        <v>141</v>
      </c>
      <c r="T20" s="15" t="str">
        <f t="shared" si="5"/>
        <v>Barcelona Catalonia</v>
      </c>
      <c r="U20" s="15" t="s">
        <v>142</v>
      </c>
      <c r="V20" s="15" t="s">
        <v>33</v>
      </c>
      <c r="W20" s="15">
        <f t="shared" si="6"/>
        <v>54</v>
      </c>
      <c r="X20" s="15" t="s">
        <v>34</v>
      </c>
      <c r="Y20" s="17" t="s">
        <v>35</v>
      </c>
      <c r="Z20" s="15" t="s">
        <v>44</v>
      </c>
      <c r="AB20" s="18"/>
      <c r="AC20" s="18"/>
      <c r="AD20" s="11"/>
      <c r="AE20" s="24" t="str">
        <f>IFERROR(__xludf.DUMMYFUNCTION("""COMPUTED_VALUE"""),"Austria")</f>
        <v>Austria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15.75" customHeight="1">
      <c r="A21" s="13" t="s">
        <v>143</v>
      </c>
      <c r="B21" s="13" t="s">
        <v>144</v>
      </c>
      <c r="C21" s="13" t="s">
        <v>145</v>
      </c>
      <c r="D21" s="14">
        <v>43498.0</v>
      </c>
      <c r="E21" s="14">
        <v>43519.0</v>
      </c>
      <c r="F21" s="14" t="b">
        <f t="shared" si="1"/>
        <v>0</v>
      </c>
      <c r="G21" s="14">
        <v>43549.0</v>
      </c>
      <c r="H21" s="11">
        <f t="shared" si="2"/>
        <v>30</v>
      </c>
      <c r="I21" s="11">
        <f t="shared" si="3"/>
        <v>7</v>
      </c>
      <c r="J21" s="11"/>
      <c r="K21" s="11">
        <f t="shared" si="4"/>
        <v>2</v>
      </c>
      <c r="L21" s="11" t="str">
        <f>VLOOKUP(A21,MONTH!A:C,3,0)</f>
        <v>FEBUARY</v>
      </c>
      <c r="M21" s="14"/>
      <c r="N21" s="15">
        <v>207.0</v>
      </c>
      <c r="O21" s="15" t="s">
        <v>72</v>
      </c>
      <c r="P21" s="15">
        <v>7339.0</v>
      </c>
      <c r="Q21" s="16">
        <v>7000.0</v>
      </c>
      <c r="R21" s="15" t="s">
        <v>146</v>
      </c>
      <c r="S21" s="15" t="s">
        <v>147</v>
      </c>
      <c r="T21" s="15" t="str">
        <f t="shared" si="5"/>
        <v>Rennes Ile-de-France</v>
      </c>
      <c r="U21" s="15" t="s">
        <v>148</v>
      </c>
      <c r="V21" s="15" t="s">
        <v>66</v>
      </c>
      <c r="W21" s="15">
        <f t="shared" si="6"/>
        <v>54</v>
      </c>
      <c r="X21" s="15" t="s">
        <v>67</v>
      </c>
      <c r="Y21" s="17" t="s">
        <v>35</v>
      </c>
      <c r="Z21" s="15" t="s">
        <v>36</v>
      </c>
      <c r="AB21" s="11"/>
      <c r="AC21" s="11"/>
      <c r="AD21" s="11"/>
      <c r="AE21" s="24" t="str">
        <f>IFERROR(__xludf.DUMMYFUNCTION("""COMPUTED_VALUE"""),"Ukraine")</f>
        <v>Ukraine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15.75" customHeight="1">
      <c r="A22" s="13" t="s">
        <v>149</v>
      </c>
      <c r="B22" s="13" t="s">
        <v>150</v>
      </c>
      <c r="C22" s="13" t="s">
        <v>151</v>
      </c>
      <c r="D22" s="14">
        <v>43498.0</v>
      </c>
      <c r="E22" s="14">
        <v>43529.0</v>
      </c>
      <c r="F22" s="14" t="b">
        <f t="shared" si="1"/>
        <v>0</v>
      </c>
      <c r="G22" s="14">
        <v>43545.0</v>
      </c>
      <c r="H22" s="11">
        <f t="shared" si="2"/>
        <v>16</v>
      </c>
      <c r="I22" s="11">
        <f t="shared" si="3"/>
        <v>3</v>
      </c>
      <c r="J22" s="11"/>
      <c r="K22" s="11">
        <f t="shared" si="4"/>
        <v>3</v>
      </c>
      <c r="L22" s="11" t="str">
        <f>VLOOKUP(A22,MONTH!A:C,3,0)</f>
        <v>MARCH</v>
      </c>
      <c r="M22" s="14"/>
      <c r="N22" s="15">
        <v>5428.0</v>
      </c>
      <c r="O22" s="15" t="s">
        <v>72</v>
      </c>
      <c r="P22" s="15">
        <v>389552.0</v>
      </c>
      <c r="Q22" s="16">
        <v>30000.0</v>
      </c>
      <c r="R22" s="15" t="s">
        <v>152</v>
      </c>
      <c r="S22" s="15" t="s">
        <v>153</v>
      </c>
      <c r="T22" s="15" t="str">
        <f t="shared" si="5"/>
        <v>Seville Andalusia</v>
      </c>
      <c r="U22" s="15" t="s">
        <v>142</v>
      </c>
      <c r="V22" s="15" t="s">
        <v>52</v>
      </c>
      <c r="W22" s="15">
        <f t="shared" si="6"/>
        <v>54</v>
      </c>
      <c r="X22" s="15" t="s">
        <v>53</v>
      </c>
      <c r="Y22" s="17" t="s">
        <v>35</v>
      </c>
      <c r="Z22" s="15" t="s">
        <v>36</v>
      </c>
      <c r="AB22" s="20" t="s">
        <v>154</v>
      </c>
      <c r="AC22" s="19">
        <f>AVERAGE(P:P)</f>
        <v>85655.65862</v>
      </c>
      <c r="AD22" s="11"/>
      <c r="AE22" s="24" t="str">
        <f>IFERROR(__xludf.DUMMYFUNCTION("""COMPUTED_VALUE"""),"Poland")</f>
        <v>Poland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15.75" customHeight="1">
      <c r="A23" s="13" t="s">
        <v>155</v>
      </c>
      <c r="B23" s="13" t="s">
        <v>156</v>
      </c>
      <c r="C23" s="13" t="s">
        <v>157</v>
      </c>
      <c r="D23" s="14">
        <v>43500.0</v>
      </c>
      <c r="E23" s="14">
        <v>43655.0</v>
      </c>
      <c r="F23" s="14" t="b">
        <f t="shared" si="1"/>
        <v>0</v>
      </c>
      <c r="G23" s="14">
        <v>43671.0</v>
      </c>
      <c r="H23" s="11">
        <f t="shared" si="2"/>
        <v>16</v>
      </c>
      <c r="I23" s="11">
        <f t="shared" si="3"/>
        <v>3</v>
      </c>
      <c r="J23" s="11"/>
      <c r="K23" s="11">
        <f t="shared" si="4"/>
        <v>7</v>
      </c>
      <c r="L23" s="11" t="str">
        <f>VLOOKUP(A23,MONTH!A:C,3,0)</f>
        <v>JULY</v>
      </c>
      <c r="M23" s="14"/>
      <c r="N23" s="15">
        <v>165.0</v>
      </c>
      <c r="O23" s="15" t="s">
        <v>29</v>
      </c>
      <c r="P23" s="15">
        <v>5513.0</v>
      </c>
      <c r="Q23" s="16">
        <v>3000.0</v>
      </c>
      <c r="R23" s="15" t="s">
        <v>158</v>
      </c>
      <c r="S23" s="15" t="s">
        <v>159</v>
      </c>
      <c r="T23" s="15" t="str">
        <f t="shared" si="5"/>
        <v>Columbia SC</v>
      </c>
      <c r="U23" s="15" t="s">
        <v>32</v>
      </c>
      <c r="V23" s="15" t="s">
        <v>52</v>
      </c>
      <c r="W23" s="15">
        <f t="shared" si="6"/>
        <v>54</v>
      </c>
      <c r="X23" s="15" t="s">
        <v>53</v>
      </c>
      <c r="Y23" s="17" t="s">
        <v>160</v>
      </c>
      <c r="Z23" s="15" t="s">
        <v>36</v>
      </c>
      <c r="AB23" s="11"/>
      <c r="AC23" s="11"/>
      <c r="AD23" s="11"/>
      <c r="AE23" s="24" t="str">
        <f>IFERROR(__xludf.DUMMYFUNCTION("""COMPUTED_VALUE"""),"Estonia")</f>
        <v>Estonia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5.75" customHeight="1">
      <c r="A24" s="13" t="s">
        <v>161</v>
      </c>
      <c r="B24" s="13" t="s">
        <v>162</v>
      </c>
      <c r="C24" s="13" t="s">
        <v>163</v>
      </c>
      <c r="D24" s="14">
        <v>43500.0</v>
      </c>
      <c r="E24" s="14">
        <v>43542.0</v>
      </c>
      <c r="F24" s="14" t="b">
        <f t="shared" si="1"/>
        <v>0</v>
      </c>
      <c r="G24" s="14">
        <v>43558.0</v>
      </c>
      <c r="H24" s="11">
        <f t="shared" si="2"/>
        <v>16</v>
      </c>
      <c r="I24" s="11">
        <f t="shared" si="3"/>
        <v>2</v>
      </c>
      <c r="J24" s="11"/>
      <c r="K24" s="11">
        <f t="shared" si="4"/>
        <v>3</v>
      </c>
      <c r="L24" s="11" t="str">
        <f>VLOOKUP(A24,MONTH!A:C,3,0)</f>
        <v>MARCH</v>
      </c>
      <c r="M24" s="14"/>
      <c r="N24" s="15">
        <v>30.0</v>
      </c>
      <c r="O24" s="15" t="s">
        <v>29</v>
      </c>
      <c r="P24" s="15">
        <v>1232.0</v>
      </c>
      <c r="Q24" s="16">
        <v>1000.0</v>
      </c>
      <c r="R24" s="15" t="s">
        <v>164</v>
      </c>
      <c r="S24" s="15" t="s">
        <v>165</v>
      </c>
      <c r="T24" s="15" t="str">
        <f t="shared" si="5"/>
        <v>Ashland OR</v>
      </c>
      <c r="U24" s="15" t="s">
        <v>32</v>
      </c>
      <c r="V24" s="15" t="s">
        <v>52</v>
      </c>
      <c r="W24" s="15">
        <f t="shared" si="6"/>
        <v>54</v>
      </c>
      <c r="X24" s="15" t="s">
        <v>53</v>
      </c>
      <c r="Y24" s="17" t="s">
        <v>35</v>
      </c>
      <c r="Z24" s="15" t="s">
        <v>36</v>
      </c>
      <c r="AB24" s="11"/>
      <c r="AC24" s="11"/>
      <c r="AD24" s="11"/>
      <c r="AE24" s="24" t="str">
        <f>IFERROR(__xludf.DUMMYFUNCTION("""COMPUTED_VALUE"""),"Australia")</f>
        <v>Australia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15.75" customHeight="1">
      <c r="A25" s="13" t="s">
        <v>166</v>
      </c>
      <c r="B25" s="13" t="s">
        <v>167</v>
      </c>
      <c r="C25" s="13" t="s">
        <v>167</v>
      </c>
      <c r="D25" s="14">
        <v>43502.0</v>
      </c>
      <c r="E25" s="14">
        <v>43507.0</v>
      </c>
      <c r="F25" s="14" t="b">
        <f t="shared" si="1"/>
        <v>0</v>
      </c>
      <c r="G25" s="14">
        <v>43529.0</v>
      </c>
      <c r="H25" s="11">
        <f t="shared" si="2"/>
        <v>22</v>
      </c>
      <c r="I25" s="11">
        <f t="shared" si="3"/>
        <v>2</v>
      </c>
      <c r="J25" s="11"/>
      <c r="K25" s="11">
        <f t="shared" si="4"/>
        <v>2</v>
      </c>
      <c r="L25" s="11" t="str">
        <f>VLOOKUP(A25,MONTH!A:C,3,0)</f>
        <v>FEBUARY</v>
      </c>
      <c r="M25" s="14"/>
      <c r="N25" s="15">
        <v>374.0</v>
      </c>
      <c r="O25" s="15" t="s">
        <v>29</v>
      </c>
      <c r="P25" s="15">
        <v>24135.0</v>
      </c>
      <c r="Q25" s="16">
        <v>2500.0</v>
      </c>
      <c r="R25" s="15" t="s">
        <v>168</v>
      </c>
      <c r="S25" s="15" t="s">
        <v>169</v>
      </c>
      <c r="T25" s="15" t="str">
        <f t="shared" si="5"/>
        <v>Little Rock AR</v>
      </c>
      <c r="U25" s="15" t="s">
        <v>32</v>
      </c>
      <c r="V25" s="15" t="s">
        <v>52</v>
      </c>
      <c r="W25" s="15">
        <f t="shared" si="6"/>
        <v>54</v>
      </c>
      <c r="X25" s="15" t="s">
        <v>53</v>
      </c>
      <c r="Y25" s="17" t="s">
        <v>35</v>
      </c>
      <c r="Z25" s="15" t="s">
        <v>36</v>
      </c>
      <c r="AB25" s="21" t="s">
        <v>170</v>
      </c>
      <c r="AD25" s="11"/>
      <c r="AE25" s="24" t="str">
        <f>IFERROR(__xludf.DUMMYFUNCTION("""COMPUTED_VALUE"""),"Czech Republic")</f>
        <v>Czech Republic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15.75" customHeight="1">
      <c r="A26" s="13" t="s">
        <v>171</v>
      </c>
      <c r="B26" s="13" t="s">
        <v>172</v>
      </c>
      <c r="C26" s="13" t="s">
        <v>172</v>
      </c>
      <c r="D26" s="14">
        <v>43504.0</v>
      </c>
      <c r="E26" s="14">
        <v>43506.0</v>
      </c>
      <c r="F26" s="14" t="b">
        <f t="shared" si="1"/>
        <v>0</v>
      </c>
      <c r="G26" s="14">
        <v>43536.0</v>
      </c>
      <c r="H26" s="11">
        <f t="shared" si="2"/>
        <v>30</v>
      </c>
      <c r="I26" s="11">
        <f t="shared" si="3"/>
        <v>1</v>
      </c>
      <c r="J26" s="11"/>
      <c r="K26" s="11">
        <f t="shared" si="4"/>
        <v>2</v>
      </c>
      <c r="L26" s="11" t="str">
        <f>VLOOKUP(A26,MONTH!A:C,3,0)</f>
        <v>FEBUARY</v>
      </c>
      <c r="M26" s="14"/>
      <c r="N26" s="15">
        <v>310.0</v>
      </c>
      <c r="O26" s="15" t="s">
        <v>121</v>
      </c>
      <c r="P26" s="15">
        <v>20861.0</v>
      </c>
      <c r="Q26" s="16">
        <v>6800.0</v>
      </c>
      <c r="R26" s="15" t="s">
        <v>122</v>
      </c>
      <c r="S26" s="15" t="s">
        <v>123</v>
      </c>
      <c r="T26" s="15" t="str">
        <f t="shared" si="5"/>
        <v>Singapore Central Singapore</v>
      </c>
      <c r="U26" s="15" t="s">
        <v>122</v>
      </c>
      <c r="V26" s="15" t="s">
        <v>66</v>
      </c>
      <c r="W26" s="15">
        <f t="shared" si="6"/>
        <v>54</v>
      </c>
      <c r="X26" s="15" t="s">
        <v>67</v>
      </c>
      <c r="Y26" s="17" t="s">
        <v>35</v>
      </c>
      <c r="Z26" s="15" t="s">
        <v>36</v>
      </c>
      <c r="AB26" s="23" t="s">
        <v>88</v>
      </c>
      <c r="AC26" s="19">
        <f>SUM(Q:Q)</f>
        <v>3253042</v>
      </c>
      <c r="AD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15.75" customHeight="1">
      <c r="A27" s="13" t="s">
        <v>173</v>
      </c>
      <c r="B27" s="13" t="s">
        <v>174</v>
      </c>
      <c r="C27" s="13" t="s">
        <v>175</v>
      </c>
      <c r="D27" s="14">
        <v>43507.0</v>
      </c>
      <c r="E27" s="14">
        <v>43593.0</v>
      </c>
      <c r="F27" s="14" t="b">
        <f t="shared" si="1"/>
        <v>0</v>
      </c>
      <c r="G27" s="14">
        <v>43616.0</v>
      </c>
      <c r="H27" s="11">
        <f t="shared" si="2"/>
        <v>23</v>
      </c>
      <c r="I27" s="11">
        <f t="shared" si="3"/>
        <v>4</v>
      </c>
      <c r="J27" s="11"/>
      <c r="K27" s="11">
        <f t="shared" si="4"/>
        <v>5</v>
      </c>
      <c r="L27" s="11" t="str">
        <f>VLOOKUP(A27,MONTH!A:C,3,0)</f>
        <v>MAY</v>
      </c>
      <c r="M27" s="14"/>
      <c r="N27" s="15">
        <v>291.0</v>
      </c>
      <c r="O27" s="15" t="s">
        <v>29</v>
      </c>
      <c r="P27" s="15">
        <v>6234.0</v>
      </c>
      <c r="Q27" s="16">
        <v>3200.0</v>
      </c>
      <c r="R27" s="15" t="s">
        <v>104</v>
      </c>
      <c r="S27" s="15" t="s">
        <v>105</v>
      </c>
      <c r="T27" s="15" t="str">
        <f t="shared" si="5"/>
        <v>Rochester NY</v>
      </c>
      <c r="U27" s="15" t="s">
        <v>32</v>
      </c>
      <c r="V27" s="15" t="s">
        <v>52</v>
      </c>
      <c r="W27" s="15">
        <f t="shared" si="6"/>
        <v>54</v>
      </c>
      <c r="X27" s="15" t="s">
        <v>53</v>
      </c>
      <c r="Y27" s="17" t="s">
        <v>35</v>
      </c>
      <c r="Z27" s="15" t="s">
        <v>36</v>
      </c>
      <c r="AB27" s="20" t="s">
        <v>91</v>
      </c>
      <c r="AC27" s="19">
        <f>min(Q:Q)</f>
        <v>1</v>
      </c>
      <c r="AD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15.75" customHeight="1">
      <c r="A28" s="13" t="s">
        <v>176</v>
      </c>
      <c r="B28" s="13" t="s">
        <v>177</v>
      </c>
      <c r="C28" s="13" t="s">
        <v>178</v>
      </c>
      <c r="D28" s="14">
        <v>43508.0</v>
      </c>
      <c r="E28" s="14">
        <v>43508.0</v>
      </c>
      <c r="F28" s="14" t="b">
        <f t="shared" si="1"/>
        <v>1</v>
      </c>
      <c r="G28" s="14">
        <v>43523.0</v>
      </c>
      <c r="H28" s="11">
        <f t="shared" si="2"/>
        <v>15</v>
      </c>
      <c r="I28" s="11">
        <f t="shared" si="3"/>
        <v>3</v>
      </c>
      <c r="J28" s="11"/>
      <c r="K28" s="11">
        <f t="shared" si="4"/>
        <v>2</v>
      </c>
      <c r="L28" s="11" t="str">
        <f>VLOOKUP(A28,MONTH!A:C,3,0)</f>
        <v>FEBUARY</v>
      </c>
      <c r="M28" s="14"/>
      <c r="N28" s="15">
        <v>153.0</v>
      </c>
      <c r="O28" s="15" t="s">
        <v>72</v>
      </c>
      <c r="P28" s="15">
        <v>808.0</v>
      </c>
      <c r="Q28" s="16">
        <v>80.0</v>
      </c>
      <c r="R28" s="15" t="s">
        <v>179</v>
      </c>
      <c r="S28" s="15" t="s">
        <v>180</v>
      </c>
      <c r="T28" s="15" t="str">
        <f t="shared" si="5"/>
        <v>Italia Piedmont</v>
      </c>
      <c r="U28" s="15" t="s">
        <v>75</v>
      </c>
      <c r="V28" s="15" t="s">
        <v>52</v>
      </c>
      <c r="W28" s="15">
        <f t="shared" si="6"/>
        <v>54</v>
      </c>
      <c r="X28" s="15" t="s">
        <v>53</v>
      </c>
      <c r="Y28" s="17" t="s">
        <v>35</v>
      </c>
      <c r="Z28" s="15" t="s">
        <v>36</v>
      </c>
      <c r="AB28" s="20" t="s">
        <v>95</v>
      </c>
      <c r="AC28" s="19">
        <f>MAX(Q:Q)</f>
        <v>1079668</v>
      </c>
      <c r="AD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15.75" customHeight="1">
      <c r="A29" s="13" t="s">
        <v>181</v>
      </c>
      <c r="B29" s="13" t="s">
        <v>182</v>
      </c>
      <c r="C29" s="13" t="s">
        <v>183</v>
      </c>
      <c r="D29" s="14">
        <v>43512.0</v>
      </c>
      <c r="E29" s="14">
        <v>43521.0</v>
      </c>
      <c r="F29" s="14" t="b">
        <f t="shared" si="1"/>
        <v>0</v>
      </c>
      <c r="G29" s="14">
        <v>43551.0</v>
      </c>
      <c r="H29" s="11">
        <f t="shared" si="2"/>
        <v>30</v>
      </c>
      <c r="I29" s="11">
        <f t="shared" si="3"/>
        <v>2</v>
      </c>
      <c r="J29" s="11"/>
      <c r="K29" s="11">
        <f t="shared" si="4"/>
        <v>2</v>
      </c>
      <c r="L29" s="11" t="str">
        <f>VLOOKUP(A29,MONTH!A:C,3,0)</f>
        <v>FEBUARY</v>
      </c>
      <c r="M29" s="14"/>
      <c r="N29" s="15">
        <v>519.0</v>
      </c>
      <c r="O29" s="15" t="s">
        <v>29</v>
      </c>
      <c r="P29" s="15">
        <v>7169.0</v>
      </c>
      <c r="Q29" s="16">
        <v>1000.0</v>
      </c>
      <c r="R29" s="15" t="s">
        <v>184</v>
      </c>
      <c r="S29" s="15" t="s">
        <v>185</v>
      </c>
      <c r="T29" s="15" t="str">
        <f t="shared" si="5"/>
        <v>Kalamazoo MI</v>
      </c>
      <c r="U29" s="15" t="s">
        <v>32</v>
      </c>
      <c r="V29" s="15" t="s">
        <v>52</v>
      </c>
      <c r="W29" s="15">
        <f t="shared" si="6"/>
        <v>54</v>
      </c>
      <c r="X29" s="15" t="s">
        <v>53</v>
      </c>
      <c r="Y29" s="17" t="s">
        <v>35</v>
      </c>
      <c r="Z29" s="15" t="s">
        <v>36</v>
      </c>
      <c r="AB29" s="20" t="s">
        <v>100</v>
      </c>
      <c r="AC29" s="19">
        <f>AVERAGE(Q:Q)</f>
        <v>21401.59211</v>
      </c>
      <c r="AD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15.75" customHeight="1">
      <c r="A30" s="13" t="s">
        <v>186</v>
      </c>
      <c r="B30" s="13" t="s">
        <v>187</v>
      </c>
      <c r="C30" s="13" t="s">
        <v>188</v>
      </c>
      <c r="D30" s="14">
        <v>43512.0</v>
      </c>
      <c r="E30" s="14">
        <v>43514.0</v>
      </c>
      <c r="F30" s="14" t="b">
        <f t="shared" si="1"/>
        <v>0</v>
      </c>
      <c r="G30" s="14">
        <v>43529.0</v>
      </c>
      <c r="H30" s="11">
        <f t="shared" si="2"/>
        <v>15</v>
      </c>
      <c r="I30" s="11">
        <f t="shared" si="3"/>
        <v>2</v>
      </c>
      <c r="J30" s="11"/>
      <c r="K30" s="11">
        <f t="shared" si="4"/>
        <v>2</v>
      </c>
      <c r="L30" s="11" t="str">
        <f>VLOOKUP(A30,MONTH!A:C,3,0)</f>
        <v>FEBUARY</v>
      </c>
      <c r="M30" s="14"/>
      <c r="N30" s="15">
        <v>268.0</v>
      </c>
      <c r="O30" s="15" t="s">
        <v>29</v>
      </c>
      <c r="P30" s="15">
        <v>5469.0</v>
      </c>
      <c r="Q30" s="16">
        <v>500.0</v>
      </c>
      <c r="R30" s="15" t="s">
        <v>189</v>
      </c>
      <c r="S30" s="15" t="s">
        <v>105</v>
      </c>
      <c r="T30" s="15" t="str">
        <f t="shared" si="5"/>
        <v>Astoria NY</v>
      </c>
      <c r="U30" s="15" t="s">
        <v>32</v>
      </c>
      <c r="V30" s="15" t="s">
        <v>52</v>
      </c>
      <c r="W30" s="15">
        <f t="shared" si="6"/>
        <v>54</v>
      </c>
      <c r="X30" s="15" t="s">
        <v>53</v>
      </c>
      <c r="Y30" s="17" t="s">
        <v>87</v>
      </c>
      <c r="Z30" s="15" t="s">
        <v>36</v>
      </c>
      <c r="AB30" s="20" t="s">
        <v>106</v>
      </c>
      <c r="AC30" s="19">
        <f>MEDIAN(Q:Q)</f>
        <v>4100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ht="15.75" customHeight="1">
      <c r="A31" s="13"/>
      <c r="B31" s="13" t="s">
        <v>160</v>
      </c>
      <c r="C31" s="13"/>
      <c r="D31" s="14"/>
      <c r="E31" s="14"/>
      <c r="F31" s="14"/>
      <c r="G31" s="14"/>
      <c r="H31" s="11"/>
      <c r="I31" s="11">
        <f t="shared" si="3"/>
        <v>7</v>
      </c>
      <c r="J31" s="11"/>
      <c r="K31" s="11">
        <f t="shared" si="4"/>
        <v>12</v>
      </c>
      <c r="L31" s="11" t="str">
        <f>VLOOKUP(A31,MONTH!A:C,3,0)</f>
        <v>#N/A</v>
      </c>
      <c r="M31" s="14"/>
      <c r="N31" s="15"/>
      <c r="O31" s="15" t="s">
        <v>160</v>
      </c>
      <c r="P31" s="15"/>
      <c r="Q31" s="16"/>
      <c r="R31" s="15"/>
      <c r="S31" s="15"/>
      <c r="T31" s="15" t="str">
        <f t="shared" si="5"/>
        <v> </v>
      </c>
      <c r="U31" s="15" t="s">
        <v>160</v>
      </c>
      <c r="V31" s="15"/>
      <c r="W31" s="15"/>
      <c r="X31" s="15" t="s">
        <v>160</v>
      </c>
      <c r="Y31" s="17" t="s">
        <v>160</v>
      </c>
      <c r="Z31" s="15"/>
      <c r="AB31" s="26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15.75" customHeight="1">
      <c r="A32" s="13"/>
      <c r="B32" s="13" t="s">
        <v>160</v>
      </c>
      <c r="C32" s="13"/>
      <c r="D32" s="14"/>
      <c r="E32" s="14"/>
      <c r="F32" s="14"/>
      <c r="G32" s="14"/>
      <c r="H32" s="11"/>
      <c r="I32" s="11">
        <f t="shared" si="3"/>
        <v>7</v>
      </c>
      <c r="J32" s="11"/>
      <c r="K32" s="11">
        <f t="shared" si="4"/>
        <v>12</v>
      </c>
      <c r="L32" s="11" t="str">
        <f>VLOOKUP(A32,MONTH!A:C,3,0)</f>
        <v>#N/A</v>
      </c>
      <c r="M32" s="14"/>
      <c r="N32" s="15"/>
      <c r="O32" s="15" t="s">
        <v>160</v>
      </c>
      <c r="P32" s="15"/>
      <c r="Q32" s="16"/>
      <c r="R32" s="15"/>
      <c r="S32" s="15"/>
      <c r="T32" s="15" t="str">
        <f t="shared" si="5"/>
        <v> </v>
      </c>
      <c r="U32" s="15" t="s">
        <v>160</v>
      </c>
      <c r="V32" s="15"/>
      <c r="W32" s="15"/>
      <c r="X32" s="15" t="s">
        <v>160</v>
      </c>
      <c r="Y32" s="17" t="s">
        <v>160</v>
      </c>
      <c r="Z32" s="15"/>
      <c r="AB32" s="26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15.75" customHeight="1">
      <c r="A33" s="13" t="s">
        <v>190</v>
      </c>
      <c r="B33" s="13" t="s">
        <v>191</v>
      </c>
      <c r="C33" s="13" t="s">
        <v>192</v>
      </c>
      <c r="D33" s="14">
        <v>43515.0</v>
      </c>
      <c r="E33" s="14">
        <v>43536.0</v>
      </c>
      <c r="F33" s="14"/>
      <c r="G33" s="14">
        <v>43566.0</v>
      </c>
      <c r="H33" s="11">
        <f t="shared" ref="H33:H64" si="7">G33-E33</f>
        <v>30</v>
      </c>
      <c r="I33" s="11">
        <f t="shared" si="3"/>
        <v>3</v>
      </c>
      <c r="J33" s="11"/>
      <c r="K33" s="11">
        <f t="shared" si="4"/>
        <v>3</v>
      </c>
      <c r="L33" s="11" t="str">
        <f>VLOOKUP(A33,MONTH!A:C,3,0)</f>
        <v>MARCH</v>
      </c>
      <c r="M33" s="14"/>
      <c r="N33" s="15">
        <v>479.0</v>
      </c>
      <c r="O33" s="15" t="s">
        <v>48</v>
      </c>
      <c r="P33" s="15">
        <v>16854.0</v>
      </c>
      <c r="Q33" s="16">
        <v>8500.0</v>
      </c>
      <c r="R33" s="15" t="s">
        <v>193</v>
      </c>
      <c r="S33" s="15" t="s">
        <v>50</v>
      </c>
      <c r="T33" s="15" t="str">
        <f t="shared" si="5"/>
        <v>Reading England</v>
      </c>
      <c r="U33" s="15" t="s">
        <v>51</v>
      </c>
      <c r="V33" s="15" t="s">
        <v>66</v>
      </c>
      <c r="W33" s="15">
        <f t="shared" ref="W33:W155" si="8">LEN("https://www.kickstarter.com/discover/categories/games/")</f>
        <v>54</v>
      </c>
      <c r="X33" s="15" t="s">
        <v>67</v>
      </c>
      <c r="Y33" s="17" t="s">
        <v>35</v>
      </c>
      <c r="Z33" s="15" t="s">
        <v>36</v>
      </c>
      <c r="AB33" s="26" t="s">
        <v>194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ht="15.75" customHeight="1">
      <c r="A34" s="13" t="s">
        <v>195</v>
      </c>
      <c r="B34" s="13" t="s">
        <v>196</v>
      </c>
      <c r="C34" s="13" t="s">
        <v>197</v>
      </c>
      <c r="D34" s="14">
        <v>43515.0</v>
      </c>
      <c r="E34" s="14">
        <v>43598.0</v>
      </c>
      <c r="F34" s="14"/>
      <c r="G34" s="14">
        <v>43628.0</v>
      </c>
      <c r="H34" s="11">
        <f t="shared" si="7"/>
        <v>30</v>
      </c>
      <c r="I34" s="11">
        <f t="shared" si="3"/>
        <v>2</v>
      </c>
      <c r="J34" s="11"/>
      <c r="K34" s="11">
        <f t="shared" si="4"/>
        <v>5</v>
      </c>
      <c r="L34" s="11" t="str">
        <f>VLOOKUP(A34,MONTH!A:C,3,0)</f>
        <v>MAY</v>
      </c>
      <c r="M34" s="14"/>
      <c r="N34" s="15">
        <v>282.0</v>
      </c>
      <c r="O34" s="15" t="s">
        <v>48</v>
      </c>
      <c r="P34" s="15">
        <v>18800.0</v>
      </c>
      <c r="Q34" s="16">
        <v>15000.0</v>
      </c>
      <c r="R34" s="15" t="s">
        <v>198</v>
      </c>
      <c r="S34" s="15" t="s">
        <v>50</v>
      </c>
      <c r="T34" s="15" t="str">
        <f t="shared" si="5"/>
        <v>London England</v>
      </c>
      <c r="U34" s="15" t="s">
        <v>51</v>
      </c>
      <c r="V34" s="15" t="s">
        <v>52</v>
      </c>
      <c r="W34" s="15">
        <f t="shared" si="8"/>
        <v>54</v>
      </c>
      <c r="X34" s="15" t="s">
        <v>53</v>
      </c>
      <c r="Y34" s="17" t="s">
        <v>35</v>
      </c>
      <c r="Z34" s="15" t="s">
        <v>36</v>
      </c>
      <c r="AA34" s="27"/>
      <c r="AB34" s="28" t="s">
        <v>199</v>
      </c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5.75" customHeight="1">
      <c r="A35" s="13" t="s">
        <v>200</v>
      </c>
      <c r="B35" s="13" t="s">
        <v>201</v>
      </c>
      <c r="C35" s="13" t="s">
        <v>202</v>
      </c>
      <c r="D35" s="14">
        <v>43515.0</v>
      </c>
      <c r="E35" s="14">
        <v>43524.0</v>
      </c>
      <c r="F35" s="14"/>
      <c r="G35" s="14">
        <v>43539.0</v>
      </c>
      <c r="H35" s="11">
        <f t="shared" si="7"/>
        <v>15</v>
      </c>
      <c r="I35" s="11">
        <f t="shared" si="3"/>
        <v>5</v>
      </c>
      <c r="J35" s="11"/>
      <c r="K35" s="11">
        <f t="shared" si="4"/>
        <v>2</v>
      </c>
      <c r="L35" s="11" t="str">
        <f>VLOOKUP(A35,MONTH!A:C,3,0)</f>
        <v>FEBUARY</v>
      </c>
      <c r="M35" s="14"/>
      <c r="N35" s="15">
        <v>125.0</v>
      </c>
      <c r="O35" s="15" t="s">
        <v>29</v>
      </c>
      <c r="P35" s="15">
        <v>1731.0</v>
      </c>
      <c r="Q35" s="16">
        <v>500.0</v>
      </c>
      <c r="R35" s="15" t="s">
        <v>203</v>
      </c>
      <c r="S35" s="15" t="s">
        <v>204</v>
      </c>
      <c r="T35" s="15" t="str">
        <f t="shared" si="5"/>
        <v>Chicago IL</v>
      </c>
      <c r="U35" s="15" t="s">
        <v>32</v>
      </c>
      <c r="V35" s="15" t="s">
        <v>52</v>
      </c>
      <c r="W35" s="15">
        <f t="shared" si="8"/>
        <v>54</v>
      </c>
      <c r="X35" s="15" t="s">
        <v>53</v>
      </c>
      <c r="Y35" s="17" t="s">
        <v>35</v>
      </c>
      <c r="Z35" s="15" t="s">
        <v>36</v>
      </c>
      <c r="AA35" s="27"/>
      <c r="AB35" s="28" t="s">
        <v>205</v>
      </c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5.75" customHeight="1">
      <c r="A36" s="13" t="s">
        <v>206</v>
      </c>
      <c r="B36" s="13" t="s">
        <v>207</v>
      </c>
      <c r="C36" s="13" t="s">
        <v>208</v>
      </c>
      <c r="D36" s="14">
        <v>43518.0</v>
      </c>
      <c r="E36" s="14">
        <v>43578.0</v>
      </c>
      <c r="F36" s="14"/>
      <c r="G36" s="14">
        <v>43614.0</v>
      </c>
      <c r="H36" s="11">
        <f t="shared" si="7"/>
        <v>36</v>
      </c>
      <c r="I36" s="11">
        <f t="shared" si="3"/>
        <v>3</v>
      </c>
      <c r="J36" s="11"/>
      <c r="K36" s="11">
        <f t="shared" si="4"/>
        <v>4</v>
      </c>
      <c r="L36" s="11" t="str">
        <f>VLOOKUP(A36,MONTH!A:C,3,0)</f>
        <v>APRIL</v>
      </c>
      <c r="M36" s="14"/>
      <c r="N36" s="15">
        <v>710.0</v>
      </c>
      <c r="O36" s="15" t="s">
        <v>58</v>
      </c>
      <c r="P36" s="15">
        <v>46303.29</v>
      </c>
      <c r="Q36" s="16">
        <v>27000.0</v>
      </c>
      <c r="R36" s="15" t="s">
        <v>59</v>
      </c>
      <c r="S36" s="15" t="s">
        <v>60</v>
      </c>
      <c r="T36" s="15" t="str">
        <f t="shared" si="5"/>
        <v>Vancouver BC</v>
      </c>
      <c r="U36" s="15" t="s">
        <v>61</v>
      </c>
      <c r="V36" s="15" t="s">
        <v>52</v>
      </c>
      <c r="W36" s="15">
        <f t="shared" si="8"/>
        <v>54</v>
      </c>
      <c r="X36" s="15" t="s">
        <v>53</v>
      </c>
      <c r="Y36" s="17" t="s">
        <v>35</v>
      </c>
      <c r="Z36" s="15" t="s">
        <v>36</v>
      </c>
      <c r="AA36" s="27"/>
      <c r="AB36" s="28" t="s">
        <v>209</v>
      </c>
      <c r="AC36" s="27"/>
      <c r="AD36" s="27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5.75" customHeight="1">
      <c r="A37" s="13" t="s">
        <v>210</v>
      </c>
      <c r="B37" s="13" t="s">
        <v>211</v>
      </c>
      <c r="C37" s="13" t="s">
        <v>211</v>
      </c>
      <c r="D37" s="14">
        <v>43520.0</v>
      </c>
      <c r="E37" s="14">
        <v>43525.0</v>
      </c>
      <c r="F37" s="14"/>
      <c r="G37" s="14">
        <v>43585.0</v>
      </c>
      <c r="H37" s="11">
        <f t="shared" si="7"/>
        <v>60</v>
      </c>
      <c r="I37" s="11">
        <f t="shared" si="3"/>
        <v>6</v>
      </c>
      <c r="J37" s="11"/>
      <c r="K37" s="11">
        <f t="shared" si="4"/>
        <v>3</v>
      </c>
      <c r="L37" s="11" t="str">
        <f>VLOOKUP(A37,MONTH!A:C,3,0)</f>
        <v>MARCH</v>
      </c>
      <c r="M37" s="14"/>
      <c r="N37" s="15">
        <v>4.0</v>
      </c>
      <c r="O37" s="15" t="s">
        <v>72</v>
      </c>
      <c r="P37" s="15">
        <v>4.0</v>
      </c>
      <c r="Q37" s="16">
        <v>7000.0</v>
      </c>
      <c r="R37" s="15" t="s">
        <v>212</v>
      </c>
      <c r="S37" s="15" t="s">
        <v>147</v>
      </c>
      <c r="T37" s="15" t="str">
        <f t="shared" si="5"/>
        <v>Paris Ile-de-France</v>
      </c>
      <c r="U37" s="15" t="s">
        <v>148</v>
      </c>
      <c r="V37" s="15" t="s">
        <v>42</v>
      </c>
      <c r="W37" s="15">
        <f t="shared" si="8"/>
        <v>54</v>
      </c>
      <c r="X37" s="15" t="s">
        <v>43</v>
      </c>
      <c r="Y37" s="17" t="s">
        <v>35</v>
      </c>
      <c r="Z37" s="15" t="s">
        <v>44</v>
      </c>
      <c r="AA37" s="27"/>
      <c r="AB37" s="28" t="s">
        <v>213</v>
      </c>
      <c r="AC37" s="27"/>
      <c r="AD37" s="27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5.75" customHeight="1">
      <c r="A38" s="13" t="s">
        <v>214</v>
      </c>
      <c r="B38" s="13" t="s">
        <v>215</v>
      </c>
      <c r="C38" s="13" t="s">
        <v>215</v>
      </c>
      <c r="D38" s="14">
        <v>43520.0</v>
      </c>
      <c r="E38" s="14">
        <v>43528.0</v>
      </c>
      <c r="F38" s="14"/>
      <c r="G38" s="14">
        <v>43556.0</v>
      </c>
      <c r="H38" s="11">
        <f t="shared" si="7"/>
        <v>28</v>
      </c>
      <c r="I38" s="11">
        <f t="shared" si="3"/>
        <v>2</v>
      </c>
      <c r="J38" s="11"/>
      <c r="K38" s="11">
        <f t="shared" si="4"/>
        <v>3</v>
      </c>
      <c r="L38" s="11" t="str">
        <f>VLOOKUP(A38,MONTH!A:C,3,0)</f>
        <v>MARCH</v>
      </c>
      <c r="M38" s="14"/>
      <c r="N38" s="15">
        <v>44.0</v>
      </c>
      <c r="O38" s="15" t="s">
        <v>29</v>
      </c>
      <c r="P38" s="15">
        <v>2060.0</v>
      </c>
      <c r="Q38" s="16">
        <v>1500.0</v>
      </c>
      <c r="R38" s="15" t="s">
        <v>216</v>
      </c>
      <c r="S38" s="15" t="s">
        <v>65</v>
      </c>
      <c r="T38" s="15" t="str">
        <f t="shared" si="5"/>
        <v>Fremont CA</v>
      </c>
      <c r="U38" s="15" t="s">
        <v>32</v>
      </c>
      <c r="V38" s="15" t="s">
        <v>52</v>
      </c>
      <c r="W38" s="15">
        <f t="shared" si="8"/>
        <v>54</v>
      </c>
      <c r="X38" s="15" t="s">
        <v>53</v>
      </c>
      <c r="Y38" s="17" t="s">
        <v>35</v>
      </c>
      <c r="Z38" s="15" t="s">
        <v>36</v>
      </c>
      <c r="AA38" s="27"/>
      <c r="AB38" s="28" t="s">
        <v>217</v>
      </c>
      <c r="AC38" s="27"/>
      <c r="AD38" s="27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5.75" customHeight="1">
      <c r="A39" s="13" t="s">
        <v>218</v>
      </c>
      <c r="B39" s="13" t="s">
        <v>219</v>
      </c>
      <c r="C39" s="13" t="s">
        <v>219</v>
      </c>
      <c r="D39" s="14">
        <v>43522.0</v>
      </c>
      <c r="E39" s="14">
        <v>43543.0</v>
      </c>
      <c r="F39" s="14"/>
      <c r="G39" s="14">
        <v>43563.0</v>
      </c>
      <c r="H39" s="11">
        <f t="shared" si="7"/>
        <v>20</v>
      </c>
      <c r="I39" s="11">
        <f t="shared" si="3"/>
        <v>3</v>
      </c>
      <c r="J39" s="11"/>
      <c r="K39" s="11">
        <f t="shared" si="4"/>
        <v>3</v>
      </c>
      <c r="L39" s="11" t="str">
        <f>VLOOKUP(A39,MONTH!A:C,3,0)</f>
        <v>MARCH</v>
      </c>
      <c r="M39" s="14"/>
      <c r="N39" s="15">
        <v>473.0</v>
      </c>
      <c r="O39" s="15" t="s">
        <v>29</v>
      </c>
      <c r="P39" s="15">
        <v>34332.5</v>
      </c>
      <c r="Q39" s="16">
        <v>28000.0</v>
      </c>
      <c r="R39" s="15" t="s">
        <v>220</v>
      </c>
      <c r="S39" s="15" t="s">
        <v>221</v>
      </c>
      <c r="T39" s="15" t="str">
        <f t="shared" si="5"/>
        <v>Denver CO</v>
      </c>
      <c r="U39" s="15" t="s">
        <v>32</v>
      </c>
      <c r="V39" s="15" t="s">
        <v>52</v>
      </c>
      <c r="W39" s="15">
        <f t="shared" si="8"/>
        <v>54</v>
      </c>
      <c r="X39" s="15" t="s">
        <v>53</v>
      </c>
      <c r="Y39" s="17" t="s">
        <v>35</v>
      </c>
      <c r="Z39" s="15" t="s">
        <v>36</v>
      </c>
      <c r="AA39" s="27"/>
      <c r="AB39" s="30" t="s">
        <v>222</v>
      </c>
      <c r="AC39" s="27"/>
      <c r="AD39" s="27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5.75" customHeight="1">
      <c r="A40" s="13" t="s">
        <v>223</v>
      </c>
      <c r="B40" s="13" t="s">
        <v>224</v>
      </c>
      <c r="C40" s="13" t="s">
        <v>225</v>
      </c>
      <c r="D40" s="14">
        <v>43523.0</v>
      </c>
      <c r="E40" s="14">
        <v>43536.0</v>
      </c>
      <c r="F40" s="14"/>
      <c r="G40" s="14">
        <v>43544.0</v>
      </c>
      <c r="H40" s="11">
        <f t="shared" si="7"/>
        <v>8</v>
      </c>
      <c r="I40" s="11">
        <f t="shared" si="3"/>
        <v>3</v>
      </c>
      <c r="J40" s="11"/>
      <c r="K40" s="11">
        <f t="shared" si="4"/>
        <v>3</v>
      </c>
      <c r="L40" s="11" t="str">
        <f>VLOOKUP(A40,MONTH!A:C,3,0)</f>
        <v>MARCH</v>
      </c>
      <c r="M40" s="14"/>
      <c r="N40" s="15">
        <v>344.0</v>
      </c>
      <c r="O40" s="15" t="s">
        <v>29</v>
      </c>
      <c r="P40" s="15">
        <v>6372.0</v>
      </c>
      <c r="Q40" s="16">
        <v>1000.0</v>
      </c>
      <c r="R40" s="15" t="s">
        <v>226</v>
      </c>
      <c r="S40" s="15" t="s">
        <v>227</v>
      </c>
      <c r="T40" s="15" t="str">
        <f t="shared" si="5"/>
        <v>Ogden UT</v>
      </c>
      <c r="U40" s="15" t="s">
        <v>32</v>
      </c>
      <c r="V40" s="15" t="s">
        <v>52</v>
      </c>
      <c r="W40" s="15">
        <f t="shared" si="8"/>
        <v>54</v>
      </c>
      <c r="X40" s="15" t="s">
        <v>53</v>
      </c>
      <c r="Y40" s="17" t="s">
        <v>35</v>
      </c>
      <c r="Z40" s="15" t="s">
        <v>36</v>
      </c>
      <c r="AA40" s="27"/>
      <c r="AB40" s="31" t="s">
        <v>228</v>
      </c>
      <c r="AC40" s="27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5.75" customHeight="1">
      <c r="A41" s="13" t="s">
        <v>229</v>
      </c>
      <c r="B41" s="13" t="s">
        <v>230</v>
      </c>
      <c r="C41" s="13" t="s">
        <v>230</v>
      </c>
      <c r="D41" s="14">
        <v>43528.0</v>
      </c>
      <c r="E41" s="14">
        <v>43536.0</v>
      </c>
      <c r="F41" s="14"/>
      <c r="G41" s="14">
        <v>43552.0</v>
      </c>
      <c r="H41" s="11">
        <f t="shared" si="7"/>
        <v>16</v>
      </c>
      <c r="I41" s="11">
        <f t="shared" si="3"/>
        <v>3</v>
      </c>
      <c r="J41" s="11"/>
      <c r="K41" s="11">
        <f t="shared" si="4"/>
        <v>3</v>
      </c>
      <c r="L41" s="11" t="str">
        <f>VLOOKUP(A41,MONTH!A:C,3,0)</f>
        <v>MARCH</v>
      </c>
      <c r="M41" s="14"/>
      <c r="N41" s="15">
        <v>212.0</v>
      </c>
      <c r="O41" s="15" t="s">
        <v>29</v>
      </c>
      <c r="P41" s="15">
        <v>17396.0</v>
      </c>
      <c r="Q41" s="16">
        <v>10000.0</v>
      </c>
      <c r="R41" s="15" t="s">
        <v>94</v>
      </c>
      <c r="S41" s="15" t="s">
        <v>41</v>
      </c>
      <c r="T41" s="15" t="str">
        <f t="shared" si="5"/>
        <v>Virginia Beach VA</v>
      </c>
      <c r="U41" s="15" t="s">
        <v>32</v>
      </c>
      <c r="V41" s="15" t="s">
        <v>52</v>
      </c>
      <c r="W41" s="15">
        <f t="shared" si="8"/>
        <v>54</v>
      </c>
      <c r="X41" s="15" t="s">
        <v>53</v>
      </c>
      <c r="Y41" s="17" t="s">
        <v>35</v>
      </c>
      <c r="Z41" s="15" t="s">
        <v>36</v>
      </c>
      <c r="AB41" s="31" t="s">
        <v>231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15.75" customHeight="1">
      <c r="A42" s="13" t="s">
        <v>232</v>
      </c>
      <c r="B42" s="13" t="s">
        <v>233</v>
      </c>
      <c r="C42" s="13" t="s">
        <v>233</v>
      </c>
      <c r="D42" s="14">
        <v>43530.0</v>
      </c>
      <c r="E42" s="14">
        <v>43545.0</v>
      </c>
      <c r="F42" s="14"/>
      <c r="G42" s="14">
        <v>43575.0</v>
      </c>
      <c r="H42" s="11">
        <f t="shared" si="7"/>
        <v>30</v>
      </c>
      <c r="I42" s="11">
        <f t="shared" si="3"/>
        <v>5</v>
      </c>
      <c r="J42" s="11"/>
      <c r="K42" s="11">
        <f t="shared" si="4"/>
        <v>3</v>
      </c>
      <c r="L42" s="11" t="str">
        <f>VLOOKUP(A42,MONTH!A:C,3,0)</f>
        <v>MARCH</v>
      </c>
      <c r="M42" s="14"/>
      <c r="N42" s="15">
        <v>80.0</v>
      </c>
      <c r="O42" s="15" t="s">
        <v>29</v>
      </c>
      <c r="P42" s="15">
        <v>5815.0</v>
      </c>
      <c r="Q42" s="16">
        <v>5550.0</v>
      </c>
      <c r="R42" s="15" t="s">
        <v>234</v>
      </c>
      <c r="S42" s="15" t="s">
        <v>31</v>
      </c>
      <c r="T42" s="15" t="str">
        <f t="shared" si="5"/>
        <v>Kissimmee FL</v>
      </c>
      <c r="U42" s="15" t="s">
        <v>32</v>
      </c>
      <c r="V42" s="15" t="s">
        <v>66</v>
      </c>
      <c r="W42" s="15">
        <f t="shared" si="8"/>
        <v>54</v>
      </c>
      <c r="X42" s="15" t="s">
        <v>67</v>
      </c>
      <c r="Y42" s="17" t="s">
        <v>35</v>
      </c>
      <c r="Z42" s="15" t="s">
        <v>36</v>
      </c>
      <c r="AB42" s="31" t="s">
        <v>235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ht="15.75" customHeight="1">
      <c r="A43" s="13" t="s">
        <v>236</v>
      </c>
      <c r="B43" s="13" t="s">
        <v>237</v>
      </c>
      <c r="C43" s="13" t="s">
        <v>238</v>
      </c>
      <c r="D43" s="14">
        <v>43533.0</v>
      </c>
      <c r="E43" s="14">
        <v>43556.0</v>
      </c>
      <c r="F43" s="14"/>
      <c r="G43" s="14">
        <v>43585.0</v>
      </c>
      <c r="H43" s="11">
        <f t="shared" si="7"/>
        <v>29</v>
      </c>
      <c r="I43" s="11">
        <f t="shared" si="3"/>
        <v>2</v>
      </c>
      <c r="J43" s="11"/>
      <c r="K43" s="11">
        <f t="shared" si="4"/>
        <v>4</v>
      </c>
      <c r="L43" s="11" t="str">
        <f>VLOOKUP(A43,MONTH!A:C,3,0)</f>
        <v>APRIL</v>
      </c>
      <c r="M43" s="14"/>
      <c r="N43" s="15">
        <v>1430.0</v>
      </c>
      <c r="O43" s="15" t="s">
        <v>29</v>
      </c>
      <c r="P43" s="15">
        <v>40642.0</v>
      </c>
      <c r="Q43" s="16">
        <v>4200.0</v>
      </c>
      <c r="R43" s="15" t="s">
        <v>239</v>
      </c>
      <c r="S43" s="15" t="s">
        <v>240</v>
      </c>
      <c r="T43" s="15" t="str">
        <f t="shared" si="5"/>
        <v>San Antonio TX</v>
      </c>
      <c r="U43" s="15" t="s">
        <v>32</v>
      </c>
      <c r="V43" s="15" t="s">
        <v>52</v>
      </c>
      <c r="W43" s="15">
        <f t="shared" si="8"/>
        <v>54</v>
      </c>
      <c r="X43" s="15" t="s">
        <v>53</v>
      </c>
      <c r="Y43" s="17" t="s">
        <v>87</v>
      </c>
      <c r="Z43" s="15" t="s">
        <v>36</v>
      </c>
      <c r="AB43" s="31" t="s">
        <v>241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ht="15.75" customHeight="1">
      <c r="A44" s="13" t="s">
        <v>242</v>
      </c>
      <c r="B44" s="13" t="s">
        <v>243</v>
      </c>
      <c r="C44" s="13" t="s">
        <v>243</v>
      </c>
      <c r="D44" s="14">
        <v>43533.0</v>
      </c>
      <c r="E44" s="14">
        <v>43586.0</v>
      </c>
      <c r="F44" s="14"/>
      <c r="G44" s="14">
        <v>43606.0</v>
      </c>
      <c r="H44" s="11">
        <f t="shared" si="7"/>
        <v>20</v>
      </c>
      <c r="I44" s="11">
        <f t="shared" si="3"/>
        <v>4</v>
      </c>
      <c r="J44" s="11"/>
      <c r="K44" s="11">
        <f t="shared" si="4"/>
        <v>5</v>
      </c>
      <c r="L44" s="11" t="str">
        <f>VLOOKUP(A44,MONTH!A:C,3,0)</f>
        <v>MAY</v>
      </c>
      <c r="M44" s="14"/>
      <c r="N44" s="15">
        <v>1056.0</v>
      </c>
      <c r="O44" s="15" t="s">
        <v>72</v>
      </c>
      <c r="P44" s="15">
        <v>78175.5</v>
      </c>
      <c r="Q44" s="16">
        <v>10000.0</v>
      </c>
      <c r="R44" s="15" t="s">
        <v>244</v>
      </c>
      <c r="S44" s="15" t="s">
        <v>245</v>
      </c>
      <c r="T44" s="15" t="str">
        <f t="shared" si="5"/>
        <v>Tours Centre</v>
      </c>
      <c r="U44" s="15" t="s">
        <v>148</v>
      </c>
      <c r="V44" s="15" t="s">
        <v>52</v>
      </c>
      <c r="W44" s="15">
        <f t="shared" si="8"/>
        <v>54</v>
      </c>
      <c r="X44" s="15" t="s">
        <v>53</v>
      </c>
      <c r="Y44" s="17" t="s">
        <v>35</v>
      </c>
      <c r="Z44" s="15" t="s">
        <v>36</v>
      </c>
      <c r="AB44" s="31" t="s">
        <v>246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ht="15.75" customHeight="1">
      <c r="A45" s="13" t="s">
        <v>247</v>
      </c>
      <c r="B45" s="13" t="s">
        <v>248</v>
      </c>
      <c r="C45" s="13" t="s">
        <v>249</v>
      </c>
      <c r="D45" s="14">
        <v>43534.0</v>
      </c>
      <c r="E45" s="14">
        <v>43537.0</v>
      </c>
      <c r="F45" s="14"/>
      <c r="G45" s="14">
        <v>43597.0</v>
      </c>
      <c r="H45" s="11">
        <f t="shared" si="7"/>
        <v>60</v>
      </c>
      <c r="I45" s="11">
        <f t="shared" si="3"/>
        <v>4</v>
      </c>
      <c r="J45" s="11"/>
      <c r="K45" s="11">
        <f t="shared" si="4"/>
        <v>3</v>
      </c>
      <c r="L45" s="11" t="str">
        <f>VLOOKUP(A45,MONTH!A:C,3,0)</f>
        <v>MARCH</v>
      </c>
      <c r="M45" s="14"/>
      <c r="N45" s="15">
        <v>2.0</v>
      </c>
      <c r="O45" s="15" t="s">
        <v>29</v>
      </c>
      <c r="P45" s="15">
        <v>2.0</v>
      </c>
      <c r="Q45" s="16">
        <v>550000.0</v>
      </c>
      <c r="R45" s="15" t="s">
        <v>250</v>
      </c>
      <c r="S45" s="15" t="s">
        <v>41</v>
      </c>
      <c r="T45" s="15" t="str">
        <f t="shared" si="5"/>
        <v>Hampton VA</v>
      </c>
      <c r="U45" s="15" t="s">
        <v>32</v>
      </c>
      <c r="V45" s="15" t="s">
        <v>33</v>
      </c>
      <c r="W45" s="15">
        <f t="shared" si="8"/>
        <v>54</v>
      </c>
      <c r="X45" s="15" t="s">
        <v>34</v>
      </c>
      <c r="Y45" s="17" t="s">
        <v>35</v>
      </c>
      <c r="Z45" s="15" t="s">
        <v>44</v>
      </c>
      <c r="AB45" s="31" t="s">
        <v>251</v>
      </c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ht="15.75" customHeight="1">
      <c r="A46" s="13" t="s">
        <v>252</v>
      </c>
      <c r="B46" s="13" t="s">
        <v>253</v>
      </c>
      <c r="C46" s="13" t="s">
        <v>254</v>
      </c>
      <c r="D46" s="14">
        <v>43539.0</v>
      </c>
      <c r="E46" s="14">
        <v>43550.0</v>
      </c>
      <c r="F46" s="14"/>
      <c r="G46" s="14">
        <v>43561.0</v>
      </c>
      <c r="H46" s="11">
        <f t="shared" si="7"/>
        <v>11</v>
      </c>
      <c r="I46" s="11">
        <f t="shared" si="3"/>
        <v>3</v>
      </c>
      <c r="J46" s="11"/>
      <c r="K46" s="11">
        <f t="shared" si="4"/>
        <v>3</v>
      </c>
      <c r="L46" s="11" t="str">
        <f>VLOOKUP(A46,MONTH!A:C,3,0)</f>
        <v>MARCH</v>
      </c>
      <c r="M46" s="14"/>
      <c r="N46" s="15">
        <v>617.0</v>
      </c>
      <c r="O46" s="15" t="s">
        <v>29</v>
      </c>
      <c r="P46" s="15">
        <v>9766.0</v>
      </c>
      <c r="Q46" s="16">
        <v>1000.0</v>
      </c>
      <c r="R46" s="15" t="s">
        <v>255</v>
      </c>
      <c r="S46" s="15" t="s">
        <v>256</v>
      </c>
      <c r="T46" s="15" t="str">
        <f t="shared" si="5"/>
        <v>Collingswood NJ</v>
      </c>
      <c r="U46" s="15" t="s">
        <v>32</v>
      </c>
      <c r="V46" s="15" t="s">
        <v>52</v>
      </c>
      <c r="W46" s="15">
        <f t="shared" si="8"/>
        <v>54</v>
      </c>
      <c r="X46" s="15" t="s">
        <v>53</v>
      </c>
      <c r="Y46" s="17" t="s">
        <v>35</v>
      </c>
      <c r="Z46" s="15" t="s">
        <v>36</v>
      </c>
      <c r="AB46" s="31" t="s">
        <v>257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15.75" customHeight="1">
      <c r="A47" s="13" t="s">
        <v>258</v>
      </c>
      <c r="B47" s="13" t="s">
        <v>259</v>
      </c>
      <c r="C47" s="13" t="s">
        <v>259</v>
      </c>
      <c r="D47" s="14">
        <v>43542.0</v>
      </c>
      <c r="E47" s="14">
        <v>43543.0</v>
      </c>
      <c r="F47" s="14"/>
      <c r="G47" s="14">
        <v>43576.0</v>
      </c>
      <c r="H47" s="11">
        <f t="shared" si="7"/>
        <v>33</v>
      </c>
      <c r="I47" s="11">
        <f t="shared" si="3"/>
        <v>3</v>
      </c>
      <c r="J47" s="11"/>
      <c r="K47" s="11">
        <f t="shared" si="4"/>
        <v>3</v>
      </c>
      <c r="L47" s="11" t="str">
        <f>VLOOKUP(A47,MONTH!A:C,3,0)</f>
        <v>MARCH</v>
      </c>
      <c r="M47" s="14"/>
      <c r="N47" s="15">
        <v>272.0</v>
      </c>
      <c r="O47" s="15" t="s">
        <v>72</v>
      </c>
      <c r="P47" s="15">
        <v>15456.0</v>
      </c>
      <c r="Q47" s="16">
        <v>500.0</v>
      </c>
      <c r="R47" s="15" t="s">
        <v>260</v>
      </c>
      <c r="S47" s="15" t="s">
        <v>261</v>
      </c>
      <c r="T47" s="15" t="str">
        <f t="shared" si="5"/>
        <v>Krempe Schleswig-Holstein</v>
      </c>
      <c r="U47" s="15" t="s">
        <v>262</v>
      </c>
      <c r="V47" s="15" t="s">
        <v>52</v>
      </c>
      <c r="W47" s="15">
        <f t="shared" si="8"/>
        <v>54</v>
      </c>
      <c r="X47" s="15" t="s">
        <v>53</v>
      </c>
      <c r="Y47" s="17" t="s">
        <v>35</v>
      </c>
      <c r="Z47" s="15" t="s">
        <v>36</v>
      </c>
      <c r="AB47" s="31" t="s">
        <v>263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ht="15.75" customHeight="1">
      <c r="A48" s="13" t="s">
        <v>264</v>
      </c>
      <c r="B48" s="13" t="s">
        <v>265</v>
      </c>
      <c r="C48" s="13" t="s">
        <v>266</v>
      </c>
      <c r="D48" s="14">
        <v>43542.0</v>
      </c>
      <c r="E48" s="14">
        <v>43543.0</v>
      </c>
      <c r="F48" s="14"/>
      <c r="G48" s="14">
        <v>43573.0</v>
      </c>
      <c r="H48" s="11">
        <f t="shared" si="7"/>
        <v>30</v>
      </c>
      <c r="I48" s="11">
        <f t="shared" si="3"/>
        <v>3</v>
      </c>
      <c r="J48" s="11"/>
      <c r="K48" s="11">
        <f t="shared" si="4"/>
        <v>3</v>
      </c>
      <c r="L48" s="11" t="str">
        <f>VLOOKUP(A48,MONTH!A:C,3,0)</f>
        <v>MARCH</v>
      </c>
      <c r="M48" s="14"/>
      <c r="N48" s="15">
        <v>725.0</v>
      </c>
      <c r="O48" s="15" t="s">
        <v>29</v>
      </c>
      <c r="P48" s="15">
        <v>12400.0</v>
      </c>
      <c r="Q48" s="16">
        <v>400.0</v>
      </c>
      <c r="R48" s="15" t="s">
        <v>267</v>
      </c>
      <c r="S48" s="15" t="s">
        <v>65</v>
      </c>
      <c r="T48" s="15" t="str">
        <f t="shared" si="5"/>
        <v>San Francisco CA</v>
      </c>
      <c r="U48" s="15" t="s">
        <v>32</v>
      </c>
      <c r="V48" s="15" t="s">
        <v>52</v>
      </c>
      <c r="W48" s="15">
        <f t="shared" si="8"/>
        <v>54</v>
      </c>
      <c r="X48" s="15" t="s">
        <v>53</v>
      </c>
      <c r="Y48" s="17" t="s">
        <v>35</v>
      </c>
      <c r="Z48" s="15" t="s">
        <v>36</v>
      </c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ht="15.75" customHeight="1">
      <c r="A49" s="13" t="s">
        <v>268</v>
      </c>
      <c r="B49" s="13" t="s">
        <v>269</v>
      </c>
      <c r="C49" s="13" t="s">
        <v>270</v>
      </c>
      <c r="D49" s="14">
        <v>43543.0</v>
      </c>
      <c r="E49" s="14">
        <v>43662.0</v>
      </c>
      <c r="F49" s="14"/>
      <c r="G49" s="14">
        <v>43683.0</v>
      </c>
      <c r="H49" s="11">
        <f t="shared" si="7"/>
        <v>21</v>
      </c>
      <c r="I49" s="11">
        <f t="shared" si="3"/>
        <v>3</v>
      </c>
      <c r="J49" s="11"/>
      <c r="K49" s="11">
        <f t="shared" si="4"/>
        <v>7</v>
      </c>
      <c r="L49" s="11" t="str">
        <f>VLOOKUP(A49,MONTH!A:C,3,0)</f>
        <v>JULY</v>
      </c>
      <c r="M49" s="14"/>
      <c r="N49" s="15">
        <v>160.0</v>
      </c>
      <c r="O49" s="15" t="s">
        <v>271</v>
      </c>
      <c r="P49" s="15">
        <v>87445.0</v>
      </c>
      <c r="Q49" s="16">
        <v>30000.0</v>
      </c>
      <c r="R49" s="15" t="s">
        <v>272</v>
      </c>
      <c r="S49" s="15" t="s">
        <v>273</v>
      </c>
      <c r="T49" s="15" t="str">
        <f t="shared" si="5"/>
        <v>Hong Kong Hong Kong Island</v>
      </c>
      <c r="U49" s="15" t="s">
        <v>272</v>
      </c>
      <c r="V49" s="15" t="s">
        <v>66</v>
      </c>
      <c r="W49" s="15">
        <f t="shared" si="8"/>
        <v>54</v>
      </c>
      <c r="X49" s="15" t="s">
        <v>67</v>
      </c>
      <c r="Y49" s="17" t="s">
        <v>35</v>
      </c>
      <c r="Z49" s="15" t="s">
        <v>36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ht="15.75" customHeight="1">
      <c r="A50" s="13" t="s">
        <v>274</v>
      </c>
      <c r="B50" s="13" t="s">
        <v>275</v>
      </c>
      <c r="C50" s="13" t="s">
        <v>276</v>
      </c>
      <c r="D50" s="14">
        <v>43543.0</v>
      </c>
      <c r="E50" s="14">
        <v>43552.0</v>
      </c>
      <c r="F50" s="14"/>
      <c r="G50" s="14">
        <v>43601.0</v>
      </c>
      <c r="H50" s="11">
        <f t="shared" si="7"/>
        <v>49</v>
      </c>
      <c r="I50" s="11">
        <f t="shared" si="3"/>
        <v>5</v>
      </c>
      <c r="J50" s="11"/>
      <c r="K50" s="11">
        <f t="shared" si="4"/>
        <v>3</v>
      </c>
      <c r="L50" s="11" t="str">
        <f>VLOOKUP(A50,MONTH!A:C,3,0)</f>
        <v>MARCH</v>
      </c>
      <c r="M50" s="14"/>
      <c r="N50" s="15">
        <v>56.0</v>
      </c>
      <c r="O50" s="15" t="s">
        <v>29</v>
      </c>
      <c r="P50" s="15">
        <v>4046.69</v>
      </c>
      <c r="Q50" s="16">
        <v>2500.0</v>
      </c>
      <c r="R50" s="15" t="s">
        <v>277</v>
      </c>
      <c r="S50" s="15" t="s">
        <v>256</v>
      </c>
      <c r="T50" s="15" t="str">
        <f t="shared" si="5"/>
        <v>New Brunswick NJ</v>
      </c>
      <c r="U50" s="15" t="s">
        <v>32</v>
      </c>
      <c r="V50" s="15" t="s">
        <v>52</v>
      </c>
      <c r="W50" s="15">
        <f t="shared" si="8"/>
        <v>54</v>
      </c>
      <c r="X50" s="15" t="s">
        <v>53</v>
      </c>
      <c r="Y50" s="17" t="s">
        <v>35</v>
      </c>
      <c r="Z50" s="15" t="s">
        <v>36</v>
      </c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ht="15.75" customHeight="1">
      <c r="A51" s="13" t="s">
        <v>278</v>
      </c>
      <c r="B51" s="13" t="s">
        <v>279</v>
      </c>
      <c r="C51" s="13" t="s">
        <v>280</v>
      </c>
      <c r="D51" s="14">
        <v>43545.0</v>
      </c>
      <c r="E51" s="14">
        <v>43557.0</v>
      </c>
      <c r="F51" s="14"/>
      <c r="G51" s="14">
        <v>43587.0</v>
      </c>
      <c r="H51" s="11">
        <f t="shared" si="7"/>
        <v>30</v>
      </c>
      <c r="I51" s="11">
        <f t="shared" si="3"/>
        <v>3</v>
      </c>
      <c r="J51" s="11"/>
      <c r="K51" s="11">
        <f t="shared" si="4"/>
        <v>4</v>
      </c>
      <c r="L51" s="11" t="str">
        <f>VLOOKUP(A51,MONTH!A:C,3,0)</f>
        <v>APRIL</v>
      </c>
      <c r="M51" s="14"/>
      <c r="N51" s="15">
        <v>78.0</v>
      </c>
      <c r="O51" s="15" t="s">
        <v>29</v>
      </c>
      <c r="P51" s="15">
        <v>2707.0</v>
      </c>
      <c r="Q51" s="16">
        <v>1000.0</v>
      </c>
      <c r="R51" s="15" t="s">
        <v>281</v>
      </c>
      <c r="S51" s="15" t="s">
        <v>227</v>
      </c>
      <c r="T51" s="15" t="str">
        <f t="shared" si="5"/>
        <v>Provo UT</v>
      </c>
      <c r="U51" s="15" t="s">
        <v>32</v>
      </c>
      <c r="V51" s="15" t="s">
        <v>66</v>
      </c>
      <c r="W51" s="15">
        <f t="shared" si="8"/>
        <v>54</v>
      </c>
      <c r="X51" s="15" t="s">
        <v>67</v>
      </c>
      <c r="Y51" s="17" t="s">
        <v>35</v>
      </c>
      <c r="Z51" s="15" t="s">
        <v>36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ht="15.75" customHeight="1">
      <c r="A52" s="13" t="s">
        <v>282</v>
      </c>
      <c r="B52" s="13" t="s">
        <v>283</v>
      </c>
      <c r="C52" s="13" t="s">
        <v>284</v>
      </c>
      <c r="D52" s="14">
        <v>43546.0</v>
      </c>
      <c r="E52" s="14">
        <v>43570.0</v>
      </c>
      <c r="F52" s="14"/>
      <c r="G52" s="14">
        <v>43600.0</v>
      </c>
      <c r="H52" s="11">
        <f t="shared" si="7"/>
        <v>30</v>
      </c>
      <c r="I52" s="11">
        <f t="shared" si="3"/>
        <v>2</v>
      </c>
      <c r="J52" s="11"/>
      <c r="K52" s="11">
        <f t="shared" si="4"/>
        <v>4</v>
      </c>
      <c r="L52" s="11" t="str">
        <f>VLOOKUP(A52,MONTH!A:C,3,0)</f>
        <v>APRIL</v>
      </c>
      <c r="M52" s="14"/>
      <c r="N52" s="15">
        <v>18.0</v>
      </c>
      <c r="O52" s="15" t="s">
        <v>29</v>
      </c>
      <c r="P52" s="15">
        <v>1154.0</v>
      </c>
      <c r="Q52" s="16">
        <v>10000.0</v>
      </c>
      <c r="R52" s="15" t="s">
        <v>285</v>
      </c>
      <c r="S52" s="15" t="s">
        <v>185</v>
      </c>
      <c r="T52" s="15" t="str">
        <f t="shared" si="5"/>
        <v>East Lansing MI</v>
      </c>
      <c r="U52" s="15" t="s">
        <v>32</v>
      </c>
      <c r="V52" s="15" t="s">
        <v>66</v>
      </c>
      <c r="W52" s="15">
        <f t="shared" si="8"/>
        <v>54</v>
      </c>
      <c r="X52" s="15" t="s">
        <v>67</v>
      </c>
      <c r="Y52" s="17" t="s">
        <v>35</v>
      </c>
      <c r="Z52" s="15" t="s">
        <v>44</v>
      </c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ht="15.75" customHeight="1">
      <c r="A53" s="13" t="s">
        <v>286</v>
      </c>
      <c r="B53" s="13" t="s">
        <v>287</v>
      </c>
      <c r="C53" s="13" t="s">
        <v>288</v>
      </c>
      <c r="D53" s="14">
        <v>43550.0</v>
      </c>
      <c r="E53" s="14">
        <v>43552.0</v>
      </c>
      <c r="F53" s="14"/>
      <c r="G53" s="14">
        <v>43572.0</v>
      </c>
      <c r="H53" s="11">
        <f t="shared" si="7"/>
        <v>20</v>
      </c>
      <c r="I53" s="11">
        <f t="shared" si="3"/>
        <v>5</v>
      </c>
      <c r="J53" s="11"/>
      <c r="K53" s="11">
        <f t="shared" si="4"/>
        <v>3</v>
      </c>
      <c r="L53" s="11" t="str">
        <f>VLOOKUP(A53,MONTH!A:C,3,0)</f>
        <v>MARCH</v>
      </c>
      <c r="M53" s="14"/>
      <c r="N53" s="15">
        <v>96.0</v>
      </c>
      <c r="O53" s="15" t="s">
        <v>29</v>
      </c>
      <c r="P53" s="15">
        <v>2731.0</v>
      </c>
      <c r="Q53" s="16">
        <v>1000.0</v>
      </c>
      <c r="R53" s="15" t="s">
        <v>289</v>
      </c>
      <c r="S53" s="15" t="s">
        <v>105</v>
      </c>
      <c r="T53" s="15" t="str">
        <f t="shared" si="5"/>
        <v>New York NY</v>
      </c>
      <c r="U53" s="15" t="s">
        <v>32</v>
      </c>
      <c r="V53" s="15" t="s">
        <v>52</v>
      </c>
      <c r="W53" s="15">
        <f t="shared" si="8"/>
        <v>54</v>
      </c>
      <c r="X53" s="15" t="s">
        <v>53</v>
      </c>
      <c r="Y53" s="17" t="s">
        <v>35</v>
      </c>
      <c r="Z53" s="15" t="s">
        <v>36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ht="15.75" customHeight="1">
      <c r="A54" s="13" t="s">
        <v>290</v>
      </c>
      <c r="B54" s="13" t="s">
        <v>291</v>
      </c>
      <c r="C54" s="13" t="s">
        <v>292</v>
      </c>
      <c r="D54" s="14">
        <v>43551.0</v>
      </c>
      <c r="E54" s="14">
        <v>43556.0</v>
      </c>
      <c r="F54" s="14"/>
      <c r="G54" s="14">
        <v>43570.0</v>
      </c>
      <c r="H54" s="11">
        <f t="shared" si="7"/>
        <v>14</v>
      </c>
      <c r="I54" s="11">
        <f t="shared" si="3"/>
        <v>2</v>
      </c>
      <c r="J54" s="11"/>
      <c r="K54" s="11">
        <f t="shared" si="4"/>
        <v>4</v>
      </c>
      <c r="L54" s="11" t="str">
        <f>VLOOKUP(A54,MONTH!A:C,3,0)</f>
        <v>APRIL</v>
      </c>
      <c r="M54" s="14"/>
      <c r="N54" s="15">
        <v>228.0</v>
      </c>
      <c r="O54" s="15" t="s">
        <v>29</v>
      </c>
      <c r="P54" s="15">
        <v>16047.0</v>
      </c>
      <c r="Q54" s="16">
        <v>5000.0</v>
      </c>
      <c r="R54" s="15" t="s">
        <v>293</v>
      </c>
      <c r="S54" s="15" t="s">
        <v>294</v>
      </c>
      <c r="T54" s="15" t="str">
        <f t="shared" si="5"/>
        <v>Brandon MS</v>
      </c>
      <c r="U54" s="15" t="s">
        <v>32</v>
      </c>
      <c r="V54" s="15" t="s">
        <v>52</v>
      </c>
      <c r="W54" s="15">
        <f t="shared" si="8"/>
        <v>54</v>
      </c>
      <c r="X54" s="15" t="s">
        <v>53</v>
      </c>
      <c r="Y54" s="17" t="s">
        <v>35</v>
      </c>
      <c r="Z54" s="15" t="s">
        <v>36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ht="15.75" customHeight="1">
      <c r="A55" s="13" t="s">
        <v>295</v>
      </c>
      <c r="B55" s="13" t="s">
        <v>296</v>
      </c>
      <c r="C55" s="13" t="s">
        <v>297</v>
      </c>
      <c r="D55" s="14">
        <v>43553.0</v>
      </c>
      <c r="E55" s="14">
        <v>43605.0</v>
      </c>
      <c r="F55" s="14"/>
      <c r="G55" s="14">
        <v>43635.0</v>
      </c>
      <c r="H55" s="11">
        <f t="shared" si="7"/>
        <v>30</v>
      </c>
      <c r="I55" s="11">
        <f t="shared" si="3"/>
        <v>2</v>
      </c>
      <c r="J55" s="11"/>
      <c r="K55" s="11">
        <f t="shared" si="4"/>
        <v>5</v>
      </c>
      <c r="L55" s="11" t="str">
        <f>VLOOKUP(A55,MONTH!A:C,3,0)</f>
        <v>MAY</v>
      </c>
      <c r="M55" s="14"/>
      <c r="N55" s="15">
        <v>157.0</v>
      </c>
      <c r="O55" s="15" t="s">
        <v>48</v>
      </c>
      <c r="P55" s="15">
        <v>4313.0</v>
      </c>
      <c r="Q55" s="16">
        <v>3000.0</v>
      </c>
      <c r="R55" s="15" t="s">
        <v>298</v>
      </c>
      <c r="S55" s="15" t="s">
        <v>50</v>
      </c>
      <c r="T55" s="15" t="str">
        <f t="shared" si="5"/>
        <v>Wales England</v>
      </c>
      <c r="U55" s="15" t="s">
        <v>51</v>
      </c>
      <c r="V55" s="15" t="s">
        <v>66</v>
      </c>
      <c r="W55" s="15">
        <f t="shared" si="8"/>
        <v>54</v>
      </c>
      <c r="X55" s="15" t="s">
        <v>67</v>
      </c>
      <c r="Y55" s="17" t="s">
        <v>35</v>
      </c>
      <c r="Z55" s="15" t="s">
        <v>36</v>
      </c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ht="15.75" customHeight="1">
      <c r="A56" s="13" t="s">
        <v>299</v>
      </c>
      <c r="B56" s="13" t="s">
        <v>300</v>
      </c>
      <c r="C56" s="13" t="s">
        <v>301</v>
      </c>
      <c r="D56" s="14">
        <v>43554.0</v>
      </c>
      <c r="E56" s="14">
        <v>43560.0</v>
      </c>
      <c r="F56" s="14"/>
      <c r="G56" s="14">
        <v>43592.0</v>
      </c>
      <c r="H56" s="11">
        <f t="shared" si="7"/>
        <v>32</v>
      </c>
      <c r="I56" s="11">
        <f t="shared" si="3"/>
        <v>6</v>
      </c>
      <c r="J56" s="11"/>
      <c r="K56" s="11">
        <f t="shared" si="4"/>
        <v>4</v>
      </c>
      <c r="L56" s="11" t="str">
        <f>VLOOKUP(A56,MONTH!A:C,3,0)</f>
        <v>APRIL</v>
      </c>
      <c r="M56" s="14"/>
      <c r="N56" s="15">
        <v>341.0</v>
      </c>
      <c r="O56" s="15" t="s">
        <v>29</v>
      </c>
      <c r="P56" s="15">
        <v>13032.0</v>
      </c>
      <c r="Q56" s="16">
        <v>10000.0</v>
      </c>
      <c r="R56" s="15" t="s">
        <v>302</v>
      </c>
      <c r="S56" s="15" t="s">
        <v>204</v>
      </c>
      <c r="T56" s="15" t="str">
        <f t="shared" si="5"/>
        <v>Naperville IL</v>
      </c>
      <c r="U56" s="15" t="s">
        <v>32</v>
      </c>
      <c r="V56" s="15" t="s">
        <v>52</v>
      </c>
      <c r="W56" s="15">
        <f t="shared" si="8"/>
        <v>54</v>
      </c>
      <c r="X56" s="15" t="s">
        <v>53</v>
      </c>
      <c r="Y56" s="17" t="s">
        <v>35</v>
      </c>
      <c r="Z56" s="15" t="s">
        <v>36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ht="15.75" customHeight="1">
      <c r="A57" s="13" t="s">
        <v>303</v>
      </c>
      <c r="B57" s="13" t="s">
        <v>304</v>
      </c>
      <c r="C57" s="13" t="s">
        <v>305</v>
      </c>
      <c r="D57" s="14">
        <v>43556.0</v>
      </c>
      <c r="E57" s="14">
        <v>43561.0</v>
      </c>
      <c r="F57" s="14"/>
      <c r="G57" s="14">
        <v>43576.0</v>
      </c>
      <c r="H57" s="11">
        <f t="shared" si="7"/>
        <v>15</v>
      </c>
      <c r="I57" s="11">
        <f t="shared" si="3"/>
        <v>7</v>
      </c>
      <c r="J57" s="11"/>
      <c r="K57" s="11">
        <f t="shared" si="4"/>
        <v>4</v>
      </c>
      <c r="L57" s="11" t="str">
        <f>VLOOKUP(A57,MONTH!A:C,3,0)</f>
        <v>APRIL</v>
      </c>
      <c r="M57" s="14"/>
      <c r="N57" s="15">
        <v>7.0</v>
      </c>
      <c r="O57" s="15" t="s">
        <v>72</v>
      </c>
      <c r="P57" s="15">
        <v>197.0</v>
      </c>
      <c r="Q57" s="16">
        <v>100.0</v>
      </c>
      <c r="R57" s="15" t="s">
        <v>306</v>
      </c>
      <c r="S57" s="15" t="s">
        <v>245</v>
      </c>
      <c r="T57" s="15" t="str">
        <f t="shared" si="5"/>
        <v>Bretagne Centre</v>
      </c>
      <c r="U57" s="15" t="s">
        <v>148</v>
      </c>
      <c r="V57" s="15" t="s">
        <v>52</v>
      </c>
      <c r="W57" s="15">
        <f t="shared" si="8"/>
        <v>54</v>
      </c>
      <c r="X57" s="15" t="s">
        <v>53</v>
      </c>
      <c r="Y57" s="17" t="s">
        <v>35</v>
      </c>
      <c r="Z57" s="15" t="s">
        <v>36</v>
      </c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ht="15.75" customHeight="1">
      <c r="A58" s="13" t="s">
        <v>307</v>
      </c>
      <c r="B58" s="13" t="s">
        <v>308</v>
      </c>
      <c r="C58" s="13" t="s">
        <v>309</v>
      </c>
      <c r="D58" s="14">
        <v>43558.0</v>
      </c>
      <c r="E58" s="14">
        <v>43571.0</v>
      </c>
      <c r="F58" s="14"/>
      <c r="G58" s="14">
        <v>43587.0</v>
      </c>
      <c r="H58" s="11">
        <f t="shared" si="7"/>
        <v>16</v>
      </c>
      <c r="I58" s="11">
        <f t="shared" si="3"/>
        <v>3</v>
      </c>
      <c r="J58" s="11"/>
      <c r="K58" s="11">
        <f t="shared" si="4"/>
        <v>4</v>
      </c>
      <c r="L58" s="11" t="str">
        <f>VLOOKUP(A58,MONTH!A:C,3,0)</f>
        <v>APRIL</v>
      </c>
      <c r="M58" s="14"/>
      <c r="N58" s="15">
        <v>26004.0</v>
      </c>
      <c r="O58" s="15" t="s">
        <v>29</v>
      </c>
      <c r="P58" s="15">
        <v>1367901.33</v>
      </c>
      <c r="Q58" s="16">
        <v>20000.0</v>
      </c>
      <c r="R58" s="15" t="s">
        <v>310</v>
      </c>
      <c r="S58" s="15" t="s">
        <v>31</v>
      </c>
      <c r="T58" s="15" t="str">
        <f t="shared" si="5"/>
        <v>Boynton Beach FL</v>
      </c>
      <c r="U58" s="15" t="s">
        <v>32</v>
      </c>
      <c r="V58" s="15" t="s">
        <v>52</v>
      </c>
      <c r="W58" s="15">
        <f t="shared" si="8"/>
        <v>54</v>
      </c>
      <c r="X58" s="15" t="s">
        <v>53</v>
      </c>
      <c r="Y58" s="17" t="s">
        <v>35</v>
      </c>
      <c r="Z58" s="15" t="s">
        <v>36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ht="15.75" customHeight="1">
      <c r="A59" s="13" t="s">
        <v>311</v>
      </c>
      <c r="B59" s="13" t="s">
        <v>312</v>
      </c>
      <c r="C59" s="13" t="s">
        <v>313</v>
      </c>
      <c r="D59" s="14">
        <v>43564.0</v>
      </c>
      <c r="E59" s="14">
        <v>43578.0</v>
      </c>
      <c r="F59" s="14"/>
      <c r="G59" s="14">
        <v>43608.0</v>
      </c>
      <c r="H59" s="11">
        <f t="shared" si="7"/>
        <v>30</v>
      </c>
      <c r="I59" s="11">
        <f t="shared" si="3"/>
        <v>3</v>
      </c>
      <c r="J59" s="11"/>
      <c r="K59" s="11">
        <f t="shared" si="4"/>
        <v>4</v>
      </c>
      <c r="L59" s="11" t="str">
        <f>VLOOKUP(A59,MONTH!A:C,3,0)</f>
        <v>APRIL</v>
      </c>
      <c r="M59" s="14"/>
      <c r="N59" s="15">
        <v>71.0</v>
      </c>
      <c r="O59" s="15" t="s">
        <v>29</v>
      </c>
      <c r="P59" s="15">
        <v>1633.0</v>
      </c>
      <c r="Q59" s="16">
        <v>7500.0</v>
      </c>
      <c r="R59" s="15" t="s">
        <v>314</v>
      </c>
      <c r="S59" s="15" t="s">
        <v>315</v>
      </c>
      <c r="T59" s="15" t="str">
        <f t="shared" si="5"/>
        <v>College Park MD</v>
      </c>
      <c r="U59" s="15" t="s">
        <v>32</v>
      </c>
      <c r="V59" s="15" t="s">
        <v>66</v>
      </c>
      <c r="W59" s="15">
        <f t="shared" si="8"/>
        <v>54</v>
      </c>
      <c r="X59" s="15" t="s">
        <v>67</v>
      </c>
      <c r="Y59" s="17" t="s">
        <v>35</v>
      </c>
      <c r="Z59" s="15" t="s">
        <v>44</v>
      </c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ht="15.75" customHeight="1">
      <c r="A60" s="13" t="s">
        <v>316</v>
      </c>
      <c r="B60" s="13" t="s">
        <v>317</v>
      </c>
      <c r="C60" s="13" t="s">
        <v>318</v>
      </c>
      <c r="D60" s="14">
        <v>43564.0</v>
      </c>
      <c r="E60" s="14">
        <v>43574.0</v>
      </c>
      <c r="F60" s="14"/>
      <c r="G60" s="14">
        <v>43605.0</v>
      </c>
      <c r="H60" s="11">
        <f t="shared" si="7"/>
        <v>31</v>
      </c>
      <c r="I60" s="11">
        <f t="shared" si="3"/>
        <v>6</v>
      </c>
      <c r="J60" s="11"/>
      <c r="K60" s="11">
        <f t="shared" si="4"/>
        <v>4</v>
      </c>
      <c r="L60" s="11" t="str">
        <f>VLOOKUP(A60,MONTH!A:C,3,0)</f>
        <v>APRIL</v>
      </c>
      <c r="M60" s="14"/>
      <c r="N60" s="15">
        <v>22.0</v>
      </c>
      <c r="O60" s="15" t="s">
        <v>29</v>
      </c>
      <c r="P60" s="15">
        <v>1364.0</v>
      </c>
      <c r="Q60" s="16">
        <v>5000.0</v>
      </c>
      <c r="R60" s="15" t="s">
        <v>319</v>
      </c>
      <c r="S60" s="15" t="s">
        <v>221</v>
      </c>
      <c r="T60" s="15" t="str">
        <f t="shared" si="5"/>
        <v>Durango CO</v>
      </c>
      <c r="U60" s="15" t="s">
        <v>32</v>
      </c>
      <c r="V60" s="15" t="s">
        <v>320</v>
      </c>
      <c r="W60" s="15">
        <f t="shared" si="8"/>
        <v>54</v>
      </c>
      <c r="X60" s="15" t="s">
        <v>321</v>
      </c>
      <c r="Y60" s="17" t="s">
        <v>35</v>
      </c>
      <c r="Z60" s="15" t="s">
        <v>44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ht="15.75" customHeight="1">
      <c r="A61" s="13" t="s">
        <v>322</v>
      </c>
      <c r="B61" s="13" t="s">
        <v>323</v>
      </c>
      <c r="C61" s="13" t="s">
        <v>324</v>
      </c>
      <c r="D61" s="14">
        <v>43566.0</v>
      </c>
      <c r="E61" s="14">
        <v>43572.0</v>
      </c>
      <c r="F61" s="14"/>
      <c r="G61" s="14">
        <v>43602.0</v>
      </c>
      <c r="H61" s="11">
        <f t="shared" si="7"/>
        <v>30</v>
      </c>
      <c r="I61" s="11">
        <f t="shared" si="3"/>
        <v>4</v>
      </c>
      <c r="J61" s="11"/>
      <c r="K61" s="11">
        <f t="shared" si="4"/>
        <v>4</v>
      </c>
      <c r="L61" s="11" t="str">
        <f>VLOOKUP(A61,MONTH!A:C,3,0)</f>
        <v>APRIL</v>
      </c>
      <c r="M61" s="14"/>
      <c r="N61" s="15">
        <v>319.0</v>
      </c>
      <c r="O61" s="15" t="s">
        <v>29</v>
      </c>
      <c r="P61" s="15">
        <v>27666.0</v>
      </c>
      <c r="Q61" s="16">
        <v>10000.0</v>
      </c>
      <c r="R61" s="15" t="s">
        <v>325</v>
      </c>
      <c r="S61" s="15" t="s">
        <v>227</v>
      </c>
      <c r="T61" s="15" t="str">
        <f t="shared" si="5"/>
        <v>Salt Lake City UT</v>
      </c>
      <c r="U61" s="15" t="s">
        <v>32</v>
      </c>
      <c r="V61" s="15" t="s">
        <v>52</v>
      </c>
      <c r="W61" s="15">
        <f t="shared" si="8"/>
        <v>54</v>
      </c>
      <c r="X61" s="15" t="s">
        <v>53</v>
      </c>
      <c r="Y61" s="17" t="s">
        <v>35</v>
      </c>
      <c r="Z61" s="15" t="s">
        <v>36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ht="15.75" customHeight="1">
      <c r="A62" s="13" t="s">
        <v>326</v>
      </c>
      <c r="B62" s="13" t="s">
        <v>327</v>
      </c>
      <c r="C62" s="13" t="s">
        <v>327</v>
      </c>
      <c r="D62" s="14">
        <v>43567.0</v>
      </c>
      <c r="E62" s="14">
        <v>43582.0</v>
      </c>
      <c r="F62" s="14"/>
      <c r="G62" s="14">
        <v>43617.0</v>
      </c>
      <c r="H62" s="11">
        <f t="shared" si="7"/>
        <v>35</v>
      </c>
      <c r="I62" s="11">
        <f t="shared" si="3"/>
        <v>7</v>
      </c>
      <c r="J62" s="11"/>
      <c r="K62" s="11">
        <f t="shared" si="4"/>
        <v>4</v>
      </c>
      <c r="L62" s="11" t="str">
        <f>VLOOKUP(A62,MONTH!A:C,3,0)</f>
        <v>APRIL</v>
      </c>
      <c r="M62" s="14"/>
      <c r="N62" s="15">
        <v>3.0</v>
      </c>
      <c r="O62" s="15" t="s">
        <v>271</v>
      </c>
      <c r="P62" s="15">
        <v>40.0</v>
      </c>
      <c r="Q62" s="16">
        <v>30000.0</v>
      </c>
      <c r="R62" s="15" t="s">
        <v>272</v>
      </c>
      <c r="S62" s="15" t="s">
        <v>273</v>
      </c>
      <c r="T62" s="15" t="str">
        <f t="shared" si="5"/>
        <v>Hong Kong Hong Kong Island</v>
      </c>
      <c r="U62" s="15" t="s">
        <v>272</v>
      </c>
      <c r="V62" s="15" t="s">
        <v>42</v>
      </c>
      <c r="W62" s="15">
        <f t="shared" si="8"/>
        <v>54</v>
      </c>
      <c r="X62" s="15" t="s">
        <v>43</v>
      </c>
      <c r="Y62" s="17" t="s">
        <v>35</v>
      </c>
      <c r="Z62" s="15" t="s">
        <v>44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ht="15.75" customHeight="1">
      <c r="A63" s="13" t="s">
        <v>328</v>
      </c>
      <c r="B63" s="13" t="s">
        <v>329</v>
      </c>
      <c r="C63" s="13" t="s">
        <v>329</v>
      </c>
      <c r="D63" s="14">
        <v>43570.0</v>
      </c>
      <c r="E63" s="14">
        <v>43603.0</v>
      </c>
      <c r="F63" s="14"/>
      <c r="G63" s="14">
        <v>43623.0</v>
      </c>
      <c r="H63" s="11">
        <f t="shared" si="7"/>
        <v>20</v>
      </c>
      <c r="I63" s="11">
        <f t="shared" si="3"/>
        <v>7</v>
      </c>
      <c r="J63" s="11"/>
      <c r="K63" s="11">
        <f t="shared" si="4"/>
        <v>5</v>
      </c>
      <c r="L63" s="11" t="str">
        <f>VLOOKUP(A63,MONTH!A:C,3,0)</f>
        <v>MAY</v>
      </c>
      <c r="M63" s="14"/>
      <c r="N63" s="15">
        <v>193.0</v>
      </c>
      <c r="O63" s="15" t="s">
        <v>29</v>
      </c>
      <c r="P63" s="15">
        <v>10558.0</v>
      </c>
      <c r="Q63" s="16">
        <v>4500.0</v>
      </c>
      <c r="R63" s="15" t="s">
        <v>330</v>
      </c>
      <c r="S63" s="15" t="s">
        <v>65</v>
      </c>
      <c r="T63" s="15" t="str">
        <f t="shared" si="5"/>
        <v>Hayward CA</v>
      </c>
      <c r="U63" s="15" t="s">
        <v>32</v>
      </c>
      <c r="V63" s="15" t="s">
        <v>66</v>
      </c>
      <c r="W63" s="15">
        <f t="shared" si="8"/>
        <v>54</v>
      </c>
      <c r="X63" s="15" t="s">
        <v>67</v>
      </c>
      <c r="Y63" s="17" t="s">
        <v>35</v>
      </c>
      <c r="Z63" s="15" t="s">
        <v>36</v>
      </c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ht="15.75" customHeight="1">
      <c r="A64" s="13" t="s">
        <v>331</v>
      </c>
      <c r="B64" s="13" t="s">
        <v>332</v>
      </c>
      <c r="C64" s="13" t="s">
        <v>333</v>
      </c>
      <c r="D64" s="14">
        <v>43571.0</v>
      </c>
      <c r="E64" s="14">
        <v>43572.0</v>
      </c>
      <c r="F64" s="14"/>
      <c r="G64" s="14">
        <v>43586.0</v>
      </c>
      <c r="H64" s="11">
        <f t="shared" si="7"/>
        <v>14</v>
      </c>
      <c r="I64" s="11">
        <f t="shared" si="3"/>
        <v>4</v>
      </c>
      <c r="J64" s="11"/>
      <c r="K64" s="11">
        <f t="shared" si="4"/>
        <v>4</v>
      </c>
      <c r="L64" s="11" t="str">
        <f>VLOOKUP(A64,MONTH!A:C,3,0)</f>
        <v>APRIL</v>
      </c>
      <c r="M64" s="14"/>
      <c r="N64" s="15">
        <v>36.0</v>
      </c>
      <c r="O64" s="15" t="s">
        <v>29</v>
      </c>
      <c r="P64" s="15">
        <v>989.0</v>
      </c>
      <c r="Q64" s="16">
        <v>500.0</v>
      </c>
      <c r="R64" s="15" t="s">
        <v>334</v>
      </c>
      <c r="S64" s="15" t="s">
        <v>335</v>
      </c>
      <c r="T64" s="15" t="str">
        <f t="shared" si="5"/>
        <v>Carrollton GA</v>
      </c>
      <c r="U64" s="15" t="s">
        <v>32</v>
      </c>
      <c r="V64" s="15" t="s">
        <v>52</v>
      </c>
      <c r="W64" s="15">
        <f t="shared" si="8"/>
        <v>54</v>
      </c>
      <c r="X64" s="15" t="s">
        <v>53</v>
      </c>
      <c r="Y64" s="17" t="s">
        <v>35</v>
      </c>
      <c r="Z64" s="15" t="s">
        <v>36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ht="15.75" customHeight="1">
      <c r="A65" s="13" t="s">
        <v>336</v>
      </c>
      <c r="B65" s="13" t="s">
        <v>337</v>
      </c>
      <c r="C65" s="13" t="s">
        <v>338</v>
      </c>
      <c r="D65" s="14">
        <v>43574.0</v>
      </c>
      <c r="E65" s="14"/>
      <c r="F65" s="14"/>
      <c r="G65" s="14">
        <v>43661.0</v>
      </c>
      <c r="H65" s="11"/>
      <c r="I65" s="11">
        <f t="shared" si="3"/>
        <v>7</v>
      </c>
      <c r="J65" s="11"/>
      <c r="K65" s="11">
        <f t="shared" si="4"/>
        <v>12</v>
      </c>
      <c r="L65" s="11" t="str">
        <f>VLOOKUP(A65,MONTH!A:C,3,0)</f>
        <v>DECEMBER</v>
      </c>
      <c r="M65" s="14"/>
      <c r="N65" s="15">
        <v>208.0</v>
      </c>
      <c r="O65" s="15" t="s">
        <v>29</v>
      </c>
      <c r="P65" s="15">
        <v>4127.0</v>
      </c>
      <c r="Q65" s="16">
        <v>1500.0</v>
      </c>
      <c r="R65" s="15" t="s">
        <v>339</v>
      </c>
      <c r="S65" s="15" t="s">
        <v>185</v>
      </c>
      <c r="T65" s="15" t="str">
        <f t="shared" si="5"/>
        <v>Detroit MI</v>
      </c>
      <c r="U65" s="15" t="s">
        <v>32</v>
      </c>
      <c r="V65" s="15" t="s">
        <v>52</v>
      </c>
      <c r="W65" s="15">
        <f t="shared" si="8"/>
        <v>54</v>
      </c>
      <c r="X65" s="15" t="s">
        <v>53</v>
      </c>
      <c r="Y65" s="17" t="s">
        <v>35</v>
      </c>
      <c r="Z65" s="15" t="s">
        <v>36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ht="15.75" customHeight="1">
      <c r="A66" s="13" t="s">
        <v>340</v>
      </c>
      <c r="B66" s="13" t="s">
        <v>341</v>
      </c>
      <c r="C66" s="13" t="s">
        <v>341</v>
      </c>
      <c r="D66" s="14">
        <v>43574.0</v>
      </c>
      <c r="E66" s="14">
        <v>43586.0</v>
      </c>
      <c r="F66" s="14"/>
      <c r="G66" s="14">
        <v>43611.0</v>
      </c>
      <c r="H66" s="11">
        <f t="shared" ref="H66:H86" si="9">G66-E66</f>
        <v>25</v>
      </c>
      <c r="I66" s="11">
        <f t="shared" si="3"/>
        <v>4</v>
      </c>
      <c r="J66" s="11"/>
      <c r="K66" s="11">
        <f t="shared" si="4"/>
        <v>5</v>
      </c>
      <c r="L66" s="11" t="str">
        <f>VLOOKUP(A66,MONTH!A:C,3,0)</f>
        <v>MAY</v>
      </c>
      <c r="M66" s="14"/>
      <c r="N66" s="15">
        <v>893.0</v>
      </c>
      <c r="O66" s="15" t="s">
        <v>72</v>
      </c>
      <c r="P66" s="15">
        <v>44556.0</v>
      </c>
      <c r="Q66" s="16">
        <v>28000.0</v>
      </c>
      <c r="R66" s="15" t="s">
        <v>342</v>
      </c>
      <c r="S66" s="15" t="s">
        <v>343</v>
      </c>
      <c r="T66" s="15" t="str">
        <f t="shared" si="5"/>
        <v>Perugia Umbria</v>
      </c>
      <c r="U66" s="15" t="s">
        <v>75</v>
      </c>
      <c r="V66" s="15" t="s">
        <v>52</v>
      </c>
      <c r="W66" s="15">
        <f t="shared" si="8"/>
        <v>54</v>
      </c>
      <c r="X66" s="15" t="s">
        <v>53</v>
      </c>
      <c r="Y66" s="17" t="s">
        <v>35</v>
      </c>
      <c r="Z66" s="15" t="s">
        <v>36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ht="15.75" customHeight="1">
      <c r="A67" s="13" t="s">
        <v>344</v>
      </c>
      <c r="B67" s="13" t="s">
        <v>345</v>
      </c>
      <c r="C67" s="13" t="s">
        <v>346</v>
      </c>
      <c r="D67" s="14">
        <v>43575.0</v>
      </c>
      <c r="E67" s="14">
        <v>43593.0</v>
      </c>
      <c r="F67" s="14"/>
      <c r="G67" s="14">
        <v>43623.0</v>
      </c>
      <c r="H67" s="11">
        <f t="shared" si="9"/>
        <v>30</v>
      </c>
      <c r="I67" s="11">
        <f t="shared" si="3"/>
        <v>4</v>
      </c>
      <c r="J67" s="11"/>
      <c r="K67" s="11">
        <f t="shared" si="4"/>
        <v>5</v>
      </c>
      <c r="L67" s="11" t="str">
        <f>VLOOKUP(A67,MONTH!A:C,3,0)</f>
        <v>MAY</v>
      </c>
      <c r="M67" s="14"/>
      <c r="N67" s="15">
        <v>23.0</v>
      </c>
      <c r="O67" s="15" t="s">
        <v>29</v>
      </c>
      <c r="P67" s="15">
        <v>1966.0</v>
      </c>
      <c r="Q67" s="16">
        <v>75000.0</v>
      </c>
      <c r="R67" s="15" t="s">
        <v>347</v>
      </c>
      <c r="S67" s="15" t="s">
        <v>115</v>
      </c>
      <c r="T67" s="15" t="str">
        <f t="shared" si="5"/>
        <v>Redmond WA</v>
      </c>
      <c r="U67" s="15" t="s">
        <v>32</v>
      </c>
      <c r="V67" s="15" t="s">
        <v>33</v>
      </c>
      <c r="W67" s="15">
        <f t="shared" si="8"/>
        <v>54</v>
      </c>
      <c r="X67" s="15" t="s">
        <v>34</v>
      </c>
      <c r="Y67" s="17" t="s">
        <v>35</v>
      </c>
      <c r="Z67" s="15" t="s">
        <v>44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ht="15.75" customHeight="1">
      <c r="A68" s="13" t="s">
        <v>348</v>
      </c>
      <c r="B68" s="13" t="s">
        <v>349</v>
      </c>
      <c r="C68" s="13" t="s">
        <v>350</v>
      </c>
      <c r="D68" s="14">
        <v>43575.0</v>
      </c>
      <c r="E68" s="14">
        <v>43586.0</v>
      </c>
      <c r="F68" s="14"/>
      <c r="G68" s="14">
        <v>43622.0</v>
      </c>
      <c r="H68" s="11">
        <f t="shared" si="9"/>
        <v>36</v>
      </c>
      <c r="I68" s="11">
        <f t="shared" si="3"/>
        <v>4</v>
      </c>
      <c r="J68" s="11"/>
      <c r="K68" s="11">
        <f t="shared" si="4"/>
        <v>5</v>
      </c>
      <c r="L68" s="11" t="str">
        <f>VLOOKUP(A68,MONTH!A:C,3,0)</f>
        <v>MAY</v>
      </c>
      <c r="M68" s="14"/>
      <c r="N68" s="15">
        <v>1273.0</v>
      </c>
      <c r="O68" s="15" t="s">
        <v>29</v>
      </c>
      <c r="P68" s="15">
        <v>166304.0</v>
      </c>
      <c r="Q68" s="16">
        <v>15000.0</v>
      </c>
      <c r="R68" s="15" t="s">
        <v>351</v>
      </c>
      <c r="S68" s="15" t="s">
        <v>204</v>
      </c>
      <c r="T68" s="15" t="str">
        <f t="shared" si="5"/>
        <v>Bloomington IL</v>
      </c>
      <c r="U68" s="15" t="s">
        <v>32</v>
      </c>
      <c r="V68" s="15" t="s">
        <v>52</v>
      </c>
      <c r="W68" s="15">
        <f t="shared" si="8"/>
        <v>54</v>
      </c>
      <c r="X68" s="15" t="s">
        <v>53</v>
      </c>
      <c r="Y68" s="17" t="s">
        <v>35</v>
      </c>
      <c r="Z68" s="15" t="s">
        <v>36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ht="15.75" customHeight="1">
      <c r="A69" s="13" t="s">
        <v>352</v>
      </c>
      <c r="B69" s="13" t="s">
        <v>353</v>
      </c>
      <c r="C69" s="13" t="s">
        <v>353</v>
      </c>
      <c r="D69" s="14">
        <v>43576.0</v>
      </c>
      <c r="E69" s="14">
        <v>43586.0</v>
      </c>
      <c r="F69" s="14"/>
      <c r="G69" s="14">
        <v>43616.0</v>
      </c>
      <c r="H69" s="11">
        <f t="shared" si="9"/>
        <v>30</v>
      </c>
      <c r="I69" s="11">
        <f t="shared" si="3"/>
        <v>4</v>
      </c>
      <c r="J69" s="11"/>
      <c r="K69" s="11">
        <f t="shared" si="4"/>
        <v>5</v>
      </c>
      <c r="L69" s="11" t="str">
        <f>VLOOKUP(A69,MONTH!A:C,3,0)</f>
        <v>MAY</v>
      </c>
      <c r="M69" s="14"/>
      <c r="N69" s="15">
        <v>36.0</v>
      </c>
      <c r="O69" s="15" t="s">
        <v>29</v>
      </c>
      <c r="P69" s="15">
        <v>3511.0</v>
      </c>
      <c r="Q69" s="16">
        <v>2000.0</v>
      </c>
      <c r="R69" s="15" t="s">
        <v>354</v>
      </c>
      <c r="S69" s="15" t="s">
        <v>65</v>
      </c>
      <c r="T69" s="15" t="str">
        <f t="shared" si="5"/>
        <v>Pasadena CA</v>
      </c>
      <c r="U69" s="15" t="s">
        <v>32</v>
      </c>
      <c r="V69" s="15" t="s">
        <v>320</v>
      </c>
      <c r="W69" s="15">
        <f t="shared" si="8"/>
        <v>54</v>
      </c>
      <c r="X69" s="15" t="s">
        <v>321</v>
      </c>
      <c r="Y69" s="17" t="s">
        <v>35</v>
      </c>
      <c r="Z69" s="15" t="s">
        <v>36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ht="15.75" customHeight="1">
      <c r="A70" s="13" t="s">
        <v>355</v>
      </c>
      <c r="B70" s="13" t="s">
        <v>356</v>
      </c>
      <c r="C70" s="13" t="s">
        <v>357</v>
      </c>
      <c r="D70" s="14">
        <v>43579.0</v>
      </c>
      <c r="E70" s="14">
        <v>43640.0</v>
      </c>
      <c r="F70" s="14"/>
      <c r="G70" s="14">
        <v>43685.0</v>
      </c>
      <c r="H70" s="11">
        <f t="shared" si="9"/>
        <v>45</v>
      </c>
      <c r="I70" s="11">
        <f t="shared" si="3"/>
        <v>2</v>
      </c>
      <c r="J70" s="11"/>
      <c r="K70" s="11">
        <f t="shared" si="4"/>
        <v>6</v>
      </c>
      <c r="L70" s="11" t="str">
        <f>VLOOKUP(A70,MONTH!A:C,3,0)</f>
        <v>JUNE</v>
      </c>
      <c r="M70" s="14"/>
      <c r="N70" s="15">
        <v>8504.0</v>
      </c>
      <c r="O70" s="15" t="s">
        <v>358</v>
      </c>
      <c r="P70" s="15">
        <v>3542035.74</v>
      </c>
      <c r="Q70" s="16">
        <v>1079668.0</v>
      </c>
      <c r="R70" s="15" t="s">
        <v>359</v>
      </c>
      <c r="S70" s="15" t="s">
        <v>360</v>
      </c>
      <c r="T70" s="15" t="str">
        <f t="shared" si="5"/>
        <v>Oslo Oslo Fylke</v>
      </c>
      <c r="U70" s="15" t="s">
        <v>361</v>
      </c>
      <c r="V70" s="15" t="s">
        <v>52</v>
      </c>
      <c r="W70" s="15">
        <f t="shared" si="8"/>
        <v>54</v>
      </c>
      <c r="X70" s="15" t="s">
        <v>53</v>
      </c>
      <c r="Y70" s="17" t="s">
        <v>35</v>
      </c>
      <c r="Z70" s="15" t="s">
        <v>36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ht="15.75" customHeight="1">
      <c r="A71" s="13" t="s">
        <v>362</v>
      </c>
      <c r="B71" s="13" t="s">
        <v>363</v>
      </c>
      <c r="C71" s="13" t="s">
        <v>363</v>
      </c>
      <c r="D71" s="14">
        <v>43580.0</v>
      </c>
      <c r="E71" s="14">
        <v>43599.0</v>
      </c>
      <c r="F71" s="14"/>
      <c r="G71" s="14">
        <v>43623.0</v>
      </c>
      <c r="H71" s="11">
        <f t="shared" si="9"/>
        <v>24</v>
      </c>
      <c r="I71" s="11">
        <f t="shared" si="3"/>
        <v>3</v>
      </c>
      <c r="J71" s="11"/>
      <c r="K71" s="11">
        <f t="shared" si="4"/>
        <v>5</v>
      </c>
      <c r="L71" s="11" t="str">
        <f>VLOOKUP(A71,MONTH!A:C,3,0)</f>
        <v>MAY</v>
      </c>
      <c r="M71" s="14"/>
      <c r="N71" s="15">
        <v>2848.0</v>
      </c>
      <c r="O71" s="15" t="s">
        <v>29</v>
      </c>
      <c r="P71" s="15">
        <v>136726.0</v>
      </c>
      <c r="Q71" s="16">
        <v>5000.0</v>
      </c>
      <c r="R71" s="15" t="s">
        <v>364</v>
      </c>
      <c r="S71" s="15" t="s">
        <v>204</v>
      </c>
      <c r="T71" s="15" t="str">
        <f t="shared" si="5"/>
        <v>Plainfield IL</v>
      </c>
      <c r="U71" s="15" t="s">
        <v>32</v>
      </c>
      <c r="V71" s="15" t="s">
        <v>52</v>
      </c>
      <c r="W71" s="15">
        <f t="shared" si="8"/>
        <v>54</v>
      </c>
      <c r="X71" s="15" t="s">
        <v>53</v>
      </c>
      <c r="Y71" s="17" t="s">
        <v>35</v>
      </c>
      <c r="Z71" s="15" t="s">
        <v>36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ht="15.75" customHeight="1">
      <c r="A72" s="13" t="s">
        <v>365</v>
      </c>
      <c r="B72" s="13" t="s">
        <v>366</v>
      </c>
      <c r="C72" s="13" t="s">
        <v>367</v>
      </c>
      <c r="D72" s="14">
        <v>43581.0</v>
      </c>
      <c r="E72" s="14">
        <v>43647.0</v>
      </c>
      <c r="F72" s="14"/>
      <c r="G72" s="14">
        <v>43677.0</v>
      </c>
      <c r="H72" s="11">
        <f t="shared" si="9"/>
        <v>30</v>
      </c>
      <c r="I72" s="11">
        <f t="shared" si="3"/>
        <v>2</v>
      </c>
      <c r="J72" s="11"/>
      <c r="K72" s="11">
        <f t="shared" si="4"/>
        <v>7</v>
      </c>
      <c r="L72" s="11" t="str">
        <f>VLOOKUP(A72,MONTH!A:C,3,0)</f>
        <v>JULY</v>
      </c>
      <c r="M72" s="14"/>
      <c r="N72" s="15">
        <v>307.0</v>
      </c>
      <c r="O72" s="15" t="s">
        <v>29</v>
      </c>
      <c r="P72" s="15">
        <v>5363.0</v>
      </c>
      <c r="Q72" s="16">
        <v>1000.0</v>
      </c>
      <c r="R72" s="15" t="s">
        <v>368</v>
      </c>
      <c r="S72" s="15" t="s">
        <v>369</v>
      </c>
      <c r="T72" s="15" t="str">
        <f t="shared" si="5"/>
        <v>Minneapolis MN</v>
      </c>
      <c r="U72" s="15" t="s">
        <v>32</v>
      </c>
      <c r="V72" s="15" t="s">
        <v>52</v>
      </c>
      <c r="W72" s="15">
        <f t="shared" si="8"/>
        <v>54</v>
      </c>
      <c r="X72" s="15" t="s">
        <v>53</v>
      </c>
      <c r="Y72" s="17" t="s">
        <v>35</v>
      </c>
      <c r="Z72" s="15" t="s">
        <v>36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ht="15.75" customHeight="1">
      <c r="A73" s="13" t="s">
        <v>370</v>
      </c>
      <c r="B73" s="13" t="s">
        <v>371</v>
      </c>
      <c r="C73" s="13" t="s">
        <v>371</v>
      </c>
      <c r="D73" s="14">
        <v>43584.0</v>
      </c>
      <c r="E73" s="14">
        <v>43586.0</v>
      </c>
      <c r="F73" s="14"/>
      <c r="G73" s="14">
        <v>43616.0</v>
      </c>
      <c r="H73" s="11">
        <f t="shared" si="9"/>
        <v>30</v>
      </c>
      <c r="I73" s="11">
        <f t="shared" si="3"/>
        <v>4</v>
      </c>
      <c r="J73" s="11"/>
      <c r="K73" s="11">
        <f t="shared" si="4"/>
        <v>5</v>
      </c>
      <c r="L73" s="11" t="str">
        <f>VLOOKUP(A73,MONTH!A:C,3,0)</f>
        <v>MAY</v>
      </c>
      <c r="M73" s="14"/>
      <c r="N73" s="15">
        <v>173.0</v>
      </c>
      <c r="O73" s="15" t="s">
        <v>29</v>
      </c>
      <c r="P73" s="15">
        <v>1737.0</v>
      </c>
      <c r="Q73" s="16">
        <v>1000.0</v>
      </c>
      <c r="R73" s="15" t="s">
        <v>347</v>
      </c>
      <c r="S73" s="15" t="s">
        <v>115</v>
      </c>
      <c r="T73" s="15" t="str">
        <f t="shared" si="5"/>
        <v>Redmond WA</v>
      </c>
      <c r="U73" s="15" t="s">
        <v>32</v>
      </c>
      <c r="V73" s="15" t="s">
        <v>52</v>
      </c>
      <c r="W73" s="15">
        <f t="shared" si="8"/>
        <v>54</v>
      </c>
      <c r="X73" s="15" t="s">
        <v>53</v>
      </c>
      <c r="Y73" s="17" t="s">
        <v>35</v>
      </c>
      <c r="Z73" s="15" t="s">
        <v>36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ht="15.75" customHeight="1">
      <c r="A74" s="13" t="s">
        <v>372</v>
      </c>
      <c r="B74" s="13" t="s">
        <v>373</v>
      </c>
      <c r="C74" s="13" t="s">
        <v>373</v>
      </c>
      <c r="D74" s="14"/>
      <c r="E74" s="14">
        <v>43689.0</v>
      </c>
      <c r="F74" s="14"/>
      <c r="G74" s="14">
        <v>43719.0</v>
      </c>
      <c r="H74" s="11">
        <f t="shared" si="9"/>
        <v>30</v>
      </c>
      <c r="I74" s="11">
        <f t="shared" si="3"/>
        <v>2</v>
      </c>
      <c r="J74" s="11"/>
      <c r="K74" s="11">
        <f t="shared" si="4"/>
        <v>8</v>
      </c>
      <c r="L74" s="11" t="str">
        <f>VLOOKUP(A74,MONTH!A:C,3,0)</f>
        <v>AUGUST</v>
      </c>
      <c r="M74" s="14"/>
      <c r="N74" s="15">
        <v>11.0</v>
      </c>
      <c r="O74" s="15" t="s">
        <v>48</v>
      </c>
      <c r="P74" s="15">
        <v>81.0</v>
      </c>
      <c r="Q74" s="16">
        <v>20.0</v>
      </c>
      <c r="R74" s="15" t="s">
        <v>198</v>
      </c>
      <c r="S74" s="15" t="s">
        <v>50</v>
      </c>
      <c r="T74" s="15" t="str">
        <f t="shared" si="5"/>
        <v>London England</v>
      </c>
      <c r="U74" s="15" t="s">
        <v>51</v>
      </c>
      <c r="V74" s="15" t="s">
        <v>52</v>
      </c>
      <c r="W74" s="15">
        <f t="shared" si="8"/>
        <v>54</v>
      </c>
      <c r="X74" s="15" t="s">
        <v>53</v>
      </c>
      <c r="Y74" s="17" t="s">
        <v>35</v>
      </c>
      <c r="Z74" s="15" t="s">
        <v>36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ht="15.75" customHeight="1">
      <c r="A75" s="13" t="s">
        <v>374</v>
      </c>
      <c r="B75" s="13" t="s">
        <v>375</v>
      </c>
      <c r="C75" s="13" t="s">
        <v>376</v>
      </c>
      <c r="D75" s="14">
        <v>43587.0</v>
      </c>
      <c r="E75" s="14">
        <v>43774.0</v>
      </c>
      <c r="F75" s="14"/>
      <c r="G75" s="14">
        <v>43805.0</v>
      </c>
      <c r="H75" s="11">
        <f t="shared" si="9"/>
        <v>31</v>
      </c>
      <c r="I75" s="11">
        <f t="shared" si="3"/>
        <v>3</v>
      </c>
      <c r="J75" s="11"/>
      <c r="K75" s="11">
        <f t="shared" si="4"/>
        <v>11</v>
      </c>
      <c r="L75" s="11" t="str">
        <f>VLOOKUP(A75,MONTH!A:C,3,0)</f>
        <v>NOVEMBER</v>
      </c>
      <c r="M75" s="14"/>
      <c r="N75" s="15">
        <v>23.0</v>
      </c>
      <c r="O75" s="15" t="s">
        <v>29</v>
      </c>
      <c r="P75" s="15">
        <v>607.0</v>
      </c>
      <c r="Q75" s="16">
        <v>1500.0</v>
      </c>
      <c r="R75" s="15" t="s">
        <v>220</v>
      </c>
      <c r="S75" s="15" t="s">
        <v>221</v>
      </c>
      <c r="T75" s="15" t="str">
        <f t="shared" si="5"/>
        <v>Denver CO</v>
      </c>
      <c r="U75" s="15" t="s">
        <v>32</v>
      </c>
      <c r="V75" s="32" t="s">
        <v>52</v>
      </c>
      <c r="W75" s="15">
        <f t="shared" si="8"/>
        <v>54</v>
      </c>
      <c r="X75" s="15" t="s">
        <v>53</v>
      </c>
      <c r="Y75" s="17" t="s">
        <v>35</v>
      </c>
      <c r="Z75" s="15" t="s">
        <v>377</v>
      </c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ht="15.75" customHeight="1">
      <c r="A76" s="13" t="s">
        <v>378</v>
      </c>
      <c r="B76" s="13" t="s">
        <v>379</v>
      </c>
      <c r="C76" s="13" t="s">
        <v>380</v>
      </c>
      <c r="D76" s="14">
        <v>43588.0</v>
      </c>
      <c r="E76" s="14">
        <v>43599.0</v>
      </c>
      <c r="F76" s="14"/>
      <c r="G76" s="14">
        <v>43629.0</v>
      </c>
      <c r="H76" s="11">
        <f t="shared" si="9"/>
        <v>30</v>
      </c>
      <c r="I76" s="11">
        <f t="shared" si="3"/>
        <v>3</v>
      </c>
      <c r="J76" s="11"/>
      <c r="K76" s="11">
        <f t="shared" si="4"/>
        <v>5</v>
      </c>
      <c r="L76" s="11" t="str">
        <f>VLOOKUP(A76,MONTH!A:C,3,0)</f>
        <v>MAY</v>
      </c>
      <c r="M76" s="14"/>
      <c r="N76" s="15">
        <v>350.0</v>
      </c>
      <c r="O76" s="15" t="s">
        <v>29</v>
      </c>
      <c r="P76" s="15">
        <v>24500.0</v>
      </c>
      <c r="Q76" s="16">
        <v>400.0</v>
      </c>
      <c r="R76" s="15" t="s">
        <v>381</v>
      </c>
      <c r="S76" s="15" t="s">
        <v>65</v>
      </c>
      <c r="T76" s="15" t="str">
        <f t="shared" si="5"/>
        <v>Vacaville CA</v>
      </c>
      <c r="U76" s="15" t="s">
        <v>32</v>
      </c>
      <c r="V76" s="15" t="s">
        <v>52</v>
      </c>
      <c r="W76" s="15">
        <f t="shared" si="8"/>
        <v>54</v>
      </c>
      <c r="X76" s="15" t="s">
        <v>53</v>
      </c>
      <c r="Y76" s="17" t="s">
        <v>35</v>
      </c>
      <c r="Z76" s="15" t="s">
        <v>36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ht="15.75" customHeight="1">
      <c r="A77" s="13" t="s">
        <v>382</v>
      </c>
      <c r="B77" s="13" t="s">
        <v>383</v>
      </c>
      <c r="C77" s="13" t="s">
        <v>383</v>
      </c>
      <c r="D77" s="14">
        <v>43598.0</v>
      </c>
      <c r="E77" s="14">
        <v>43605.0</v>
      </c>
      <c r="F77" s="14"/>
      <c r="G77" s="14">
        <v>43635.0</v>
      </c>
      <c r="H77" s="11">
        <f t="shared" si="9"/>
        <v>30</v>
      </c>
      <c r="I77" s="11">
        <f t="shared" si="3"/>
        <v>2</v>
      </c>
      <c r="J77" s="11"/>
      <c r="K77" s="11">
        <f t="shared" si="4"/>
        <v>5</v>
      </c>
      <c r="L77" s="11" t="str">
        <f>VLOOKUP(A77,MONTH!A:C,3,0)</f>
        <v>MAY</v>
      </c>
      <c r="M77" s="14"/>
      <c r="N77" s="15">
        <v>10.0</v>
      </c>
      <c r="O77" s="15" t="s">
        <v>48</v>
      </c>
      <c r="P77" s="15">
        <v>401.0</v>
      </c>
      <c r="Q77" s="16">
        <v>3000.0</v>
      </c>
      <c r="R77" s="15"/>
      <c r="S77" s="15" t="s">
        <v>50</v>
      </c>
      <c r="T77" s="15" t="str">
        <f t="shared" si="5"/>
        <v> England</v>
      </c>
      <c r="U77" s="15" t="s">
        <v>51</v>
      </c>
      <c r="V77" s="15" t="s">
        <v>42</v>
      </c>
      <c r="W77" s="15">
        <f t="shared" si="8"/>
        <v>54</v>
      </c>
      <c r="X77" s="15" t="s">
        <v>43</v>
      </c>
      <c r="Y77" s="17" t="s">
        <v>35</v>
      </c>
      <c r="Z77" s="15" t="s">
        <v>44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ht="15.75" customHeight="1">
      <c r="A78" s="13" t="s">
        <v>384</v>
      </c>
      <c r="B78" s="13" t="s">
        <v>385</v>
      </c>
      <c r="C78" s="13" t="s">
        <v>386</v>
      </c>
      <c r="D78" s="14">
        <v>43601.0</v>
      </c>
      <c r="E78" s="14">
        <v>43606.0</v>
      </c>
      <c r="F78" s="14"/>
      <c r="G78" s="14">
        <v>43636.0</v>
      </c>
      <c r="H78" s="11">
        <f t="shared" si="9"/>
        <v>30</v>
      </c>
      <c r="I78" s="11">
        <f t="shared" si="3"/>
        <v>3</v>
      </c>
      <c r="J78" s="11"/>
      <c r="K78" s="11">
        <f t="shared" si="4"/>
        <v>5</v>
      </c>
      <c r="L78" s="11" t="str">
        <f>VLOOKUP(A78,MONTH!A:C,3,0)</f>
        <v>MAY</v>
      </c>
      <c r="M78" s="14"/>
      <c r="N78" s="15">
        <v>12.0</v>
      </c>
      <c r="O78" s="15" t="s">
        <v>121</v>
      </c>
      <c r="P78" s="15">
        <v>409.0</v>
      </c>
      <c r="Q78" s="16">
        <v>300.0</v>
      </c>
      <c r="R78" s="15" t="s">
        <v>122</v>
      </c>
      <c r="S78" s="15" t="s">
        <v>123</v>
      </c>
      <c r="T78" s="15" t="str">
        <f t="shared" si="5"/>
        <v>Singapore Central Singapore</v>
      </c>
      <c r="U78" s="15" t="s">
        <v>122</v>
      </c>
      <c r="V78" s="15" t="s">
        <v>66</v>
      </c>
      <c r="W78" s="15">
        <f t="shared" si="8"/>
        <v>54</v>
      </c>
      <c r="X78" s="15" t="s">
        <v>67</v>
      </c>
      <c r="Y78" s="17" t="s">
        <v>35</v>
      </c>
      <c r="Z78" s="15" t="s">
        <v>36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ht="15.75" customHeight="1">
      <c r="A79" s="13" t="s">
        <v>387</v>
      </c>
      <c r="B79" s="13" t="s">
        <v>388</v>
      </c>
      <c r="C79" s="13" t="s">
        <v>389</v>
      </c>
      <c r="D79" s="14">
        <v>43601.0</v>
      </c>
      <c r="E79" s="14">
        <v>43638.0</v>
      </c>
      <c r="F79" s="14"/>
      <c r="G79" s="14">
        <v>43668.0</v>
      </c>
      <c r="H79" s="11">
        <f t="shared" si="9"/>
        <v>30</v>
      </c>
      <c r="I79" s="11">
        <f t="shared" si="3"/>
        <v>7</v>
      </c>
      <c r="J79" s="11"/>
      <c r="K79" s="11">
        <f t="shared" si="4"/>
        <v>6</v>
      </c>
      <c r="L79" s="11" t="str">
        <f>VLOOKUP(A79,MONTH!A:C,3,0)</f>
        <v>JUNE</v>
      </c>
      <c r="M79" s="14"/>
      <c r="N79" s="15">
        <v>27.0</v>
      </c>
      <c r="O79" s="15" t="s">
        <v>29</v>
      </c>
      <c r="P79" s="15">
        <v>1275.0</v>
      </c>
      <c r="Q79" s="16">
        <v>1000.0</v>
      </c>
      <c r="R79" s="15" t="s">
        <v>390</v>
      </c>
      <c r="S79" s="15" t="s">
        <v>41</v>
      </c>
      <c r="T79" s="15" t="str">
        <f t="shared" si="5"/>
        <v>Charlottesville VA</v>
      </c>
      <c r="U79" s="15" t="s">
        <v>32</v>
      </c>
      <c r="V79" s="15" t="s">
        <v>52</v>
      </c>
      <c r="W79" s="15">
        <f t="shared" si="8"/>
        <v>54</v>
      </c>
      <c r="X79" s="15" t="s">
        <v>53</v>
      </c>
      <c r="Y79" s="17" t="s">
        <v>35</v>
      </c>
      <c r="Z79" s="15" t="s">
        <v>36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ht="15.75" customHeight="1">
      <c r="A80" s="13" t="s">
        <v>391</v>
      </c>
      <c r="B80" s="13" t="s">
        <v>392</v>
      </c>
      <c r="C80" s="13" t="s">
        <v>392</v>
      </c>
      <c r="D80" s="14">
        <v>43607.0</v>
      </c>
      <c r="E80" s="14">
        <v>43630.0</v>
      </c>
      <c r="F80" s="14"/>
      <c r="G80" s="14">
        <v>43660.0</v>
      </c>
      <c r="H80" s="11">
        <f t="shared" si="9"/>
        <v>30</v>
      </c>
      <c r="I80" s="11">
        <f t="shared" si="3"/>
        <v>6</v>
      </c>
      <c r="J80" s="11"/>
      <c r="K80" s="11">
        <f t="shared" si="4"/>
        <v>6</v>
      </c>
      <c r="L80" s="11" t="str">
        <f>VLOOKUP(A80,MONTH!A:C,3,0)</f>
        <v>JUNE</v>
      </c>
      <c r="M80" s="14"/>
      <c r="N80" s="15">
        <v>132.0</v>
      </c>
      <c r="O80" s="15" t="s">
        <v>29</v>
      </c>
      <c r="P80" s="15">
        <v>3208.0</v>
      </c>
      <c r="Q80" s="16">
        <v>12000.0</v>
      </c>
      <c r="R80" s="15" t="s">
        <v>393</v>
      </c>
      <c r="S80" s="15" t="s">
        <v>185</v>
      </c>
      <c r="T80" s="15" t="str">
        <f t="shared" si="5"/>
        <v>Traverse City MI</v>
      </c>
      <c r="U80" s="15" t="s">
        <v>32</v>
      </c>
      <c r="V80" s="15" t="s">
        <v>66</v>
      </c>
      <c r="W80" s="15">
        <f t="shared" si="8"/>
        <v>54</v>
      </c>
      <c r="X80" s="15" t="s">
        <v>67</v>
      </c>
      <c r="Y80" s="17" t="s">
        <v>87</v>
      </c>
      <c r="Z80" s="15" t="s">
        <v>44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ht="15.75" customHeight="1">
      <c r="A81" s="13" t="s">
        <v>394</v>
      </c>
      <c r="B81" s="13" t="s">
        <v>395</v>
      </c>
      <c r="C81" s="13" t="s">
        <v>396</v>
      </c>
      <c r="D81" s="14">
        <v>43609.0</v>
      </c>
      <c r="E81" s="14">
        <v>43634.0</v>
      </c>
      <c r="F81" s="14"/>
      <c r="G81" s="14">
        <v>43649.0</v>
      </c>
      <c r="H81" s="11">
        <f t="shared" si="9"/>
        <v>15</v>
      </c>
      <c r="I81" s="11">
        <f t="shared" si="3"/>
        <v>3</v>
      </c>
      <c r="J81" s="11"/>
      <c r="K81" s="11">
        <f t="shared" si="4"/>
        <v>6</v>
      </c>
      <c r="L81" s="11" t="str">
        <f>VLOOKUP(A81,MONTH!A:C,3,0)</f>
        <v>JUNE</v>
      </c>
      <c r="M81" s="14"/>
      <c r="N81" s="15">
        <v>5229.0</v>
      </c>
      <c r="O81" s="15" t="s">
        <v>58</v>
      </c>
      <c r="P81" s="15">
        <v>265211.91</v>
      </c>
      <c r="Q81" s="16">
        <v>36500.0</v>
      </c>
      <c r="R81" s="15" t="s">
        <v>397</v>
      </c>
      <c r="S81" s="15" t="s">
        <v>398</v>
      </c>
      <c r="T81" s="15" t="str">
        <f t="shared" si="5"/>
        <v>Toronto ON</v>
      </c>
      <c r="U81" s="15" t="s">
        <v>61</v>
      </c>
      <c r="V81" s="15" t="s">
        <v>52</v>
      </c>
      <c r="W81" s="15">
        <f t="shared" si="8"/>
        <v>54</v>
      </c>
      <c r="X81" s="15" t="s">
        <v>53</v>
      </c>
      <c r="Y81" s="17" t="s">
        <v>35</v>
      </c>
      <c r="Z81" s="15" t="s">
        <v>36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ht="15.75" customHeight="1">
      <c r="A82" s="13" t="s">
        <v>399</v>
      </c>
      <c r="B82" s="13" t="s">
        <v>400</v>
      </c>
      <c r="C82" s="13" t="s">
        <v>401</v>
      </c>
      <c r="D82" s="14">
        <v>43611.0</v>
      </c>
      <c r="E82" s="14">
        <v>43629.0</v>
      </c>
      <c r="F82" s="14"/>
      <c r="G82" s="14">
        <v>43689.0</v>
      </c>
      <c r="H82" s="11">
        <f t="shared" si="9"/>
        <v>60</v>
      </c>
      <c r="I82" s="11">
        <f t="shared" si="3"/>
        <v>5</v>
      </c>
      <c r="J82" s="11"/>
      <c r="K82" s="11">
        <f t="shared" si="4"/>
        <v>6</v>
      </c>
      <c r="L82" s="11" t="str">
        <f>VLOOKUP(A82,MONTH!A:C,3,0)</f>
        <v>JUNE</v>
      </c>
      <c r="M82" s="14"/>
      <c r="N82" s="15">
        <v>16.0</v>
      </c>
      <c r="O82" s="15" t="s">
        <v>29</v>
      </c>
      <c r="P82" s="15">
        <v>1612.0</v>
      </c>
      <c r="Q82" s="16">
        <v>10000.0</v>
      </c>
      <c r="R82" s="15" t="s">
        <v>402</v>
      </c>
      <c r="S82" s="15" t="s">
        <v>240</v>
      </c>
      <c r="T82" s="15" t="str">
        <f t="shared" si="5"/>
        <v>Houston TX</v>
      </c>
      <c r="U82" s="15" t="s">
        <v>32</v>
      </c>
      <c r="V82" s="15" t="s">
        <v>66</v>
      </c>
      <c r="W82" s="15">
        <f t="shared" si="8"/>
        <v>54</v>
      </c>
      <c r="X82" s="15" t="s">
        <v>67</v>
      </c>
      <c r="Y82" s="17" t="s">
        <v>35</v>
      </c>
      <c r="Z82" s="15" t="s">
        <v>44</v>
      </c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ht="15.75" customHeight="1">
      <c r="A83" s="13" t="s">
        <v>403</v>
      </c>
      <c r="B83" s="13" t="s">
        <v>404</v>
      </c>
      <c r="C83" s="13" t="s">
        <v>405</v>
      </c>
      <c r="D83" s="14">
        <v>43614.0</v>
      </c>
      <c r="E83" s="14">
        <v>43675.0</v>
      </c>
      <c r="F83" s="14"/>
      <c r="G83" s="14">
        <v>43720.0</v>
      </c>
      <c r="H83" s="11">
        <f t="shared" si="9"/>
        <v>45</v>
      </c>
      <c r="I83" s="11">
        <f t="shared" si="3"/>
        <v>2</v>
      </c>
      <c r="J83" s="11"/>
      <c r="K83" s="11">
        <f t="shared" si="4"/>
        <v>7</v>
      </c>
      <c r="L83" s="11" t="str">
        <f>VLOOKUP(A83,MONTH!A:C,3,0)</f>
        <v>JULY</v>
      </c>
      <c r="M83" s="14"/>
      <c r="N83" s="15">
        <v>1.0</v>
      </c>
      <c r="O83" s="15" t="s">
        <v>72</v>
      </c>
      <c r="P83" s="15">
        <v>1.0</v>
      </c>
      <c r="Q83" s="16">
        <v>1000.0</v>
      </c>
      <c r="R83" s="15" t="s">
        <v>406</v>
      </c>
      <c r="S83" s="15" t="s">
        <v>406</v>
      </c>
      <c r="T83" s="15" t="str">
        <f t="shared" si="5"/>
        <v>Salzburg Salzburg</v>
      </c>
      <c r="U83" s="15" t="s">
        <v>407</v>
      </c>
      <c r="V83" s="15" t="s">
        <v>320</v>
      </c>
      <c r="W83" s="15">
        <f t="shared" si="8"/>
        <v>54</v>
      </c>
      <c r="X83" s="15" t="s">
        <v>321</v>
      </c>
      <c r="Y83" s="17" t="s">
        <v>35</v>
      </c>
      <c r="Z83" s="15" t="s">
        <v>44</v>
      </c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ht="15.75" customHeight="1">
      <c r="A84" s="13" t="s">
        <v>408</v>
      </c>
      <c r="B84" s="13" t="s">
        <v>409</v>
      </c>
      <c r="C84" s="13" t="s">
        <v>409</v>
      </c>
      <c r="D84" s="14">
        <v>43621.0</v>
      </c>
      <c r="E84" s="14">
        <v>43626.0</v>
      </c>
      <c r="F84" s="14"/>
      <c r="G84" s="14">
        <v>43640.0</v>
      </c>
      <c r="H84" s="11">
        <f t="shared" si="9"/>
        <v>14</v>
      </c>
      <c r="I84" s="11">
        <f t="shared" si="3"/>
        <v>2</v>
      </c>
      <c r="J84" s="11"/>
      <c r="K84" s="11">
        <f t="shared" si="4"/>
        <v>6</v>
      </c>
      <c r="L84" s="11" t="str">
        <f>VLOOKUP(A84,MONTH!A:C,3,0)</f>
        <v>JUNE</v>
      </c>
      <c r="M84" s="14"/>
      <c r="N84" s="15">
        <v>144.0</v>
      </c>
      <c r="O84" s="15" t="s">
        <v>72</v>
      </c>
      <c r="P84" s="15">
        <v>6087.0</v>
      </c>
      <c r="Q84" s="16">
        <v>2000.0</v>
      </c>
      <c r="R84" s="15" t="s">
        <v>410</v>
      </c>
      <c r="S84" s="15" t="s">
        <v>411</v>
      </c>
      <c r="T84" s="15" t="str">
        <f t="shared" si="5"/>
        <v>Cintru√©nigo Navarre</v>
      </c>
      <c r="U84" s="15" t="s">
        <v>142</v>
      </c>
      <c r="V84" s="15" t="s">
        <v>52</v>
      </c>
      <c r="W84" s="15">
        <f t="shared" si="8"/>
        <v>54</v>
      </c>
      <c r="X84" s="15" t="s">
        <v>53</v>
      </c>
      <c r="Y84" s="17" t="s">
        <v>35</v>
      </c>
      <c r="Z84" s="15" t="s">
        <v>36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ht="15.75" customHeight="1">
      <c r="A85" s="13" t="s">
        <v>412</v>
      </c>
      <c r="B85" s="13" t="s">
        <v>413</v>
      </c>
      <c r="C85" s="13" t="s">
        <v>414</v>
      </c>
      <c r="D85" s="14">
        <v>43627.0</v>
      </c>
      <c r="E85" s="14">
        <v>43718.0</v>
      </c>
      <c r="F85" s="14"/>
      <c r="G85" s="14">
        <v>43736.0</v>
      </c>
      <c r="H85" s="11">
        <f t="shared" si="9"/>
        <v>18</v>
      </c>
      <c r="I85" s="11">
        <f t="shared" si="3"/>
        <v>3</v>
      </c>
      <c r="J85" s="11"/>
      <c r="K85" s="11">
        <f t="shared" si="4"/>
        <v>9</v>
      </c>
      <c r="L85" s="11" t="str">
        <f>VLOOKUP(A85,MONTH!A:C,3,0)</f>
        <v>SEPTEMBER</v>
      </c>
      <c r="M85" s="14"/>
      <c r="N85" s="15">
        <v>611.0</v>
      </c>
      <c r="O85" s="15" t="s">
        <v>29</v>
      </c>
      <c r="P85" s="15">
        <v>15805.0</v>
      </c>
      <c r="Q85" s="16">
        <v>15000.0</v>
      </c>
      <c r="R85" s="15" t="s">
        <v>59</v>
      </c>
      <c r="S85" s="15" t="s">
        <v>115</v>
      </c>
      <c r="T85" s="15" t="str">
        <f t="shared" si="5"/>
        <v>Vancouver WA</v>
      </c>
      <c r="U85" s="15" t="s">
        <v>32</v>
      </c>
      <c r="V85" s="15" t="s">
        <v>52</v>
      </c>
      <c r="W85" s="15">
        <f t="shared" si="8"/>
        <v>54</v>
      </c>
      <c r="X85" s="15" t="s">
        <v>53</v>
      </c>
      <c r="Y85" s="17" t="s">
        <v>35</v>
      </c>
      <c r="Z85" s="15" t="s">
        <v>36</v>
      </c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ht="15.75" customHeight="1">
      <c r="A86" s="13" t="s">
        <v>415</v>
      </c>
      <c r="B86" s="13" t="s">
        <v>416</v>
      </c>
      <c r="C86" s="13" t="s">
        <v>416</v>
      </c>
      <c r="D86" s="14">
        <v>43631.0</v>
      </c>
      <c r="E86" s="14">
        <v>43632.0</v>
      </c>
      <c r="F86" s="14"/>
      <c r="G86" s="14">
        <v>43662.0</v>
      </c>
      <c r="H86" s="11">
        <f t="shared" si="9"/>
        <v>30</v>
      </c>
      <c r="I86" s="11">
        <f t="shared" si="3"/>
        <v>1</v>
      </c>
      <c r="J86" s="11"/>
      <c r="K86" s="11">
        <f t="shared" si="4"/>
        <v>6</v>
      </c>
      <c r="L86" s="11" t="str">
        <f>VLOOKUP(A86,MONTH!A:C,3,0)</f>
        <v>JUNE</v>
      </c>
      <c r="M86" s="14"/>
      <c r="N86" s="15">
        <v>230.0</v>
      </c>
      <c r="O86" s="15" t="s">
        <v>29</v>
      </c>
      <c r="P86" s="15">
        <v>8927.0</v>
      </c>
      <c r="Q86" s="16">
        <v>1000.0</v>
      </c>
      <c r="R86" s="15" t="s">
        <v>417</v>
      </c>
      <c r="S86" s="15" t="s">
        <v>41</v>
      </c>
      <c r="T86" s="15" t="str">
        <f t="shared" si="5"/>
        <v>Shacklefords VA</v>
      </c>
      <c r="U86" s="15" t="s">
        <v>32</v>
      </c>
      <c r="V86" s="15" t="s">
        <v>52</v>
      </c>
      <c r="W86" s="15">
        <f t="shared" si="8"/>
        <v>54</v>
      </c>
      <c r="X86" s="15" t="s">
        <v>53</v>
      </c>
      <c r="Y86" s="17" t="s">
        <v>35</v>
      </c>
      <c r="Z86" s="15" t="s">
        <v>36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ht="15.75" customHeight="1">
      <c r="A87" s="13" t="s">
        <v>418</v>
      </c>
      <c r="B87" s="13" t="s">
        <v>419</v>
      </c>
      <c r="C87" s="13" t="s">
        <v>419</v>
      </c>
      <c r="D87" s="14">
        <v>43633.0</v>
      </c>
      <c r="E87" s="14">
        <v>43655.0</v>
      </c>
      <c r="F87" s="14"/>
      <c r="G87" s="14"/>
      <c r="H87" s="11"/>
      <c r="I87" s="11">
        <f t="shared" si="3"/>
        <v>3</v>
      </c>
      <c r="J87" s="11"/>
      <c r="K87" s="11">
        <f t="shared" si="4"/>
        <v>7</v>
      </c>
      <c r="L87" s="11" t="str">
        <f>VLOOKUP(A87,MONTH!A:C,3,0)</f>
        <v>JULY</v>
      </c>
      <c r="M87" s="14"/>
      <c r="N87" s="15">
        <v>5698.0</v>
      </c>
      <c r="O87" s="15" t="s">
        <v>29</v>
      </c>
      <c r="P87" s="15">
        <v>358133.0</v>
      </c>
      <c r="Q87" s="16">
        <v>75000.0</v>
      </c>
      <c r="R87" s="15" t="s">
        <v>420</v>
      </c>
      <c r="S87" s="15" t="s">
        <v>165</v>
      </c>
      <c r="T87" s="15" t="str">
        <f t="shared" si="5"/>
        <v>Portland OR</v>
      </c>
      <c r="U87" s="15" t="s">
        <v>32</v>
      </c>
      <c r="V87" s="15" t="s">
        <v>52</v>
      </c>
      <c r="W87" s="15">
        <f t="shared" si="8"/>
        <v>54</v>
      </c>
      <c r="X87" s="15" t="s">
        <v>53</v>
      </c>
      <c r="Y87" s="17" t="s">
        <v>35</v>
      </c>
      <c r="Z87" s="15" t="s">
        <v>36</v>
      </c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ht="15.75" customHeight="1">
      <c r="A88" s="13" t="s">
        <v>421</v>
      </c>
      <c r="B88" s="13" t="s">
        <v>422</v>
      </c>
      <c r="C88" s="13" t="s">
        <v>423</v>
      </c>
      <c r="D88" s="14">
        <v>43633.0</v>
      </c>
      <c r="E88" s="14">
        <v>43648.0</v>
      </c>
      <c r="F88" s="14"/>
      <c r="G88" s="14">
        <v>43686.0</v>
      </c>
      <c r="H88" s="11">
        <f t="shared" ref="H88:H111" si="10">G88-E88</f>
        <v>38</v>
      </c>
      <c r="I88" s="11">
        <f t="shared" si="3"/>
        <v>3</v>
      </c>
      <c r="J88" s="11"/>
      <c r="K88" s="11">
        <f t="shared" si="4"/>
        <v>7</v>
      </c>
      <c r="L88" s="11" t="str">
        <f>VLOOKUP(A88,MONTH!A:C,3,0)</f>
        <v>JULY</v>
      </c>
      <c r="M88" s="14"/>
      <c r="N88" s="15">
        <v>702.0</v>
      </c>
      <c r="O88" s="15" t="s">
        <v>48</v>
      </c>
      <c r="P88" s="15">
        <v>30858.0</v>
      </c>
      <c r="Q88" s="16">
        <v>17000.0</v>
      </c>
      <c r="R88" s="15" t="s">
        <v>198</v>
      </c>
      <c r="S88" s="15" t="s">
        <v>50</v>
      </c>
      <c r="T88" s="15" t="str">
        <f t="shared" si="5"/>
        <v>London England</v>
      </c>
      <c r="U88" s="15" t="s">
        <v>51</v>
      </c>
      <c r="V88" s="15" t="s">
        <v>52</v>
      </c>
      <c r="W88" s="15">
        <f t="shared" si="8"/>
        <v>54</v>
      </c>
      <c r="X88" s="15" t="s">
        <v>53</v>
      </c>
      <c r="Y88" s="17" t="s">
        <v>35</v>
      </c>
      <c r="Z88" s="15" t="s">
        <v>36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ht="15.75" customHeight="1">
      <c r="A89" s="13" t="s">
        <v>424</v>
      </c>
      <c r="B89" s="13" t="s">
        <v>425</v>
      </c>
      <c r="C89" s="13" t="s">
        <v>426</v>
      </c>
      <c r="D89" s="14">
        <v>43636.0</v>
      </c>
      <c r="E89" s="14">
        <v>43661.0</v>
      </c>
      <c r="F89" s="14"/>
      <c r="G89" s="14">
        <v>43685.0</v>
      </c>
      <c r="H89" s="11">
        <f t="shared" si="10"/>
        <v>24</v>
      </c>
      <c r="I89" s="11">
        <f t="shared" si="3"/>
        <v>2</v>
      </c>
      <c r="J89" s="11"/>
      <c r="K89" s="11">
        <f t="shared" si="4"/>
        <v>7</v>
      </c>
      <c r="L89" s="11" t="str">
        <f>VLOOKUP(A89,MONTH!A:C,3,0)</f>
        <v>JULY</v>
      </c>
      <c r="M89" s="14"/>
      <c r="N89" s="15">
        <v>139.0</v>
      </c>
      <c r="O89" s="15" t="s">
        <v>29</v>
      </c>
      <c r="P89" s="15">
        <v>8522.0</v>
      </c>
      <c r="Q89" s="16">
        <v>5000.0</v>
      </c>
      <c r="R89" s="15" t="s">
        <v>427</v>
      </c>
      <c r="S89" s="15" t="s">
        <v>31</v>
      </c>
      <c r="T89" s="15" t="str">
        <f t="shared" si="5"/>
        <v>Coral Springs FL</v>
      </c>
      <c r="U89" s="15" t="s">
        <v>32</v>
      </c>
      <c r="V89" s="15" t="s">
        <v>52</v>
      </c>
      <c r="W89" s="15">
        <f t="shared" si="8"/>
        <v>54</v>
      </c>
      <c r="X89" s="15" t="s">
        <v>53</v>
      </c>
      <c r="Y89" s="17" t="s">
        <v>35</v>
      </c>
      <c r="Z89" s="15" t="s">
        <v>36</v>
      </c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ht="15.75" customHeight="1">
      <c r="A90" s="13" t="s">
        <v>428</v>
      </c>
      <c r="B90" s="13" t="s">
        <v>429</v>
      </c>
      <c r="C90" s="13" t="s">
        <v>429</v>
      </c>
      <c r="D90" s="14">
        <v>43638.0</v>
      </c>
      <c r="E90" s="14">
        <v>43655.0</v>
      </c>
      <c r="F90" s="14"/>
      <c r="G90" s="14">
        <v>43685.0</v>
      </c>
      <c r="H90" s="11">
        <f t="shared" si="10"/>
        <v>30</v>
      </c>
      <c r="I90" s="11">
        <f t="shared" si="3"/>
        <v>3</v>
      </c>
      <c r="J90" s="11"/>
      <c r="K90" s="11">
        <f t="shared" si="4"/>
        <v>7</v>
      </c>
      <c r="L90" s="11" t="str">
        <f>VLOOKUP(A90,MONTH!A:C,3,0)</f>
        <v>JULY</v>
      </c>
      <c r="M90" s="14"/>
      <c r="N90" s="15">
        <v>253.0</v>
      </c>
      <c r="O90" s="15" t="s">
        <v>29</v>
      </c>
      <c r="P90" s="15">
        <v>14564.5</v>
      </c>
      <c r="Q90" s="16">
        <v>8000.0</v>
      </c>
      <c r="R90" s="15" t="s">
        <v>430</v>
      </c>
      <c r="S90" s="15" t="s">
        <v>431</v>
      </c>
      <c r="T90" s="15" t="str">
        <f t="shared" si="5"/>
        <v>Kiev Kiev City Municipality</v>
      </c>
      <c r="U90" s="15" t="s">
        <v>432</v>
      </c>
      <c r="V90" s="15" t="s">
        <v>66</v>
      </c>
      <c r="W90" s="15">
        <f t="shared" si="8"/>
        <v>54</v>
      </c>
      <c r="X90" s="15" t="s">
        <v>67</v>
      </c>
      <c r="Y90" s="17" t="s">
        <v>35</v>
      </c>
      <c r="Z90" s="15" t="s">
        <v>36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ht="15.75" customHeight="1">
      <c r="A91" s="13" t="s">
        <v>433</v>
      </c>
      <c r="B91" s="13" t="s">
        <v>434</v>
      </c>
      <c r="C91" s="13" t="s">
        <v>435</v>
      </c>
      <c r="D91" s="14">
        <v>43639.0</v>
      </c>
      <c r="E91" s="14">
        <v>43640.0</v>
      </c>
      <c r="F91" s="14"/>
      <c r="G91" s="14">
        <v>43660.0</v>
      </c>
      <c r="H91" s="11">
        <f t="shared" si="10"/>
        <v>20</v>
      </c>
      <c r="I91" s="11">
        <f t="shared" si="3"/>
        <v>2</v>
      </c>
      <c r="J91" s="11"/>
      <c r="K91" s="11">
        <f t="shared" si="4"/>
        <v>6</v>
      </c>
      <c r="L91" s="11" t="str">
        <f>VLOOKUP(A91,MONTH!A:C,3,0)</f>
        <v>JUNE</v>
      </c>
      <c r="M91" s="14"/>
      <c r="N91" s="15">
        <v>31.0</v>
      </c>
      <c r="O91" s="15" t="s">
        <v>48</v>
      </c>
      <c r="P91" s="15">
        <v>815.0</v>
      </c>
      <c r="Q91" s="16">
        <v>800.0</v>
      </c>
      <c r="R91" s="15" t="s">
        <v>436</v>
      </c>
      <c r="S91" s="15" t="s">
        <v>105</v>
      </c>
      <c r="T91" s="15" t="str">
        <f t="shared" si="5"/>
        <v>DUMBO NY</v>
      </c>
      <c r="U91" s="15" t="s">
        <v>32</v>
      </c>
      <c r="V91" s="15" t="s">
        <v>33</v>
      </c>
      <c r="W91" s="15">
        <f t="shared" si="8"/>
        <v>54</v>
      </c>
      <c r="X91" s="15" t="s">
        <v>34</v>
      </c>
      <c r="Y91" s="17" t="s">
        <v>35</v>
      </c>
      <c r="Z91" s="15" t="s">
        <v>36</v>
      </c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ht="15.75" customHeight="1">
      <c r="A92" s="13" t="s">
        <v>437</v>
      </c>
      <c r="B92" s="13" t="s">
        <v>438</v>
      </c>
      <c r="C92" s="13" t="s">
        <v>439</v>
      </c>
      <c r="D92" s="14">
        <v>43641.0</v>
      </c>
      <c r="E92" s="14">
        <v>43676.0</v>
      </c>
      <c r="F92" s="14"/>
      <c r="G92" s="14">
        <v>43704.0</v>
      </c>
      <c r="H92" s="11">
        <f t="shared" si="10"/>
        <v>28</v>
      </c>
      <c r="I92" s="11">
        <f t="shared" si="3"/>
        <v>3</v>
      </c>
      <c r="J92" s="11"/>
      <c r="K92" s="11">
        <f t="shared" si="4"/>
        <v>7</v>
      </c>
      <c r="L92" s="11" t="str">
        <f>VLOOKUP(A92,MONTH!A:C,3,0)</f>
        <v>JULY</v>
      </c>
      <c r="M92" s="14"/>
      <c r="N92" s="15">
        <v>219.0</v>
      </c>
      <c r="O92" s="15" t="s">
        <v>29</v>
      </c>
      <c r="P92" s="15">
        <v>1057.0</v>
      </c>
      <c r="Q92" s="16">
        <v>250.0</v>
      </c>
      <c r="R92" s="15" t="s">
        <v>325</v>
      </c>
      <c r="S92" s="15" t="s">
        <v>227</v>
      </c>
      <c r="T92" s="15" t="str">
        <f t="shared" si="5"/>
        <v>Salt Lake City UT</v>
      </c>
      <c r="U92" s="15" t="s">
        <v>32</v>
      </c>
      <c r="V92" s="15" t="s">
        <v>52</v>
      </c>
      <c r="W92" s="15">
        <f t="shared" si="8"/>
        <v>54</v>
      </c>
      <c r="X92" s="15" t="s">
        <v>53</v>
      </c>
      <c r="Y92" s="17" t="s">
        <v>35</v>
      </c>
      <c r="Z92" s="15" t="s">
        <v>36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ht="15.75" customHeight="1">
      <c r="A93" s="13" t="s">
        <v>440</v>
      </c>
      <c r="B93" s="13" t="s">
        <v>441</v>
      </c>
      <c r="C93" s="13" t="s">
        <v>441</v>
      </c>
      <c r="D93" s="14">
        <v>43648.0</v>
      </c>
      <c r="E93" s="14">
        <v>43774.0</v>
      </c>
      <c r="F93" s="14"/>
      <c r="G93" s="14">
        <v>43796.0</v>
      </c>
      <c r="H93" s="11">
        <f t="shared" si="10"/>
        <v>22</v>
      </c>
      <c r="I93" s="11">
        <f t="shared" si="3"/>
        <v>3</v>
      </c>
      <c r="J93" s="11"/>
      <c r="K93" s="11">
        <f t="shared" si="4"/>
        <v>11</v>
      </c>
      <c r="L93" s="11" t="str">
        <f>VLOOKUP(A93,MONTH!A:C,3,0)</f>
        <v>NOVEMBER</v>
      </c>
      <c r="M93" s="14"/>
      <c r="N93" s="15">
        <v>712.0</v>
      </c>
      <c r="O93" s="15" t="s">
        <v>29</v>
      </c>
      <c r="P93" s="15">
        <v>37048.0</v>
      </c>
      <c r="Q93" s="16">
        <v>23000.0</v>
      </c>
      <c r="R93" s="15" t="s">
        <v>442</v>
      </c>
      <c r="S93" s="15" t="s">
        <v>132</v>
      </c>
      <c r="T93" s="15" t="str">
        <f t="shared" si="5"/>
        <v>Oshkosh WI</v>
      </c>
      <c r="U93" s="15" t="s">
        <v>32</v>
      </c>
      <c r="V93" s="15" t="s">
        <v>52</v>
      </c>
      <c r="W93" s="15">
        <f t="shared" si="8"/>
        <v>54</v>
      </c>
      <c r="X93" s="15" t="s">
        <v>53</v>
      </c>
      <c r="Y93" s="17" t="s">
        <v>35</v>
      </c>
      <c r="Z93" s="15" t="s">
        <v>377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5.75" customHeight="1">
      <c r="A94" s="13" t="s">
        <v>443</v>
      </c>
      <c r="B94" s="13" t="s">
        <v>444</v>
      </c>
      <c r="C94" s="13" t="s">
        <v>444</v>
      </c>
      <c r="D94" s="14">
        <v>43649.0</v>
      </c>
      <c r="E94" s="14">
        <v>43693.0</v>
      </c>
      <c r="F94" s="14"/>
      <c r="G94" s="14">
        <v>43724.0</v>
      </c>
      <c r="H94" s="11">
        <f t="shared" si="10"/>
        <v>31</v>
      </c>
      <c r="I94" s="11">
        <f t="shared" si="3"/>
        <v>6</v>
      </c>
      <c r="J94" s="11"/>
      <c r="K94" s="11">
        <f t="shared" si="4"/>
        <v>8</v>
      </c>
      <c r="L94" s="11" t="str">
        <f>VLOOKUP(A94,MONTH!A:C,3,0)</f>
        <v>AUGUST</v>
      </c>
      <c r="M94" s="14"/>
      <c r="N94" s="15">
        <v>620.0</v>
      </c>
      <c r="O94" s="15" t="s">
        <v>48</v>
      </c>
      <c r="P94" s="15">
        <v>24249.0</v>
      </c>
      <c r="Q94" s="16">
        <v>1000.0</v>
      </c>
      <c r="R94" s="15" t="s">
        <v>445</v>
      </c>
      <c r="S94" s="15" t="s">
        <v>446</v>
      </c>
      <c r="T94" s="15" t="str">
        <f t="shared" si="5"/>
        <v>Edinburgh Scotland</v>
      </c>
      <c r="U94" s="15" t="s">
        <v>51</v>
      </c>
      <c r="V94" s="15" t="s">
        <v>52</v>
      </c>
      <c r="W94" s="15">
        <f t="shared" si="8"/>
        <v>54</v>
      </c>
      <c r="X94" s="15" t="s">
        <v>53</v>
      </c>
      <c r="Y94" s="17" t="s">
        <v>35</v>
      </c>
      <c r="Z94" s="15" t="s">
        <v>36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ht="15.75" customHeight="1">
      <c r="A95" s="13" t="s">
        <v>447</v>
      </c>
      <c r="B95" s="13" t="s">
        <v>448</v>
      </c>
      <c r="C95" s="13" t="s">
        <v>448</v>
      </c>
      <c r="D95" s="14">
        <v>43649.0</v>
      </c>
      <c r="E95" s="14">
        <v>43781.0</v>
      </c>
      <c r="F95" s="14"/>
      <c r="G95" s="14">
        <v>43809.0</v>
      </c>
      <c r="H95" s="11">
        <f t="shared" si="10"/>
        <v>28</v>
      </c>
      <c r="I95" s="11">
        <f t="shared" si="3"/>
        <v>3</v>
      </c>
      <c r="J95" s="11"/>
      <c r="K95" s="11">
        <f t="shared" si="4"/>
        <v>11</v>
      </c>
      <c r="L95" s="11" t="str">
        <f>VLOOKUP(A95,MONTH!A:C,3,0)</f>
        <v>NOVEMBER</v>
      </c>
      <c r="M95" s="14"/>
      <c r="N95" s="15">
        <v>77.0</v>
      </c>
      <c r="O95" s="15" t="s">
        <v>72</v>
      </c>
      <c r="P95" s="15">
        <v>1411.0</v>
      </c>
      <c r="Q95" s="16">
        <v>500.0</v>
      </c>
      <c r="R95" s="15" t="s">
        <v>449</v>
      </c>
      <c r="S95" s="15" t="s">
        <v>450</v>
      </c>
      <c r="T95" s="15" t="str">
        <f t="shared" si="5"/>
        <v>Cologne North Rhine-Westphalia</v>
      </c>
      <c r="U95" s="15" t="s">
        <v>262</v>
      </c>
      <c r="V95" s="15" t="s">
        <v>52</v>
      </c>
      <c r="W95" s="15">
        <f t="shared" si="8"/>
        <v>54</v>
      </c>
      <c r="X95" s="15" t="s">
        <v>53</v>
      </c>
      <c r="Y95" s="17" t="s">
        <v>35</v>
      </c>
      <c r="Z95" s="15" t="s">
        <v>377</v>
      </c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ht="15.75" customHeight="1">
      <c r="A96" s="13" t="s">
        <v>451</v>
      </c>
      <c r="B96" s="13" t="s">
        <v>452</v>
      </c>
      <c r="C96" s="13" t="s">
        <v>453</v>
      </c>
      <c r="D96" s="14">
        <v>43649.0</v>
      </c>
      <c r="E96" s="14">
        <v>43709.0</v>
      </c>
      <c r="F96" s="14"/>
      <c r="G96" s="14">
        <v>43737.0</v>
      </c>
      <c r="H96" s="11">
        <f t="shared" si="10"/>
        <v>28</v>
      </c>
      <c r="I96" s="11">
        <f t="shared" si="3"/>
        <v>1</v>
      </c>
      <c r="J96" s="11"/>
      <c r="K96" s="11">
        <f t="shared" si="4"/>
        <v>9</v>
      </c>
      <c r="L96" s="11" t="str">
        <f>VLOOKUP(A96,MONTH!A:C,3,0)</f>
        <v>SEPTEMBER</v>
      </c>
      <c r="M96" s="14"/>
      <c r="N96" s="15">
        <v>812.0</v>
      </c>
      <c r="O96" s="15" t="s">
        <v>29</v>
      </c>
      <c r="P96" s="15">
        <v>45701.01</v>
      </c>
      <c r="Q96" s="16">
        <v>5000.0</v>
      </c>
      <c r="R96" s="15" t="s">
        <v>454</v>
      </c>
      <c r="S96" s="15" t="s">
        <v>240</v>
      </c>
      <c r="T96" s="15" t="str">
        <f t="shared" si="5"/>
        <v>Austin TX</v>
      </c>
      <c r="U96" s="15" t="s">
        <v>32</v>
      </c>
      <c r="V96" s="15" t="s">
        <v>52</v>
      </c>
      <c r="W96" s="15">
        <f t="shared" si="8"/>
        <v>54</v>
      </c>
      <c r="X96" s="15" t="s">
        <v>53</v>
      </c>
      <c r="Y96" s="17" t="s">
        <v>35</v>
      </c>
      <c r="Z96" s="15" t="s">
        <v>36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ht="15.75" customHeight="1">
      <c r="A97" s="13" t="s">
        <v>455</v>
      </c>
      <c r="B97" s="13" t="s">
        <v>456</v>
      </c>
      <c r="C97" s="13" t="s">
        <v>456</v>
      </c>
      <c r="D97" s="14">
        <v>43650.0</v>
      </c>
      <c r="E97" s="14">
        <v>43756.0</v>
      </c>
      <c r="F97" s="14"/>
      <c r="G97" s="14">
        <v>43786.0</v>
      </c>
      <c r="H97" s="11">
        <f t="shared" si="10"/>
        <v>30</v>
      </c>
      <c r="I97" s="11">
        <f t="shared" si="3"/>
        <v>6</v>
      </c>
      <c r="J97" s="11"/>
      <c r="K97" s="11">
        <f t="shared" si="4"/>
        <v>10</v>
      </c>
      <c r="L97" s="11" t="str">
        <f>VLOOKUP(A97,MONTH!A:C,3,0)</f>
        <v>OCTOBER</v>
      </c>
      <c r="M97" s="14"/>
      <c r="N97" s="15">
        <v>15.0</v>
      </c>
      <c r="O97" s="15" t="s">
        <v>29</v>
      </c>
      <c r="P97" s="15">
        <v>915.0</v>
      </c>
      <c r="Q97" s="16">
        <v>7500.0</v>
      </c>
      <c r="R97" s="15" t="s">
        <v>457</v>
      </c>
      <c r="S97" s="15" t="s">
        <v>458</v>
      </c>
      <c r="T97" s="15" t="str">
        <f t="shared" si="5"/>
        <v>New Albany IN</v>
      </c>
      <c r="U97" s="15" t="s">
        <v>32</v>
      </c>
      <c r="V97" s="15" t="s">
        <v>52</v>
      </c>
      <c r="W97" s="15">
        <f t="shared" si="8"/>
        <v>54</v>
      </c>
      <c r="X97" s="15" t="s">
        <v>53</v>
      </c>
      <c r="Y97" s="17" t="s">
        <v>35</v>
      </c>
      <c r="Z97" s="15" t="s">
        <v>377</v>
      </c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ht="15.75" customHeight="1">
      <c r="A98" s="13" t="s">
        <v>459</v>
      </c>
      <c r="B98" s="13" t="s">
        <v>460</v>
      </c>
      <c r="C98" s="13" t="s">
        <v>461</v>
      </c>
      <c r="D98" s="14">
        <v>43650.0</v>
      </c>
      <c r="E98" s="14">
        <v>43767.0</v>
      </c>
      <c r="F98" s="14"/>
      <c r="G98" s="14">
        <v>43791.0</v>
      </c>
      <c r="H98" s="11">
        <f t="shared" si="10"/>
        <v>24</v>
      </c>
      <c r="I98" s="11">
        <f t="shared" si="3"/>
        <v>3</v>
      </c>
      <c r="J98" s="11"/>
      <c r="K98" s="11">
        <f t="shared" si="4"/>
        <v>10</v>
      </c>
      <c r="L98" s="11" t="str">
        <f>VLOOKUP(A98,MONTH!A:C,3,0)</f>
        <v>OCTOBER</v>
      </c>
      <c r="M98" s="14"/>
      <c r="N98" s="15">
        <v>42.0</v>
      </c>
      <c r="O98" s="15" t="s">
        <v>58</v>
      </c>
      <c r="P98" s="15">
        <v>1784.29</v>
      </c>
      <c r="Q98" s="16">
        <v>9000.0</v>
      </c>
      <c r="R98" s="15" t="s">
        <v>397</v>
      </c>
      <c r="S98" s="15" t="s">
        <v>398</v>
      </c>
      <c r="T98" s="15" t="str">
        <f t="shared" si="5"/>
        <v>Toronto ON</v>
      </c>
      <c r="U98" s="15" t="s">
        <v>61</v>
      </c>
      <c r="V98" s="15" t="s">
        <v>52</v>
      </c>
      <c r="W98" s="15">
        <f t="shared" si="8"/>
        <v>54</v>
      </c>
      <c r="X98" s="15" t="s">
        <v>53</v>
      </c>
      <c r="Y98" s="17" t="s">
        <v>35</v>
      </c>
      <c r="Z98" s="15" t="s">
        <v>377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ht="15.75" customHeight="1">
      <c r="A99" s="13" t="s">
        <v>462</v>
      </c>
      <c r="B99" s="13" t="s">
        <v>463</v>
      </c>
      <c r="C99" s="13" t="s">
        <v>464</v>
      </c>
      <c r="D99" s="14">
        <v>43651.0</v>
      </c>
      <c r="E99" s="14">
        <v>43734.0</v>
      </c>
      <c r="F99" s="14"/>
      <c r="G99" s="14">
        <v>43764.0</v>
      </c>
      <c r="H99" s="11">
        <f t="shared" si="10"/>
        <v>30</v>
      </c>
      <c r="I99" s="11">
        <f t="shared" si="3"/>
        <v>5</v>
      </c>
      <c r="J99" s="11"/>
      <c r="K99" s="11">
        <f t="shared" si="4"/>
        <v>9</v>
      </c>
      <c r="L99" s="11" t="str">
        <f>VLOOKUP(A99,MONTH!A:C,3,0)</f>
        <v>SEPTEMBER</v>
      </c>
      <c r="M99" s="14"/>
      <c r="N99" s="15">
        <v>314.0</v>
      </c>
      <c r="O99" s="15" t="s">
        <v>29</v>
      </c>
      <c r="P99" s="15">
        <v>58293.0</v>
      </c>
      <c r="Q99" s="16">
        <v>5000.0</v>
      </c>
      <c r="R99" s="15" t="s">
        <v>465</v>
      </c>
      <c r="S99" s="15" t="s">
        <v>466</v>
      </c>
      <c r="T99" s="15" t="str">
        <f t="shared" si="5"/>
        <v>Nashville TN</v>
      </c>
      <c r="U99" s="15" t="s">
        <v>32</v>
      </c>
      <c r="V99" s="15" t="s">
        <v>52</v>
      </c>
      <c r="W99" s="15">
        <f t="shared" si="8"/>
        <v>54</v>
      </c>
      <c r="X99" s="15" t="s">
        <v>53</v>
      </c>
      <c r="Y99" s="17" t="s">
        <v>35</v>
      </c>
      <c r="Z99" s="15" t="s">
        <v>36</v>
      </c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ht="15.75" customHeight="1">
      <c r="A100" s="13" t="s">
        <v>467</v>
      </c>
      <c r="B100" s="13" t="s">
        <v>468</v>
      </c>
      <c r="C100" s="13" t="s">
        <v>468</v>
      </c>
      <c r="D100" s="14">
        <v>43654.0</v>
      </c>
      <c r="E100" s="14">
        <v>43725.0</v>
      </c>
      <c r="F100" s="14"/>
      <c r="G100" s="14">
        <v>43755.0</v>
      </c>
      <c r="H100" s="11">
        <f t="shared" si="10"/>
        <v>30</v>
      </c>
      <c r="I100" s="11">
        <f t="shared" si="3"/>
        <v>3</v>
      </c>
      <c r="J100" s="11"/>
      <c r="K100" s="11">
        <f t="shared" si="4"/>
        <v>9</v>
      </c>
      <c r="L100" s="11" t="str">
        <f>VLOOKUP(A100,MONTH!A:C,3,0)</f>
        <v>SEPTEMBER</v>
      </c>
      <c r="M100" s="14"/>
      <c r="N100" s="15">
        <v>30.0</v>
      </c>
      <c r="O100" s="15" t="s">
        <v>29</v>
      </c>
      <c r="P100" s="15">
        <v>2123.0</v>
      </c>
      <c r="Q100" s="16">
        <v>1000.0</v>
      </c>
      <c r="R100" s="15" t="s">
        <v>469</v>
      </c>
      <c r="S100" s="15" t="s">
        <v>221</v>
      </c>
      <c r="T100" s="15" t="str">
        <f t="shared" si="5"/>
        <v>Fort Collins CO</v>
      </c>
      <c r="U100" s="15" t="s">
        <v>32</v>
      </c>
      <c r="V100" s="15" t="s">
        <v>52</v>
      </c>
      <c r="W100" s="15">
        <f t="shared" si="8"/>
        <v>54</v>
      </c>
      <c r="X100" s="15" t="s">
        <v>53</v>
      </c>
      <c r="Y100" s="17" t="s">
        <v>35</v>
      </c>
      <c r="Z100" s="15" t="s">
        <v>36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5.75" customHeight="1">
      <c r="A101" s="13" t="s">
        <v>470</v>
      </c>
      <c r="B101" s="13" t="s">
        <v>471</v>
      </c>
      <c r="C101" s="13" t="s">
        <v>472</v>
      </c>
      <c r="D101" s="14">
        <v>43661.0</v>
      </c>
      <c r="E101" s="14">
        <v>43668.0</v>
      </c>
      <c r="F101" s="14"/>
      <c r="G101" s="14">
        <v>43695.0</v>
      </c>
      <c r="H101" s="11">
        <f t="shared" si="10"/>
        <v>27</v>
      </c>
      <c r="I101" s="11">
        <f t="shared" si="3"/>
        <v>2</v>
      </c>
      <c r="J101" s="11"/>
      <c r="K101" s="11">
        <f t="shared" si="4"/>
        <v>7</v>
      </c>
      <c r="L101" s="11" t="str">
        <f>VLOOKUP(A101,MONTH!A:C,3,0)</f>
        <v>JULY</v>
      </c>
      <c r="M101" s="14"/>
      <c r="N101" s="15">
        <v>160.0</v>
      </c>
      <c r="O101" s="15" t="s">
        <v>72</v>
      </c>
      <c r="P101" s="15">
        <v>9831.0</v>
      </c>
      <c r="Q101" s="16">
        <v>1000.0</v>
      </c>
      <c r="R101" s="15" t="s">
        <v>260</v>
      </c>
      <c r="S101" s="15" t="s">
        <v>261</v>
      </c>
      <c r="T101" s="15" t="str">
        <f t="shared" si="5"/>
        <v>Krempe Schleswig-Holstein</v>
      </c>
      <c r="U101" s="15" t="s">
        <v>262</v>
      </c>
      <c r="V101" s="15" t="s">
        <v>52</v>
      </c>
      <c r="W101" s="15">
        <f t="shared" si="8"/>
        <v>54</v>
      </c>
      <c r="X101" s="15" t="s">
        <v>53</v>
      </c>
      <c r="Y101" s="17" t="s">
        <v>35</v>
      </c>
      <c r="Z101" s="15" t="s">
        <v>36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ht="15.75" customHeight="1">
      <c r="A102" s="13" t="s">
        <v>473</v>
      </c>
      <c r="B102" s="13" t="s">
        <v>474</v>
      </c>
      <c r="C102" s="13" t="s">
        <v>475</v>
      </c>
      <c r="D102" s="14">
        <v>43661.0</v>
      </c>
      <c r="E102" s="14">
        <v>43725.0</v>
      </c>
      <c r="F102" s="14"/>
      <c r="G102" s="14">
        <v>43749.0</v>
      </c>
      <c r="H102" s="11">
        <f t="shared" si="10"/>
        <v>24</v>
      </c>
      <c r="I102" s="11">
        <f t="shared" si="3"/>
        <v>3</v>
      </c>
      <c r="J102" s="11"/>
      <c r="K102" s="11">
        <f t="shared" si="4"/>
        <v>9</v>
      </c>
      <c r="L102" s="11" t="str">
        <f>VLOOKUP(A102,MONTH!A:C,3,0)</f>
        <v>SEPTEMBER</v>
      </c>
      <c r="M102" s="14"/>
      <c r="N102" s="15">
        <v>306.0</v>
      </c>
      <c r="O102" s="15" t="s">
        <v>29</v>
      </c>
      <c r="P102" s="15">
        <v>5585.0</v>
      </c>
      <c r="Q102" s="16">
        <v>1000.0</v>
      </c>
      <c r="R102" s="15" t="s">
        <v>476</v>
      </c>
      <c r="S102" s="15" t="s">
        <v>335</v>
      </c>
      <c r="T102" s="15" t="str">
        <f t="shared" si="5"/>
        <v>Marietta GA</v>
      </c>
      <c r="U102" s="15" t="s">
        <v>32</v>
      </c>
      <c r="V102" s="15" t="s">
        <v>52</v>
      </c>
      <c r="W102" s="15">
        <f t="shared" si="8"/>
        <v>54</v>
      </c>
      <c r="X102" s="15" t="s">
        <v>53</v>
      </c>
      <c r="Y102" s="17" t="s">
        <v>35</v>
      </c>
      <c r="Z102" s="15" t="s">
        <v>36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ht="15.75" customHeight="1">
      <c r="A103" s="13" t="s">
        <v>477</v>
      </c>
      <c r="B103" s="13" t="s">
        <v>478</v>
      </c>
      <c r="C103" s="13" t="s">
        <v>479</v>
      </c>
      <c r="D103" s="14">
        <v>43662.0</v>
      </c>
      <c r="E103" s="14">
        <v>43774.0</v>
      </c>
      <c r="F103" s="14"/>
      <c r="G103" s="14">
        <v>43797.0</v>
      </c>
      <c r="H103" s="11">
        <f t="shared" si="10"/>
        <v>23</v>
      </c>
      <c r="I103" s="11">
        <f t="shared" si="3"/>
        <v>3</v>
      </c>
      <c r="J103" s="11"/>
      <c r="K103" s="11">
        <f t="shared" si="4"/>
        <v>11</v>
      </c>
      <c r="L103" s="11" t="str">
        <f>VLOOKUP(A103,MONTH!A:C,3,0)</f>
        <v>NOVEMBER</v>
      </c>
      <c r="M103" s="14"/>
      <c r="N103" s="15">
        <v>1609.0</v>
      </c>
      <c r="O103" s="15" t="s">
        <v>48</v>
      </c>
      <c r="P103" s="15">
        <v>136578.0</v>
      </c>
      <c r="Q103" s="16">
        <v>80000.0</v>
      </c>
      <c r="R103" s="15" t="s">
        <v>480</v>
      </c>
      <c r="S103" s="15" t="s">
        <v>481</v>
      </c>
      <c r="T103" s="15" t="str">
        <f t="shared" si="5"/>
        <v>Pozna≈Ñ Lublin</v>
      </c>
      <c r="U103" s="15" t="s">
        <v>482</v>
      </c>
      <c r="V103" s="15" t="s">
        <v>52</v>
      </c>
      <c r="W103" s="15">
        <f t="shared" si="8"/>
        <v>54</v>
      </c>
      <c r="X103" s="15" t="s">
        <v>53</v>
      </c>
      <c r="Y103" s="17" t="s">
        <v>35</v>
      </c>
      <c r="Z103" s="15" t="s">
        <v>377</v>
      </c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ht="15.75" customHeight="1">
      <c r="A104" s="13" t="s">
        <v>483</v>
      </c>
      <c r="B104" s="13" t="s">
        <v>484</v>
      </c>
      <c r="C104" s="13" t="s">
        <v>485</v>
      </c>
      <c r="D104" s="14">
        <v>43663.0</v>
      </c>
      <c r="E104" s="14">
        <v>43663.0</v>
      </c>
      <c r="F104" s="14"/>
      <c r="G104" s="14">
        <v>43683.0</v>
      </c>
      <c r="H104" s="11">
        <f t="shared" si="10"/>
        <v>20</v>
      </c>
      <c r="I104" s="11">
        <f t="shared" si="3"/>
        <v>4</v>
      </c>
      <c r="J104" s="11"/>
      <c r="K104" s="11">
        <f t="shared" si="4"/>
        <v>7</v>
      </c>
      <c r="L104" s="11" t="str">
        <f>VLOOKUP(A104,MONTH!A:C,3,0)</f>
        <v>JULY</v>
      </c>
      <c r="M104" s="14"/>
      <c r="N104" s="15">
        <v>7.0</v>
      </c>
      <c r="O104" s="15" t="s">
        <v>72</v>
      </c>
      <c r="P104" s="15">
        <v>1004.0</v>
      </c>
      <c r="Q104" s="16">
        <v>1000.0</v>
      </c>
      <c r="R104" s="15" t="s">
        <v>486</v>
      </c>
      <c r="S104" s="15" t="s">
        <v>486</v>
      </c>
      <c r="T104" s="15" t="str">
        <f t="shared" si="5"/>
        <v>Berlin Berlin</v>
      </c>
      <c r="U104" s="15" t="s">
        <v>262</v>
      </c>
      <c r="V104" s="15" t="s">
        <v>33</v>
      </c>
      <c r="W104" s="15">
        <f t="shared" si="8"/>
        <v>54</v>
      </c>
      <c r="X104" s="15" t="s">
        <v>34</v>
      </c>
      <c r="Y104" s="17" t="s">
        <v>35</v>
      </c>
      <c r="Z104" s="15" t="s">
        <v>487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ht="15.75" customHeight="1">
      <c r="A105" s="13" t="s">
        <v>488</v>
      </c>
      <c r="B105" s="13" t="s">
        <v>489</v>
      </c>
      <c r="C105" s="13" t="s">
        <v>490</v>
      </c>
      <c r="D105" s="14">
        <v>43663.0</v>
      </c>
      <c r="E105" s="14">
        <v>43683.0</v>
      </c>
      <c r="F105" s="14"/>
      <c r="G105" s="14">
        <v>43704.0</v>
      </c>
      <c r="H105" s="11">
        <f t="shared" si="10"/>
        <v>21</v>
      </c>
      <c r="I105" s="11">
        <f t="shared" si="3"/>
        <v>3</v>
      </c>
      <c r="J105" s="11"/>
      <c r="K105" s="11">
        <f t="shared" si="4"/>
        <v>8</v>
      </c>
      <c r="L105" s="11" t="str">
        <f>VLOOKUP(A105,MONTH!A:C,3,0)</f>
        <v>AUGUST</v>
      </c>
      <c r="M105" s="14"/>
      <c r="N105" s="15">
        <v>482.0</v>
      </c>
      <c r="O105" s="15" t="s">
        <v>48</v>
      </c>
      <c r="P105" s="15">
        <v>11063.0</v>
      </c>
      <c r="Q105" s="16">
        <v>2000.0</v>
      </c>
      <c r="R105" s="15" t="s">
        <v>491</v>
      </c>
      <c r="S105" s="15" t="s">
        <v>492</v>
      </c>
      <c r="T105" s="15" t="str">
        <f t="shared" si="5"/>
        <v>Bydgoszcz Kuiavia-Pomerania</v>
      </c>
      <c r="U105" s="15" t="s">
        <v>482</v>
      </c>
      <c r="V105" s="15" t="s">
        <v>52</v>
      </c>
      <c r="W105" s="15">
        <f t="shared" si="8"/>
        <v>54</v>
      </c>
      <c r="X105" s="15" t="s">
        <v>53</v>
      </c>
      <c r="Y105" s="17" t="s">
        <v>35</v>
      </c>
      <c r="Z105" s="15" t="s">
        <v>36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ht="15.75" customHeight="1">
      <c r="A106" s="13" t="s">
        <v>493</v>
      </c>
      <c r="B106" s="13" t="s">
        <v>494</v>
      </c>
      <c r="C106" s="13" t="s">
        <v>495</v>
      </c>
      <c r="D106" s="14">
        <v>43667.0</v>
      </c>
      <c r="E106" s="14">
        <v>43677.0</v>
      </c>
      <c r="F106" s="14"/>
      <c r="G106" s="14">
        <v>43698.0</v>
      </c>
      <c r="H106" s="11">
        <f t="shared" si="10"/>
        <v>21</v>
      </c>
      <c r="I106" s="11">
        <f t="shared" si="3"/>
        <v>4</v>
      </c>
      <c r="J106" s="11"/>
      <c r="K106" s="11">
        <f t="shared" si="4"/>
        <v>7</v>
      </c>
      <c r="L106" s="11" t="str">
        <f>VLOOKUP(A106,MONTH!A:C,3,0)</f>
        <v>JULY</v>
      </c>
      <c r="M106" s="14"/>
      <c r="N106" s="15">
        <v>183.0</v>
      </c>
      <c r="O106" s="15" t="s">
        <v>271</v>
      </c>
      <c r="P106" s="15">
        <v>24176.0</v>
      </c>
      <c r="Q106" s="16">
        <v>3000.0</v>
      </c>
      <c r="R106" s="15" t="s">
        <v>272</v>
      </c>
      <c r="S106" s="15" t="s">
        <v>273</v>
      </c>
      <c r="T106" s="15" t="str">
        <f t="shared" si="5"/>
        <v>Hong Kong Hong Kong Island</v>
      </c>
      <c r="U106" s="15" t="s">
        <v>272</v>
      </c>
      <c r="V106" s="15" t="s">
        <v>52</v>
      </c>
      <c r="W106" s="15">
        <f t="shared" si="8"/>
        <v>54</v>
      </c>
      <c r="X106" s="15" t="s">
        <v>53</v>
      </c>
      <c r="Y106" s="17" t="s">
        <v>35</v>
      </c>
      <c r="Z106" s="15" t="s">
        <v>36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ht="15.75" customHeight="1">
      <c r="A107" s="13" t="s">
        <v>496</v>
      </c>
      <c r="B107" s="13" t="s">
        <v>497</v>
      </c>
      <c r="C107" s="13" t="s">
        <v>497</v>
      </c>
      <c r="D107" s="14">
        <v>43670.0</v>
      </c>
      <c r="E107" s="14">
        <v>43693.0</v>
      </c>
      <c r="F107" s="14"/>
      <c r="G107" s="14">
        <v>43711.0</v>
      </c>
      <c r="H107" s="11">
        <f t="shared" si="10"/>
        <v>18</v>
      </c>
      <c r="I107" s="11">
        <f t="shared" si="3"/>
        <v>6</v>
      </c>
      <c r="J107" s="11"/>
      <c r="K107" s="11">
        <f t="shared" si="4"/>
        <v>8</v>
      </c>
      <c r="L107" s="11" t="str">
        <f>VLOOKUP(A107,MONTH!A:C,3,0)</f>
        <v>AUGUST</v>
      </c>
      <c r="M107" s="14"/>
      <c r="N107" s="15">
        <v>29.0</v>
      </c>
      <c r="O107" s="15" t="s">
        <v>29</v>
      </c>
      <c r="P107" s="15">
        <v>2612.0</v>
      </c>
      <c r="Q107" s="16">
        <v>650.0</v>
      </c>
      <c r="R107" s="15" t="s">
        <v>498</v>
      </c>
      <c r="S107" s="15" t="s">
        <v>499</v>
      </c>
      <c r="T107" s="15" t="str">
        <f t="shared" si="5"/>
        <v>Beverly MA</v>
      </c>
      <c r="U107" s="15" t="s">
        <v>32</v>
      </c>
      <c r="V107" s="15" t="s">
        <v>52</v>
      </c>
      <c r="W107" s="15">
        <f t="shared" si="8"/>
        <v>54</v>
      </c>
      <c r="X107" s="15" t="s">
        <v>53</v>
      </c>
      <c r="Y107" s="17" t="s">
        <v>35</v>
      </c>
      <c r="Z107" s="15" t="s">
        <v>36</v>
      </c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ht="15.75" customHeight="1">
      <c r="A108" s="13" t="s">
        <v>500</v>
      </c>
      <c r="B108" s="13" t="s">
        <v>501</v>
      </c>
      <c r="C108" s="13" t="s">
        <v>502</v>
      </c>
      <c r="D108" s="14">
        <v>43670.0</v>
      </c>
      <c r="E108" s="14">
        <v>43676.0</v>
      </c>
      <c r="F108" s="14"/>
      <c r="G108" s="14">
        <v>43690.0</v>
      </c>
      <c r="H108" s="11">
        <f t="shared" si="10"/>
        <v>14</v>
      </c>
      <c r="I108" s="11">
        <f t="shared" si="3"/>
        <v>3</v>
      </c>
      <c r="J108" s="11"/>
      <c r="K108" s="11">
        <f t="shared" si="4"/>
        <v>7</v>
      </c>
      <c r="L108" s="11" t="str">
        <f>VLOOKUP(A108,MONTH!A:C,3,0)</f>
        <v>JULY</v>
      </c>
      <c r="M108" s="14"/>
      <c r="N108" s="15">
        <v>102.0</v>
      </c>
      <c r="O108" s="15" t="s">
        <v>29</v>
      </c>
      <c r="P108" s="15">
        <v>2145.0</v>
      </c>
      <c r="Q108" s="16">
        <v>500.0</v>
      </c>
      <c r="R108" s="15" t="s">
        <v>503</v>
      </c>
      <c r="S108" s="15" t="s">
        <v>466</v>
      </c>
      <c r="T108" s="15" t="str">
        <f t="shared" si="5"/>
        <v>Memphis TN</v>
      </c>
      <c r="U108" s="15" t="s">
        <v>32</v>
      </c>
      <c r="V108" s="15" t="s">
        <v>52</v>
      </c>
      <c r="W108" s="15">
        <f t="shared" si="8"/>
        <v>54</v>
      </c>
      <c r="X108" s="15" t="s">
        <v>53</v>
      </c>
      <c r="Y108" s="17" t="s">
        <v>35</v>
      </c>
      <c r="Z108" s="15" t="s">
        <v>36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ht="15.75" customHeight="1">
      <c r="A109" s="13" t="s">
        <v>504</v>
      </c>
      <c r="B109" s="13" t="s">
        <v>505</v>
      </c>
      <c r="C109" s="13" t="s">
        <v>506</v>
      </c>
      <c r="D109" s="14">
        <v>43671.0</v>
      </c>
      <c r="E109" s="14">
        <v>43690.0</v>
      </c>
      <c r="F109" s="14"/>
      <c r="G109" s="14">
        <v>43735.0</v>
      </c>
      <c r="H109" s="11">
        <f t="shared" si="10"/>
        <v>45</v>
      </c>
      <c r="I109" s="11">
        <f t="shared" si="3"/>
        <v>3</v>
      </c>
      <c r="J109" s="11"/>
      <c r="K109" s="11">
        <f t="shared" si="4"/>
        <v>8</v>
      </c>
      <c r="L109" s="11" t="str">
        <f>VLOOKUP(A109,MONTH!A:C,3,0)</f>
        <v>AUGUST</v>
      </c>
      <c r="M109" s="14"/>
      <c r="N109" s="15">
        <v>26.0</v>
      </c>
      <c r="O109" s="15" t="s">
        <v>58</v>
      </c>
      <c r="P109" s="15">
        <v>1427.29</v>
      </c>
      <c r="Q109" s="16">
        <v>20000.0</v>
      </c>
      <c r="R109" s="15" t="s">
        <v>507</v>
      </c>
      <c r="S109" s="15" t="s">
        <v>508</v>
      </c>
      <c r="T109" s="15" t="str">
        <f t="shared" si="5"/>
        <v>Calgary AB</v>
      </c>
      <c r="U109" s="15" t="s">
        <v>61</v>
      </c>
      <c r="V109" s="15" t="s">
        <v>33</v>
      </c>
      <c r="W109" s="15">
        <f t="shared" si="8"/>
        <v>54</v>
      </c>
      <c r="X109" s="15" t="s">
        <v>34</v>
      </c>
      <c r="Y109" s="17" t="s">
        <v>35</v>
      </c>
      <c r="Z109" s="15" t="s">
        <v>44</v>
      </c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ht="15.75" customHeight="1">
      <c r="A110" s="13" t="s">
        <v>509</v>
      </c>
      <c r="B110" s="13" t="s">
        <v>510</v>
      </c>
      <c r="C110" s="13" t="s">
        <v>511</v>
      </c>
      <c r="D110" s="14">
        <v>43672.0</v>
      </c>
      <c r="E110" s="14">
        <v>43682.0</v>
      </c>
      <c r="F110" s="14"/>
      <c r="G110" s="14">
        <v>43690.0</v>
      </c>
      <c r="H110" s="11">
        <f t="shared" si="10"/>
        <v>8</v>
      </c>
      <c r="I110" s="11">
        <f t="shared" si="3"/>
        <v>2</v>
      </c>
      <c r="J110" s="11"/>
      <c r="K110" s="11">
        <f t="shared" si="4"/>
        <v>8</v>
      </c>
      <c r="L110" s="11" t="str">
        <f>VLOOKUP(A110,MONTH!A:C,3,0)</f>
        <v>AUGUST</v>
      </c>
      <c r="M110" s="14"/>
      <c r="N110" s="15">
        <v>17.0</v>
      </c>
      <c r="O110" s="15" t="s">
        <v>48</v>
      </c>
      <c r="P110" s="15">
        <v>367.0</v>
      </c>
      <c r="Q110" s="16">
        <v>20.0</v>
      </c>
      <c r="R110" s="15" t="s">
        <v>512</v>
      </c>
      <c r="S110" s="15" t="s">
        <v>50</v>
      </c>
      <c r="T110" s="15" t="str">
        <f t="shared" si="5"/>
        <v>Northampton England</v>
      </c>
      <c r="U110" s="15" t="s">
        <v>51</v>
      </c>
      <c r="V110" s="15" t="s">
        <v>52</v>
      </c>
      <c r="W110" s="15">
        <f t="shared" si="8"/>
        <v>54</v>
      </c>
      <c r="X110" s="15" t="s">
        <v>53</v>
      </c>
      <c r="Y110" s="17" t="s">
        <v>35</v>
      </c>
      <c r="Z110" s="15" t="s">
        <v>36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ht="15.75" customHeight="1">
      <c r="A111" s="13" t="s">
        <v>513</v>
      </c>
      <c r="B111" s="13" t="s">
        <v>514</v>
      </c>
      <c r="C111" s="13" t="s">
        <v>515</v>
      </c>
      <c r="D111" s="14">
        <v>43675.0</v>
      </c>
      <c r="E111" s="14">
        <v>43709.0</v>
      </c>
      <c r="F111" s="14"/>
      <c r="G111" s="14">
        <v>43739.0</v>
      </c>
      <c r="H111" s="11">
        <f t="shared" si="10"/>
        <v>30</v>
      </c>
      <c r="I111" s="11">
        <f t="shared" si="3"/>
        <v>1</v>
      </c>
      <c r="J111" s="11"/>
      <c r="K111" s="11">
        <f t="shared" si="4"/>
        <v>9</v>
      </c>
      <c r="L111" s="11" t="str">
        <f>VLOOKUP(A111,MONTH!A:C,3,0)</f>
        <v>SEPTEMBER</v>
      </c>
      <c r="M111" s="14"/>
      <c r="N111" s="15">
        <v>105.0</v>
      </c>
      <c r="O111" s="15" t="s">
        <v>29</v>
      </c>
      <c r="P111" s="15">
        <v>4527.0</v>
      </c>
      <c r="Q111" s="16">
        <v>1000.0</v>
      </c>
      <c r="R111" s="15" t="s">
        <v>516</v>
      </c>
      <c r="S111" s="15" t="s">
        <v>221</v>
      </c>
      <c r="T111" s="15" t="str">
        <f t="shared" si="5"/>
        <v>Colorado Springs CO</v>
      </c>
      <c r="U111" s="15" t="s">
        <v>32</v>
      </c>
      <c r="V111" s="15" t="s">
        <v>52</v>
      </c>
      <c r="W111" s="15">
        <f t="shared" si="8"/>
        <v>54</v>
      </c>
      <c r="X111" s="15" t="s">
        <v>53</v>
      </c>
      <c r="Y111" s="17" t="s">
        <v>35</v>
      </c>
      <c r="Z111" s="15" t="s">
        <v>36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ht="15.75" customHeight="1">
      <c r="A112" s="13" t="s">
        <v>517</v>
      </c>
      <c r="B112" s="13" t="s">
        <v>518</v>
      </c>
      <c r="C112" s="13" t="s">
        <v>518</v>
      </c>
      <c r="D112" s="14">
        <v>43676.0</v>
      </c>
      <c r="E112" s="14"/>
      <c r="F112" s="14"/>
      <c r="G112" s="14">
        <v>43709.0</v>
      </c>
      <c r="H112" s="11"/>
      <c r="I112" s="11">
        <f t="shared" si="3"/>
        <v>7</v>
      </c>
      <c r="J112" s="11"/>
      <c r="K112" s="11">
        <f t="shared" si="4"/>
        <v>12</v>
      </c>
      <c r="L112" s="11" t="str">
        <f>VLOOKUP(A112,MONTH!A:C,3,0)</f>
        <v>DECEMBER</v>
      </c>
      <c r="M112" s="14"/>
      <c r="N112" s="15">
        <v>23.0</v>
      </c>
      <c r="O112" s="15" t="s">
        <v>29</v>
      </c>
      <c r="P112" s="15">
        <v>821.0</v>
      </c>
      <c r="Q112" s="16">
        <v>750.0</v>
      </c>
      <c r="R112" s="15" t="s">
        <v>203</v>
      </c>
      <c r="S112" s="15" t="s">
        <v>204</v>
      </c>
      <c r="T112" s="15" t="str">
        <f t="shared" si="5"/>
        <v>Chicago IL</v>
      </c>
      <c r="U112" s="15" t="s">
        <v>32</v>
      </c>
      <c r="V112" s="15" t="s">
        <v>33</v>
      </c>
      <c r="W112" s="15">
        <f t="shared" si="8"/>
        <v>54</v>
      </c>
      <c r="X112" s="15" t="s">
        <v>34</v>
      </c>
      <c r="Y112" s="17" t="s">
        <v>35</v>
      </c>
      <c r="Z112" s="15" t="s">
        <v>36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ht="15.75" customHeight="1">
      <c r="A113" s="13" t="s">
        <v>519</v>
      </c>
      <c r="B113" s="13" t="s">
        <v>520</v>
      </c>
      <c r="C113" s="13" t="s">
        <v>520</v>
      </c>
      <c r="D113" s="14">
        <v>43681.0</v>
      </c>
      <c r="E113" s="14">
        <v>43685.0</v>
      </c>
      <c r="F113" s="14"/>
      <c r="G113" s="14">
        <v>43704.0</v>
      </c>
      <c r="H113" s="11">
        <f t="shared" ref="H113:H155" si="11">G113-E113</f>
        <v>19</v>
      </c>
      <c r="I113" s="11">
        <f t="shared" si="3"/>
        <v>5</v>
      </c>
      <c r="J113" s="11"/>
      <c r="K113" s="11">
        <f t="shared" si="4"/>
        <v>8</v>
      </c>
      <c r="L113" s="11" t="str">
        <f>VLOOKUP(A113,MONTH!A:C,3,0)</f>
        <v>AUGUST</v>
      </c>
      <c r="M113" s="14"/>
      <c r="N113" s="15">
        <v>39.0</v>
      </c>
      <c r="O113" s="15" t="s">
        <v>72</v>
      </c>
      <c r="P113" s="15">
        <v>1416.0</v>
      </c>
      <c r="Q113" s="16">
        <v>1.0</v>
      </c>
      <c r="R113" s="15" t="s">
        <v>521</v>
      </c>
      <c r="S113" s="15" t="s">
        <v>74</v>
      </c>
      <c r="T113" s="15" t="str">
        <f t="shared" si="5"/>
        <v>Milano Lombardy</v>
      </c>
      <c r="U113" s="15" t="s">
        <v>75</v>
      </c>
      <c r="V113" s="15" t="s">
        <v>52</v>
      </c>
      <c r="W113" s="15">
        <f t="shared" si="8"/>
        <v>54</v>
      </c>
      <c r="X113" s="15" t="s">
        <v>53</v>
      </c>
      <c r="Y113" s="17" t="s">
        <v>35</v>
      </c>
      <c r="Z113" s="15" t="s">
        <v>36</v>
      </c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ht="15.75" customHeight="1">
      <c r="A114" s="13" t="s">
        <v>522</v>
      </c>
      <c r="B114" s="13" t="s">
        <v>523</v>
      </c>
      <c r="C114" s="13" t="s">
        <v>524</v>
      </c>
      <c r="D114" s="14">
        <v>43682.0</v>
      </c>
      <c r="E114" s="14">
        <v>43776.0</v>
      </c>
      <c r="F114" s="14"/>
      <c r="G114" s="14">
        <v>43791.0</v>
      </c>
      <c r="H114" s="11">
        <f t="shared" si="11"/>
        <v>15</v>
      </c>
      <c r="I114" s="11">
        <f t="shared" si="3"/>
        <v>5</v>
      </c>
      <c r="J114" s="11"/>
      <c r="K114" s="11">
        <f t="shared" si="4"/>
        <v>11</v>
      </c>
      <c r="L114" s="11" t="str">
        <f>VLOOKUP(A114,MONTH!A:C,3,0)</f>
        <v>NOVEMBER</v>
      </c>
      <c r="M114" s="14"/>
      <c r="N114" s="15">
        <v>21.0</v>
      </c>
      <c r="O114" s="15" t="s">
        <v>160</v>
      </c>
      <c r="P114" s="15">
        <v>741.0</v>
      </c>
      <c r="Q114" s="16">
        <v>1500.0</v>
      </c>
      <c r="R114" s="15" t="s">
        <v>525</v>
      </c>
      <c r="S114" s="15" t="s">
        <v>50</v>
      </c>
      <c r="T114" s="15" t="str">
        <f t="shared" si="5"/>
        <v>Cambridgeshire England</v>
      </c>
      <c r="U114" s="15" t="s">
        <v>51</v>
      </c>
      <c r="V114" s="15" t="s">
        <v>52</v>
      </c>
      <c r="W114" s="15">
        <f t="shared" si="8"/>
        <v>54</v>
      </c>
      <c r="X114" s="15" t="s">
        <v>53</v>
      </c>
      <c r="Y114" s="17" t="s">
        <v>35</v>
      </c>
      <c r="Z114" s="15" t="s">
        <v>377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ht="15.75" customHeight="1">
      <c r="A115" s="13" t="s">
        <v>526</v>
      </c>
      <c r="B115" s="13" t="s">
        <v>527</v>
      </c>
      <c r="C115" s="13" t="s">
        <v>528</v>
      </c>
      <c r="D115" s="14">
        <v>43686.0</v>
      </c>
      <c r="E115" s="14">
        <v>43692.0</v>
      </c>
      <c r="F115" s="14"/>
      <c r="G115" s="14">
        <v>43722.0</v>
      </c>
      <c r="H115" s="11">
        <f t="shared" si="11"/>
        <v>30</v>
      </c>
      <c r="I115" s="11">
        <f t="shared" si="3"/>
        <v>5</v>
      </c>
      <c r="J115" s="11"/>
      <c r="K115" s="11">
        <f t="shared" si="4"/>
        <v>8</v>
      </c>
      <c r="L115" s="11" t="str">
        <f>VLOOKUP(A115,MONTH!A:C,3,0)</f>
        <v>AUGUST</v>
      </c>
      <c r="M115" s="14"/>
      <c r="N115" s="15">
        <v>944.0</v>
      </c>
      <c r="O115" s="15" t="s">
        <v>29</v>
      </c>
      <c r="P115" s="15">
        <v>120066.0</v>
      </c>
      <c r="Q115" s="16">
        <v>7000.0</v>
      </c>
      <c r="R115" s="15" t="s">
        <v>86</v>
      </c>
      <c r="S115" s="15" t="s">
        <v>65</v>
      </c>
      <c r="T115" s="15" t="str">
        <f t="shared" si="5"/>
        <v>Los Angeles CA</v>
      </c>
      <c r="U115" s="15" t="s">
        <v>32</v>
      </c>
      <c r="V115" s="15" t="s">
        <v>66</v>
      </c>
      <c r="W115" s="15">
        <f t="shared" si="8"/>
        <v>54</v>
      </c>
      <c r="X115" s="15" t="s">
        <v>67</v>
      </c>
      <c r="Y115" s="17" t="s">
        <v>87</v>
      </c>
      <c r="Z115" s="15" t="s">
        <v>36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ht="15.75" customHeight="1">
      <c r="A116" s="13" t="s">
        <v>529</v>
      </c>
      <c r="B116" s="13" t="s">
        <v>530</v>
      </c>
      <c r="C116" s="13" t="s">
        <v>530</v>
      </c>
      <c r="D116" s="14">
        <v>43686.0</v>
      </c>
      <c r="E116" s="14">
        <v>43732.0</v>
      </c>
      <c r="F116" s="14"/>
      <c r="G116" s="14">
        <v>43756.0</v>
      </c>
      <c r="H116" s="11">
        <f t="shared" si="11"/>
        <v>24</v>
      </c>
      <c r="I116" s="11">
        <f t="shared" si="3"/>
        <v>3</v>
      </c>
      <c r="J116" s="11"/>
      <c r="K116" s="11">
        <f t="shared" si="4"/>
        <v>9</v>
      </c>
      <c r="L116" s="11" t="str">
        <f>VLOOKUP(A116,MONTH!A:C,3,0)</f>
        <v>SEPTEMBER</v>
      </c>
      <c r="M116" s="14"/>
      <c r="N116" s="15">
        <v>657.0</v>
      </c>
      <c r="O116" s="15" t="s">
        <v>29</v>
      </c>
      <c r="P116" s="15">
        <v>18819.0</v>
      </c>
      <c r="Q116" s="16">
        <v>15000.0</v>
      </c>
      <c r="R116" s="15" t="s">
        <v>531</v>
      </c>
      <c r="S116" s="15" t="s">
        <v>80</v>
      </c>
      <c r="T116" s="15" t="str">
        <f t="shared" si="5"/>
        <v>Surprise AZ</v>
      </c>
      <c r="U116" s="15" t="s">
        <v>32</v>
      </c>
      <c r="V116" s="15" t="s">
        <v>52</v>
      </c>
      <c r="W116" s="15">
        <f t="shared" si="8"/>
        <v>54</v>
      </c>
      <c r="X116" s="15" t="s">
        <v>53</v>
      </c>
      <c r="Y116" s="17" t="s">
        <v>35</v>
      </c>
      <c r="Z116" s="15" t="s">
        <v>36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ht="15.75" customHeight="1">
      <c r="A117" s="13" t="s">
        <v>532</v>
      </c>
      <c r="B117" s="13" t="s">
        <v>533</v>
      </c>
      <c r="C117" s="13" t="s">
        <v>534</v>
      </c>
      <c r="D117" s="14">
        <v>43687.0</v>
      </c>
      <c r="E117" s="14">
        <v>43692.0</v>
      </c>
      <c r="F117" s="14"/>
      <c r="G117" s="14">
        <v>43713.0</v>
      </c>
      <c r="H117" s="11">
        <f t="shared" si="11"/>
        <v>21</v>
      </c>
      <c r="I117" s="11">
        <f t="shared" si="3"/>
        <v>5</v>
      </c>
      <c r="J117" s="11"/>
      <c r="K117" s="11">
        <f t="shared" si="4"/>
        <v>8</v>
      </c>
      <c r="L117" s="11" t="str">
        <f>VLOOKUP(A117,MONTH!A:C,3,0)</f>
        <v>AUGUST</v>
      </c>
      <c r="M117" s="14"/>
      <c r="N117" s="15">
        <v>7838.0</v>
      </c>
      <c r="O117" s="15" t="s">
        <v>29</v>
      </c>
      <c r="P117" s="15">
        <v>431368.21</v>
      </c>
      <c r="Q117" s="16">
        <v>25000.0</v>
      </c>
      <c r="R117" s="15" t="s">
        <v>535</v>
      </c>
      <c r="S117" s="15" t="s">
        <v>227</v>
      </c>
      <c r="T117" s="15" t="str">
        <f t="shared" si="5"/>
        <v>Centerville UT</v>
      </c>
      <c r="U117" s="15" t="s">
        <v>32</v>
      </c>
      <c r="V117" s="15" t="s">
        <v>52</v>
      </c>
      <c r="W117" s="15">
        <f t="shared" si="8"/>
        <v>54</v>
      </c>
      <c r="X117" s="15" t="s">
        <v>53</v>
      </c>
      <c r="Y117" s="17" t="s">
        <v>87</v>
      </c>
      <c r="Z117" s="15" t="s">
        <v>36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ht="15.75" customHeight="1">
      <c r="A118" s="13" t="s">
        <v>536</v>
      </c>
      <c r="B118" s="13" t="s">
        <v>537</v>
      </c>
      <c r="C118" s="13" t="s">
        <v>537</v>
      </c>
      <c r="D118" s="14">
        <v>43688.0</v>
      </c>
      <c r="E118" s="14">
        <v>43753.0</v>
      </c>
      <c r="F118" s="14"/>
      <c r="G118" s="14">
        <v>43784.0</v>
      </c>
      <c r="H118" s="11">
        <f t="shared" si="11"/>
        <v>31</v>
      </c>
      <c r="I118" s="11">
        <f t="shared" si="3"/>
        <v>3</v>
      </c>
      <c r="J118" s="11"/>
      <c r="K118" s="11">
        <f t="shared" si="4"/>
        <v>10</v>
      </c>
      <c r="L118" s="11" t="str">
        <f>VLOOKUP(A118,MONTH!A:C,3,0)</f>
        <v>OCTOBER</v>
      </c>
      <c r="M118" s="14"/>
      <c r="N118" s="15">
        <v>105.0</v>
      </c>
      <c r="O118" s="15" t="s">
        <v>29</v>
      </c>
      <c r="P118" s="15">
        <v>6553.0</v>
      </c>
      <c r="Q118" s="16">
        <v>5500.0</v>
      </c>
      <c r="R118" s="15" t="s">
        <v>538</v>
      </c>
      <c r="S118" s="15" t="s">
        <v>136</v>
      </c>
      <c r="T118" s="15" t="str">
        <f t="shared" si="5"/>
        <v>Bangor PA</v>
      </c>
      <c r="U118" s="15" t="s">
        <v>32</v>
      </c>
      <c r="V118" s="15" t="s">
        <v>52</v>
      </c>
      <c r="W118" s="15">
        <f t="shared" si="8"/>
        <v>54</v>
      </c>
      <c r="X118" s="15" t="s">
        <v>53</v>
      </c>
      <c r="Y118" s="17" t="s">
        <v>35</v>
      </c>
      <c r="Z118" s="15" t="s">
        <v>377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ht="15.75" customHeight="1">
      <c r="A119" s="13" t="s">
        <v>539</v>
      </c>
      <c r="B119" s="13" t="s">
        <v>540</v>
      </c>
      <c r="C119" s="13" t="s">
        <v>541</v>
      </c>
      <c r="D119" s="14">
        <v>43691.0</v>
      </c>
      <c r="E119" s="14">
        <v>43692.0</v>
      </c>
      <c r="F119" s="14"/>
      <c r="G119" s="14">
        <v>43707.0</v>
      </c>
      <c r="H119" s="11">
        <f t="shared" si="11"/>
        <v>15</v>
      </c>
      <c r="I119" s="11">
        <f t="shared" si="3"/>
        <v>5</v>
      </c>
      <c r="J119" s="11"/>
      <c r="K119" s="11">
        <f t="shared" si="4"/>
        <v>8</v>
      </c>
      <c r="L119" s="11" t="str">
        <f>VLOOKUP(A119,MONTH!A:C,3,0)</f>
        <v>AUGUST</v>
      </c>
      <c r="M119" s="14"/>
      <c r="N119" s="15">
        <v>302.0</v>
      </c>
      <c r="O119" s="15" t="s">
        <v>29</v>
      </c>
      <c r="P119" s="15">
        <v>14147.0</v>
      </c>
      <c r="Q119" s="16">
        <v>250.0</v>
      </c>
      <c r="R119" s="15" t="s">
        <v>542</v>
      </c>
      <c r="S119" s="15" t="s">
        <v>41</v>
      </c>
      <c r="T119" s="15" t="str">
        <f t="shared" si="5"/>
        <v>Richmond VA</v>
      </c>
      <c r="U119" s="15" t="s">
        <v>32</v>
      </c>
      <c r="V119" s="15" t="s">
        <v>52</v>
      </c>
      <c r="W119" s="15">
        <f t="shared" si="8"/>
        <v>54</v>
      </c>
      <c r="X119" s="15" t="s">
        <v>53</v>
      </c>
      <c r="Y119" s="17" t="s">
        <v>35</v>
      </c>
      <c r="Z119" s="15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ht="15.75" customHeight="1">
      <c r="A120" s="13" t="s">
        <v>543</v>
      </c>
      <c r="B120" s="13" t="s">
        <v>544</v>
      </c>
      <c r="C120" s="13" t="s">
        <v>544</v>
      </c>
      <c r="D120" s="14">
        <v>43692.0</v>
      </c>
      <c r="E120" s="14">
        <v>43706.0</v>
      </c>
      <c r="F120" s="14"/>
      <c r="G120" s="14">
        <v>43739.0</v>
      </c>
      <c r="H120" s="11">
        <f t="shared" si="11"/>
        <v>33</v>
      </c>
      <c r="I120" s="11">
        <f t="shared" si="3"/>
        <v>5</v>
      </c>
      <c r="J120" s="11"/>
      <c r="K120" s="11">
        <f t="shared" si="4"/>
        <v>8</v>
      </c>
      <c r="L120" s="11" t="str">
        <f>VLOOKUP(A120,MONTH!A:C,3,0)</f>
        <v>AUGUST</v>
      </c>
      <c r="M120" s="14"/>
      <c r="N120" s="15">
        <v>5.0</v>
      </c>
      <c r="O120" s="15" t="s">
        <v>29</v>
      </c>
      <c r="P120" s="15">
        <v>14.0</v>
      </c>
      <c r="Q120" s="16">
        <v>250.0</v>
      </c>
      <c r="R120" s="15" t="s">
        <v>545</v>
      </c>
      <c r="S120" s="15" t="s">
        <v>31</v>
      </c>
      <c r="T120" s="15" t="str">
        <f t="shared" si="5"/>
        <v>Miami FL</v>
      </c>
      <c r="U120" s="15" t="s">
        <v>32</v>
      </c>
      <c r="V120" s="15" t="s">
        <v>42</v>
      </c>
      <c r="W120" s="15">
        <f t="shared" si="8"/>
        <v>54</v>
      </c>
      <c r="X120" s="15" t="s">
        <v>43</v>
      </c>
      <c r="Y120" s="17" t="s">
        <v>35</v>
      </c>
      <c r="Z120" s="15" t="s">
        <v>44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ht="15.75" customHeight="1">
      <c r="A121" s="13" t="s">
        <v>546</v>
      </c>
      <c r="B121" s="13" t="s">
        <v>547</v>
      </c>
      <c r="C121" s="13" t="s">
        <v>547</v>
      </c>
      <c r="D121" s="14">
        <v>43692.0</v>
      </c>
      <c r="E121" s="14">
        <v>43699.0</v>
      </c>
      <c r="F121" s="14"/>
      <c r="G121" s="14">
        <v>43714.0</v>
      </c>
      <c r="H121" s="11">
        <f t="shared" si="11"/>
        <v>15</v>
      </c>
      <c r="I121" s="11">
        <f t="shared" si="3"/>
        <v>5</v>
      </c>
      <c r="J121" s="11"/>
      <c r="K121" s="11">
        <f t="shared" si="4"/>
        <v>8</v>
      </c>
      <c r="L121" s="11" t="str">
        <f>VLOOKUP(A121,MONTH!A:C,3,0)</f>
        <v>AUGUST</v>
      </c>
      <c r="M121" s="14"/>
      <c r="N121" s="15">
        <v>118.0</v>
      </c>
      <c r="O121" s="15" t="s">
        <v>271</v>
      </c>
      <c r="P121" s="15">
        <v>32134.0</v>
      </c>
      <c r="Q121" s="16">
        <v>30000.0</v>
      </c>
      <c r="R121" s="15" t="s">
        <v>272</v>
      </c>
      <c r="S121" s="15" t="s">
        <v>273</v>
      </c>
      <c r="T121" s="15" t="str">
        <f t="shared" si="5"/>
        <v>Hong Kong Hong Kong Island</v>
      </c>
      <c r="U121" s="15" t="s">
        <v>272</v>
      </c>
      <c r="V121" s="15" t="s">
        <v>66</v>
      </c>
      <c r="W121" s="15">
        <f t="shared" si="8"/>
        <v>54</v>
      </c>
      <c r="X121" s="15" t="s">
        <v>67</v>
      </c>
      <c r="Y121" s="17" t="s">
        <v>35</v>
      </c>
      <c r="Z121" s="15" t="s">
        <v>36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ht="15.75" customHeight="1">
      <c r="A122" s="13" t="s">
        <v>548</v>
      </c>
      <c r="B122" s="13" t="s">
        <v>549</v>
      </c>
      <c r="C122" s="13" t="s">
        <v>550</v>
      </c>
      <c r="D122" s="14">
        <v>43697.0</v>
      </c>
      <c r="E122" s="14">
        <v>43767.0</v>
      </c>
      <c r="F122" s="14"/>
      <c r="G122" s="14">
        <v>43798.0</v>
      </c>
      <c r="H122" s="11">
        <f t="shared" si="11"/>
        <v>31</v>
      </c>
      <c r="I122" s="11">
        <f t="shared" si="3"/>
        <v>3</v>
      </c>
      <c r="J122" s="11"/>
      <c r="K122" s="11">
        <f t="shared" si="4"/>
        <v>10</v>
      </c>
      <c r="L122" s="11" t="str">
        <f>VLOOKUP(A122,MONTH!A:C,3,0)</f>
        <v>OCTOBER</v>
      </c>
      <c r="M122" s="14"/>
      <c r="N122" s="15">
        <v>57.0</v>
      </c>
      <c r="O122" s="15" t="s">
        <v>72</v>
      </c>
      <c r="P122" s="15">
        <v>1597.0</v>
      </c>
      <c r="Q122" s="16">
        <v>6400.0</v>
      </c>
      <c r="R122" s="15" t="s">
        <v>551</v>
      </c>
      <c r="S122" s="15" t="s">
        <v>552</v>
      </c>
      <c r="T122" s="15" t="str">
        <f t="shared" si="5"/>
        <v>Manniku Laane-Viru County</v>
      </c>
      <c r="U122" s="15" t="s">
        <v>553</v>
      </c>
      <c r="V122" s="15" t="s">
        <v>66</v>
      </c>
      <c r="W122" s="15">
        <f t="shared" si="8"/>
        <v>54</v>
      </c>
      <c r="X122" s="15" t="s">
        <v>67</v>
      </c>
      <c r="Y122" s="17" t="s">
        <v>35</v>
      </c>
      <c r="Z122" s="15" t="s">
        <v>377</v>
      </c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ht="15.75" customHeight="1">
      <c r="A123" s="13" t="s">
        <v>554</v>
      </c>
      <c r="B123" s="13" t="s">
        <v>555</v>
      </c>
      <c r="C123" s="13" t="s">
        <v>555</v>
      </c>
      <c r="D123" s="14">
        <v>43697.0</v>
      </c>
      <c r="E123" s="14">
        <v>43746.0</v>
      </c>
      <c r="F123" s="14"/>
      <c r="G123" s="14">
        <v>43777.0</v>
      </c>
      <c r="H123" s="11">
        <f t="shared" si="11"/>
        <v>31</v>
      </c>
      <c r="I123" s="11">
        <f t="shared" si="3"/>
        <v>3</v>
      </c>
      <c r="J123" s="11"/>
      <c r="K123" s="11">
        <f t="shared" si="4"/>
        <v>10</v>
      </c>
      <c r="L123" s="11" t="str">
        <f>VLOOKUP(A123,MONTH!A:C,3,0)</f>
        <v>OCTOBER</v>
      </c>
      <c r="M123" s="14"/>
      <c r="N123" s="15">
        <v>419.0</v>
      </c>
      <c r="O123" s="15" t="s">
        <v>556</v>
      </c>
      <c r="P123" s="15">
        <v>24266.32</v>
      </c>
      <c r="Q123" s="16">
        <v>10000.0</v>
      </c>
      <c r="R123" s="15" t="s">
        <v>557</v>
      </c>
      <c r="S123" s="15" t="s">
        <v>558</v>
      </c>
      <c r="T123" s="15" t="str">
        <f t="shared" si="5"/>
        <v>Sydney NSW</v>
      </c>
      <c r="U123" s="15" t="s">
        <v>559</v>
      </c>
      <c r="V123" s="15" t="s">
        <v>52</v>
      </c>
      <c r="W123" s="15">
        <f t="shared" si="8"/>
        <v>54</v>
      </c>
      <c r="X123" s="15" t="s">
        <v>53</v>
      </c>
      <c r="Y123" s="17" t="s">
        <v>35</v>
      </c>
      <c r="Z123" s="15" t="s">
        <v>36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ht="15.75" customHeight="1">
      <c r="A124" s="13" t="s">
        <v>560</v>
      </c>
      <c r="B124" s="13" t="s">
        <v>561</v>
      </c>
      <c r="C124" s="13" t="s">
        <v>561</v>
      </c>
      <c r="D124" s="14">
        <v>43698.0</v>
      </c>
      <c r="E124" s="14">
        <v>43700.0</v>
      </c>
      <c r="F124" s="14"/>
      <c r="G124" s="14">
        <v>43758.0</v>
      </c>
      <c r="H124" s="11">
        <f t="shared" si="11"/>
        <v>58</v>
      </c>
      <c r="I124" s="11">
        <f t="shared" si="3"/>
        <v>6</v>
      </c>
      <c r="J124" s="11"/>
      <c r="K124" s="11">
        <f t="shared" si="4"/>
        <v>8</v>
      </c>
      <c r="L124" s="11" t="str">
        <f>VLOOKUP(A124,MONTH!A:C,3,0)</f>
        <v>AUGUST</v>
      </c>
      <c r="M124" s="14"/>
      <c r="N124" s="15">
        <v>1.0</v>
      </c>
      <c r="O124" s="15" t="s">
        <v>58</v>
      </c>
      <c r="P124" s="15">
        <v>1.29</v>
      </c>
      <c r="Q124" s="16">
        <v>4000.0</v>
      </c>
      <c r="R124" s="15" t="s">
        <v>397</v>
      </c>
      <c r="S124" s="15" t="s">
        <v>398</v>
      </c>
      <c r="T124" s="15" t="str">
        <f t="shared" si="5"/>
        <v>Toronto ON</v>
      </c>
      <c r="U124" s="15" t="s">
        <v>61</v>
      </c>
      <c r="V124" s="15" t="s">
        <v>42</v>
      </c>
      <c r="W124" s="15">
        <f t="shared" si="8"/>
        <v>54</v>
      </c>
      <c r="X124" s="15" t="s">
        <v>43</v>
      </c>
      <c r="Y124" s="17" t="s">
        <v>35</v>
      </c>
      <c r="Z124" s="15" t="s">
        <v>44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ht="15.75" customHeight="1">
      <c r="A125" s="13" t="s">
        <v>562</v>
      </c>
      <c r="B125" s="13" t="s">
        <v>563</v>
      </c>
      <c r="C125" s="13" t="s">
        <v>564</v>
      </c>
      <c r="D125" s="14">
        <v>43698.0</v>
      </c>
      <c r="E125" s="14">
        <v>43738.0</v>
      </c>
      <c r="F125" s="14"/>
      <c r="G125" s="14">
        <v>43750.0</v>
      </c>
      <c r="H125" s="11">
        <f t="shared" si="11"/>
        <v>12</v>
      </c>
      <c r="I125" s="11">
        <f t="shared" si="3"/>
        <v>2</v>
      </c>
      <c r="J125" s="11"/>
      <c r="K125" s="11">
        <f t="shared" si="4"/>
        <v>9</v>
      </c>
      <c r="L125" s="11" t="str">
        <f>VLOOKUP(A125,MONTH!A:C,3,0)</f>
        <v>SEPTEMBER</v>
      </c>
      <c r="M125" s="14"/>
      <c r="N125" s="15">
        <v>81.0</v>
      </c>
      <c r="O125" s="15" t="s">
        <v>72</v>
      </c>
      <c r="P125" s="15">
        <v>5407.0</v>
      </c>
      <c r="Q125" s="16">
        <v>40.0</v>
      </c>
      <c r="R125" s="15" t="s">
        <v>565</v>
      </c>
      <c r="S125" s="15" t="s">
        <v>147</v>
      </c>
      <c r="T125" s="15" t="str">
        <f t="shared" si="5"/>
        <v>Montesson Ile-de-France</v>
      </c>
      <c r="U125" s="15" t="s">
        <v>148</v>
      </c>
      <c r="V125" s="15" t="s">
        <v>52</v>
      </c>
      <c r="W125" s="15">
        <f t="shared" si="8"/>
        <v>54</v>
      </c>
      <c r="X125" s="15" t="s">
        <v>53</v>
      </c>
      <c r="Y125" s="17" t="s">
        <v>35</v>
      </c>
      <c r="Z125" s="15" t="s">
        <v>36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5.75" customHeight="1">
      <c r="A126" s="13" t="s">
        <v>566</v>
      </c>
      <c r="B126" s="13" t="s">
        <v>567</v>
      </c>
      <c r="C126" s="13" t="s">
        <v>568</v>
      </c>
      <c r="D126" s="14">
        <v>43700.0</v>
      </c>
      <c r="E126" s="14">
        <v>43703.0</v>
      </c>
      <c r="F126" s="14"/>
      <c r="G126" s="14">
        <v>43733.0</v>
      </c>
      <c r="H126" s="11">
        <f t="shared" si="11"/>
        <v>30</v>
      </c>
      <c r="I126" s="11">
        <f t="shared" si="3"/>
        <v>2</v>
      </c>
      <c r="J126" s="11"/>
      <c r="K126" s="11">
        <f t="shared" si="4"/>
        <v>8</v>
      </c>
      <c r="L126" s="11" t="str">
        <f>VLOOKUP(A126,MONTH!A:C,3,0)</f>
        <v>AUGUST</v>
      </c>
      <c r="M126" s="14"/>
      <c r="N126" s="15">
        <v>7.0</v>
      </c>
      <c r="O126" s="15" t="s">
        <v>48</v>
      </c>
      <c r="P126" s="15">
        <v>82.0</v>
      </c>
      <c r="Q126" s="16">
        <v>2500.0</v>
      </c>
      <c r="R126" s="15" t="s">
        <v>445</v>
      </c>
      <c r="S126" s="15" t="s">
        <v>446</v>
      </c>
      <c r="T126" s="15" t="str">
        <f t="shared" si="5"/>
        <v>Edinburgh Scotland</v>
      </c>
      <c r="U126" s="15" t="s">
        <v>51</v>
      </c>
      <c r="V126" s="15" t="s">
        <v>66</v>
      </c>
      <c r="W126" s="15">
        <f t="shared" si="8"/>
        <v>54</v>
      </c>
      <c r="X126" s="15" t="s">
        <v>67</v>
      </c>
      <c r="Y126" s="17" t="s">
        <v>35</v>
      </c>
      <c r="Z126" s="15" t="s">
        <v>44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5.75" customHeight="1">
      <c r="A127" s="13" t="s">
        <v>569</v>
      </c>
      <c r="B127" s="13" t="s">
        <v>570</v>
      </c>
      <c r="C127" s="13" t="s">
        <v>571</v>
      </c>
      <c r="D127" s="14">
        <v>43701.0</v>
      </c>
      <c r="E127" s="14">
        <v>43741.0</v>
      </c>
      <c r="F127" s="14"/>
      <c r="G127" s="14">
        <v>43771.0</v>
      </c>
      <c r="H127" s="11">
        <f t="shared" si="11"/>
        <v>30</v>
      </c>
      <c r="I127" s="11">
        <f t="shared" si="3"/>
        <v>5</v>
      </c>
      <c r="J127" s="11"/>
      <c r="K127" s="11">
        <f t="shared" si="4"/>
        <v>10</v>
      </c>
      <c r="L127" s="11" t="str">
        <f>VLOOKUP(A127,MONTH!A:C,3,0)</f>
        <v>OCTOBER</v>
      </c>
      <c r="M127" s="14"/>
      <c r="N127" s="15">
        <v>30.0</v>
      </c>
      <c r="O127" s="15" t="s">
        <v>29</v>
      </c>
      <c r="P127" s="15">
        <v>5214.0</v>
      </c>
      <c r="Q127" s="16">
        <v>5000.0</v>
      </c>
      <c r="R127" s="15" t="s">
        <v>572</v>
      </c>
      <c r="S127" s="15" t="s">
        <v>240</v>
      </c>
      <c r="T127" s="15" t="str">
        <f t="shared" si="5"/>
        <v>Fort Worth TX</v>
      </c>
      <c r="U127" s="15" t="s">
        <v>32</v>
      </c>
      <c r="V127" s="15" t="s">
        <v>52</v>
      </c>
      <c r="W127" s="15">
        <f t="shared" si="8"/>
        <v>54</v>
      </c>
      <c r="X127" s="15" t="s">
        <v>53</v>
      </c>
      <c r="Y127" s="17" t="s">
        <v>35</v>
      </c>
      <c r="Z127" s="15" t="s">
        <v>36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5.75" customHeight="1">
      <c r="A128" s="13" t="s">
        <v>573</v>
      </c>
      <c r="B128" s="13" t="s">
        <v>574</v>
      </c>
      <c r="C128" s="13" t="s">
        <v>575</v>
      </c>
      <c r="D128" s="14">
        <v>43703.0</v>
      </c>
      <c r="E128" s="14">
        <v>43715.0</v>
      </c>
      <c r="F128" s="14"/>
      <c r="G128" s="14">
        <v>43745.0</v>
      </c>
      <c r="H128" s="11">
        <f t="shared" si="11"/>
        <v>30</v>
      </c>
      <c r="I128" s="11">
        <f t="shared" si="3"/>
        <v>7</v>
      </c>
      <c r="J128" s="11"/>
      <c r="K128" s="11">
        <f t="shared" si="4"/>
        <v>9</v>
      </c>
      <c r="L128" s="11" t="str">
        <f>VLOOKUP(A128,MONTH!A:C,3,0)</f>
        <v>SEPTEMBER</v>
      </c>
      <c r="M128" s="14"/>
      <c r="N128" s="15">
        <v>153.0</v>
      </c>
      <c r="O128" s="15" t="s">
        <v>29</v>
      </c>
      <c r="P128" s="15">
        <v>3070.0</v>
      </c>
      <c r="Q128" s="16">
        <v>600.0</v>
      </c>
      <c r="R128" s="15" t="s">
        <v>576</v>
      </c>
      <c r="S128" s="15" t="s">
        <v>499</v>
      </c>
      <c r="T128" s="15" t="str">
        <f t="shared" si="5"/>
        <v>Boston MA</v>
      </c>
      <c r="U128" s="15" t="s">
        <v>32</v>
      </c>
      <c r="V128" s="15" t="s">
        <v>52</v>
      </c>
      <c r="W128" s="15">
        <f t="shared" si="8"/>
        <v>54</v>
      </c>
      <c r="X128" s="15" t="s">
        <v>53</v>
      </c>
      <c r="Y128" s="17" t="s">
        <v>35</v>
      </c>
      <c r="Z128" s="15" t="s">
        <v>36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5.75" customHeight="1">
      <c r="A129" s="13" t="s">
        <v>577</v>
      </c>
      <c r="B129" s="13" t="s">
        <v>578</v>
      </c>
      <c r="C129" s="13" t="s">
        <v>579</v>
      </c>
      <c r="D129" s="14">
        <v>43704.0</v>
      </c>
      <c r="E129" s="14">
        <v>43732.0</v>
      </c>
      <c r="F129" s="14"/>
      <c r="G129" s="14">
        <v>43760.0</v>
      </c>
      <c r="H129" s="11">
        <f t="shared" si="11"/>
        <v>28</v>
      </c>
      <c r="I129" s="11">
        <f t="shared" si="3"/>
        <v>3</v>
      </c>
      <c r="J129" s="11"/>
      <c r="K129" s="11">
        <f t="shared" si="4"/>
        <v>9</v>
      </c>
      <c r="L129" s="11" t="str">
        <f>VLOOKUP(A129,MONTH!A:C,3,0)</f>
        <v>SEPTEMBER</v>
      </c>
      <c r="M129" s="14"/>
      <c r="N129" s="15">
        <v>1334.0</v>
      </c>
      <c r="O129" s="15" t="s">
        <v>29</v>
      </c>
      <c r="P129" s="15">
        <v>54200.0</v>
      </c>
      <c r="Q129" s="16">
        <v>12000.0</v>
      </c>
      <c r="R129" s="15" t="s">
        <v>580</v>
      </c>
      <c r="S129" s="15" t="s">
        <v>185</v>
      </c>
      <c r="T129" s="15" t="str">
        <f t="shared" si="5"/>
        <v>Saginaw MI</v>
      </c>
      <c r="U129" s="15" t="s">
        <v>32</v>
      </c>
      <c r="V129" s="15" t="s">
        <v>52</v>
      </c>
      <c r="W129" s="15">
        <f t="shared" si="8"/>
        <v>54</v>
      </c>
      <c r="X129" s="15" t="s">
        <v>53</v>
      </c>
      <c r="Y129" s="17" t="s">
        <v>35</v>
      </c>
      <c r="Z129" s="15" t="s">
        <v>36</v>
      </c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5.75" customHeight="1">
      <c r="A130" s="13" t="s">
        <v>581</v>
      </c>
      <c r="B130" s="13" t="s">
        <v>582</v>
      </c>
      <c r="C130" s="13" t="s">
        <v>583</v>
      </c>
      <c r="D130" s="14">
        <v>43707.0</v>
      </c>
      <c r="E130" s="14">
        <v>43739.0</v>
      </c>
      <c r="F130" s="14"/>
      <c r="G130" s="14">
        <v>43769.0</v>
      </c>
      <c r="H130" s="11">
        <f t="shared" si="11"/>
        <v>30</v>
      </c>
      <c r="I130" s="11">
        <f t="shared" si="3"/>
        <v>3</v>
      </c>
      <c r="J130" s="11"/>
      <c r="K130" s="11">
        <f t="shared" si="4"/>
        <v>10</v>
      </c>
      <c r="L130" s="11" t="str">
        <f>VLOOKUP(A130,MONTH!A:C,3,0)</f>
        <v>OCTOBER</v>
      </c>
      <c r="M130" s="14"/>
      <c r="N130" s="15">
        <v>2942.0</v>
      </c>
      <c r="O130" s="15" t="s">
        <v>72</v>
      </c>
      <c r="P130" s="15">
        <v>139131.0</v>
      </c>
      <c r="Q130" s="16">
        <v>5000.0</v>
      </c>
      <c r="R130" s="15" t="s">
        <v>584</v>
      </c>
      <c r="S130" s="15" t="s">
        <v>585</v>
      </c>
      <c r="T130" s="15" t="str">
        <f t="shared" si="5"/>
        <v>Santa Cruz de Tenerife Canary Islands</v>
      </c>
      <c r="U130" s="15" t="s">
        <v>142</v>
      </c>
      <c r="V130" s="15" t="s">
        <v>52</v>
      </c>
      <c r="W130" s="15">
        <f t="shared" si="8"/>
        <v>54</v>
      </c>
      <c r="X130" s="15" t="s">
        <v>53</v>
      </c>
      <c r="Y130" s="17" t="s">
        <v>35</v>
      </c>
      <c r="Z130" s="15" t="s">
        <v>36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5.75" customHeight="1">
      <c r="A131" s="13" t="s">
        <v>586</v>
      </c>
      <c r="B131" s="13" t="s">
        <v>587</v>
      </c>
      <c r="C131" s="13" t="s">
        <v>587</v>
      </c>
      <c r="D131" s="14">
        <v>43709.0</v>
      </c>
      <c r="E131" s="14">
        <v>43714.0</v>
      </c>
      <c r="F131" s="14"/>
      <c r="G131" s="14">
        <v>43739.0</v>
      </c>
      <c r="H131" s="11">
        <f t="shared" si="11"/>
        <v>25</v>
      </c>
      <c r="I131" s="11">
        <f t="shared" si="3"/>
        <v>6</v>
      </c>
      <c r="J131" s="11"/>
      <c r="K131" s="11">
        <f t="shared" si="4"/>
        <v>9</v>
      </c>
      <c r="L131" s="11" t="str">
        <f>VLOOKUP(A131,MONTH!A:C,3,0)</f>
        <v>SEPTEMBER</v>
      </c>
      <c r="M131" s="14"/>
      <c r="N131" s="15">
        <v>50.0</v>
      </c>
      <c r="O131" s="15" t="s">
        <v>556</v>
      </c>
      <c r="P131" s="15">
        <v>3659.32</v>
      </c>
      <c r="Q131" s="16">
        <v>3000.0</v>
      </c>
      <c r="R131" s="15" t="s">
        <v>588</v>
      </c>
      <c r="S131" s="15" t="s">
        <v>589</v>
      </c>
      <c r="T131" s="15" t="str">
        <f t="shared" si="5"/>
        <v>Launceston TAS</v>
      </c>
      <c r="U131" s="15" t="s">
        <v>559</v>
      </c>
      <c r="V131" s="15" t="s">
        <v>52</v>
      </c>
      <c r="W131" s="15">
        <f t="shared" si="8"/>
        <v>54</v>
      </c>
      <c r="X131" s="15" t="s">
        <v>53</v>
      </c>
      <c r="Y131" s="17" t="s">
        <v>35</v>
      </c>
      <c r="Z131" s="15" t="s">
        <v>36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ht="15.75" customHeight="1">
      <c r="A132" s="13" t="s">
        <v>590</v>
      </c>
      <c r="B132" s="13" t="s">
        <v>591</v>
      </c>
      <c r="C132" s="13" t="s">
        <v>592</v>
      </c>
      <c r="D132" s="14">
        <v>43711.0</v>
      </c>
      <c r="E132" s="14">
        <v>43725.0</v>
      </c>
      <c r="F132" s="14"/>
      <c r="G132" s="14">
        <v>43735.0</v>
      </c>
      <c r="H132" s="11">
        <f t="shared" si="11"/>
        <v>10</v>
      </c>
      <c r="I132" s="11">
        <f t="shared" si="3"/>
        <v>3</v>
      </c>
      <c r="J132" s="11"/>
      <c r="K132" s="11">
        <f t="shared" si="4"/>
        <v>9</v>
      </c>
      <c r="L132" s="11" t="str">
        <f>VLOOKUP(A132,MONTH!A:C,3,0)</f>
        <v>SEPTEMBER</v>
      </c>
      <c r="M132" s="14"/>
      <c r="N132" s="15">
        <v>125.0</v>
      </c>
      <c r="O132" s="15" t="s">
        <v>29</v>
      </c>
      <c r="P132" s="15">
        <v>6469.0</v>
      </c>
      <c r="Q132" s="16">
        <v>3500.0</v>
      </c>
      <c r="R132" s="15" t="s">
        <v>368</v>
      </c>
      <c r="S132" s="15" t="s">
        <v>369</v>
      </c>
      <c r="T132" s="15" t="str">
        <f t="shared" si="5"/>
        <v>Minneapolis MN</v>
      </c>
      <c r="U132" s="15" t="s">
        <v>32</v>
      </c>
      <c r="V132" s="15" t="s">
        <v>52</v>
      </c>
      <c r="W132" s="15">
        <f t="shared" si="8"/>
        <v>54</v>
      </c>
      <c r="X132" s="15" t="s">
        <v>53</v>
      </c>
      <c r="Y132" s="17" t="s">
        <v>35</v>
      </c>
      <c r="Z132" s="15" t="s">
        <v>36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5.75" customHeight="1">
      <c r="A133" s="13" t="s">
        <v>593</v>
      </c>
      <c r="B133" s="13" t="s">
        <v>594</v>
      </c>
      <c r="C133" s="13" t="s">
        <v>594</v>
      </c>
      <c r="D133" s="14">
        <v>43716.0</v>
      </c>
      <c r="E133" s="14">
        <v>43748.0</v>
      </c>
      <c r="F133" s="14"/>
      <c r="G133" s="14">
        <v>43778.0</v>
      </c>
      <c r="H133" s="11">
        <f t="shared" si="11"/>
        <v>30</v>
      </c>
      <c r="I133" s="11">
        <f t="shared" si="3"/>
        <v>5</v>
      </c>
      <c r="J133" s="11"/>
      <c r="K133" s="11">
        <f t="shared" si="4"/>
        <v>10</v>
      </c>
      <c r="L133" s="11" t="str">
        <f>VLOOKUP(A133,MONTH!A:C,3,0)</f>
        <v>OCTOBER</v>
      </c>
      <c r="M133" s="14"/>
      <c r="N133" s="15">
        <v>275.0</v>
      </c>
      <c r="O133" s="15" t="s">
        <v>29</v>
      </c>
      <c r="P133" s="15">
        <v>10986.0</v>
      </c>
      <c r="Q133" s="16">
        <v>5000.0</v>
      </c>
      <c r="R133" s="15" t="s">
        <v>595</v>
      </c>
      <c r="S133" s="15" t="s">
        <v>596</v>
      </c>
      <c r="T133" s="15" t="str">
        <f t="shared" si="5"/>
        <v>Cincinnati OH</v>
      </c>
      <c r="U133" s="15" t="s">
        <v>32</v>
      </c>
      <c r="V133" s="15" t="s">
        <v>66</v>
      </c>
      <c r="W133" s="15">
        <f t="shared" si="8"/>
        <v>54</v>
      </c>
      <c r="X133" s="15" t="s">
        <v>67</v>
      </c>
      <c r="Y133" s="17" t="s">
        <v>35</v>
      </c>
      <c r="Z133" s="15" t="s">
        <v>36</v>
      </c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5.75" customHeight="1">
      <c r="A134" s="13" t="s">
        <v>597</v>
      </c>
      <c r="B134" s="13" t="s">
        <v>598</v>
      </c>
      <c r="C134" s="13" t="s">
        <v>599</v>
      </c>
      <c r="D134" s="14">
        <v>43718.0</v>
      </c>
      <c r="E134" s="14">
        <v>43740.0</v>
      </c>
      <c r="F134" s="14"/>
      <c r="G134" s="14">
        <v>43770.0</v>
      </c>
      <c r="H134" s="11">
        <f t="shared" si="11"/>
        <v>30</v>
      </c>
      <c r="I134" s="11">
        <f t="shared" si="3"/>
        <v>4</v>
      </c>
      <c r="J134" s="11"/>
      <c r="K134" s="11">
        <f t="shared" si="4"/>
        <v>10</v>
      </c>
      <c r="L134" s="11" t="str">
        <f>VLOOKUP(A134,MONTH!A:C,3,0)</f>
        <v>OCTOBER</v>
      </c>
      <c r="M134" s="14"/>
      <c r="N134" s="15">
        <v>30.0</v>
      </c>
      <c r="O134" s="15" t="s">
        <v>48</v>
      </c>
      <c r="P134" s="15">
        <v>2047.0</v>
      </c>
      <c r="Q134" s="16">
        <v>6000.0</v>
      </c>
      <c r="R134" s="15" t="s">
        <v>49</v>
      </c>
      <c r="S134" s="15" t="s">
        <v>50</v>
      </c>
      <c r="T134" s="15" t="str">
        <f t="shared" si="5"/>
        <v>Nottingham England</v>
      </c>
      <c r="U134" s="15" t="s">
        <v>51</v>
      </c>
      <c r="V134" s="15" t="s">
        <v>66</v>
      </c>
      <c r="W134" s="15">
        <f t="shared" si="8"/>
        <v>54</v>
      </c>
      <c r="X134" s="15" t="s">
        <v>67</v>
      </c>
      <c r="Y134" s="17" t="s">
        <v>35</v>
      </c>
      <c r="Z134" s="15" t="s">
        <v>44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ht="15.75" customHeight="1">
      <c r="A135" s="13" t="s">
        <v>600</v>
      </c>
      <c r="B135" s="13" t="s">
        <v>601</v>
      </c>
      <c r="C135" s="13" t="s">
        <v>602</v>
      </c>
      <c r="D135" s="14">
        <v>43718.0</v>
      </c>
      <c r="E135" s="14">
        <v>43776.0</v>
      </c>
      <c r="F135" s="14"/>
      <c r="G135" s="14">
        <v>43811.0</v>
      </c>
      <c r="H135" s="11">
        <f t="shared" si="11"/>
        <v>35</v>
      </c>
      <c r="I135" s="11">
        <f t="shared" si="3"/>
        <v>5</v>
      </c>
      <c r="J135" s="11"/>
      <c r="K135" s="11">
        <f t="shared" si="4"/>
        <v>11</v>
      </c>
      <c r="L135" s="11" t="str">
        <f>VLOOKUP(A135,MONTH!A:C,3,0)</f>
        <v>NOVEMBER</v>
      </c>
      <c r="M135" s="14"/>
      <c r="N135" s="15">
        <v>213.0</v>
      </c>
      <c r="O135" s="15" t="s">
        <v>72</v>
      </c>
      <c r="P135" s="15">
        <v>4643.0</v>
      </c>
      <c r="Q135" s="16">
        <v>8400.0</v>
      </c>
      <c r="R135" s="15" t="s">
        <v>603</v>
      </c>
      <c r="S135" s="15" t="s">
        <v>604</v>
      </c>
      <c r="T135" s="15" t="str">
        <f t="shared" si="5"/>
        <v>Bordeaux Aquitaine</v>
      </c>
      <c r="U135" s="15" t="s">
        <v>148</v>
      </c>
      <c r="V135" s="15" t="s">
        <v>52</v>
      </c>
      <c r="W135" s="15">
        <f t="shared" si="8"/>
        <v>54</v>
      </c>
      <c r="X135" s="15" t="s">
        <v>53</v>
      </c>
      <c r="Y135" s="17" t="s">
        <v>35</v>
      </c>
      <c r="Z135" s="15" t="s">
        <v>377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5.75" customHeight="1">
      <c r="A136" s="13" t="s">
        <v>605</v>
      </c>
      <c r="B136" s="13" t="s">
        <v>606</v>
      </c>
      <c r="C136" s="13" t="s">
        <v>607</v>
      </c>
      <c r="D136" s="14">
        <v>43718.0</v>
      </c>
      <c r="E136" s="14">
        <v>43720.0</v>
      </c>
      <c r="F136" s="14"/>
      <c r="G136" s="14">
        <v>43751.0</v>
      </c>
      <c r="H136" s="11">
        <f t="shared" si="11"/>
        <v>31</v>
      </c>
      <c r="I136" s="11">
        <f t="shared" si="3"/>
        <v>5</v>
      </c>
      <c r="J136" s="11"/>
      <c r="K136" s="11">
        <f t="shared" si="4"/>
        <v>9</v>
      </c>
      <c r="L136" s="11" t="str">
        <f>VLOOKUP(A136,MONTH!A:C,3,0)</f>
        <v>SEPTEMBER</v>
      </c>
      <c r="M136" s="14"/>
      <c r="N136" s="15">
        <v>547.0</v>
      </c>
      <c r="O136" s="15" t="s">
        <v>58</v>
      </c>
      <c r="P136" s="15">
        <v>21604.29</v>
      </c>
      <c r="Q136" s="16">
        <v>10000.0</v>
      </c>
      <c r="R136" s="15" t="s">
        <v>507</v>
      </c>
      <c r="S136" s="15" t="s">
        <v>508</v>
      </c>
      <c r="T136" s="15" t="str">
        <f t="shared" si="5"/>
        <v>Calgary AB</v>
      </c>
      <c r="U136" s="15" t="s">
        <v>61</v>
      </c>
      <c r="V136" s="15" t="s">
        <v>52</v>
      </c>
      <c r="W136" s="15">
        <f t="shared" si="8"/>
        <v>54</v>
      </c>
      <c r="X136" s="15" t="s">
        <v>53</v>
      </c>
      <c r="Y136" s="17" t="s">
        <v>35</v>
      </c>
      <c r="Z136" s="15" t="s">
        <v>36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5.75" customHeight="1">
      <c r="A137" s="13" t="s">
        <v>608</v>
      </c>
      <c r="B137" s="13" t="s">
        <v>609</v>
      </c>
      <c r="C137" s="13" t="s">
        <v>610</v>
      </c>
      <c r="D137" s="14">
        <v>43720.0</v>
      </c>
      <c r="E137" s="14">
        <v>43743.0</v>
      </c>
      <c r="F137" s="14"/>
      <c r="G137" s="14">
        <v>43773.0</v>
      </c>
      <c r="H137" s="11">
        <f t="shared" si="11"/>
        <v>30</v>
      </c>
      <c r="I137" s="11">
        <f t="shared" si="3"/>
        <v>7</v>
      </c>
      <c r="J137" s="11"/>
      <c r="K137" s="11">
        <f t="shared" si="4"/>
        <v>10</v>
      </c>
      <c r="L137" s="11" t="str">
        <f>VLOOKUP(A137,MONTH!A:C,3,0)</f>
        <v>OCTOBER</v>
      </c>
      <c r="M137" s="14"/>
      <c r="N137" s="15">
        <v>125.0</v>
      </c>
      <c r="O137" s="15" t="s">
        <v>48</v>
      </c>
      <c r="P137" s="15">
        <v>3886.0</v>
      </c>
      <c r="Q137" s="16">
        <v>2000.0</v>
      </c>
      <c r="R137" s="15" t="s">
        <v>611</v>
      </c>
      <c r="S137" s="15" t="s">
        <v>50</v>
      </c>
      <c r="T137" s="15" t="str">
        <f t="shared" si="5"/>
        <v>Winchester England</v>
      </c>
      <c r="U137" s="15" t="s">
        <v>51</v>
      </c>
      <c r="V137" s="15" t="s">
        <v>66</v>
      </c>
      <c r="W137" s="15">
        <f t="shared" si="8"/>
        <v>54</v>
      </c>
      <c r="X137" s="15" t="s">
        <v>67</v>
      </c>
      <c r="Y137" s="17" t="s">
        <v>35</v>
      </c>
      <c r="Z137" s="15" t="s">
        <v>36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5.75" customHeight="1">
      <c r="A138" s="13" t="s">
        <v>612</v>
      </c>
      <c r="B138" s="13" t="s">
        <v>613</v>
      </c>
      <c r="C138" s="13" t="s">
        <v>614</v>
      </c>
      <c r="D138" s="14">
        <v>43721.0</v>
      </c>
      <c r="E138" s="14">
        <v>43732.0</v>
      </c>
      <c r="F138" s="14"/>
      <c r="G138" s="14">
        <v>43753.0</v>
      </c>
      <c r="H138" s="11">
        <f t="shared" si="11"/>
        <v>21</v>
      </c>
      <c r="I138" s="11">
        <f t="shared" si="3"/>
        <v>3</v>
      </c>
      <c r="J138" s="11"/>
      <c r="K138" s="11">
        <f t="shared" si="4"/>
        <v>9</v>
      </c>
      <c r="L138" s="11" t="str">
        <f>VLOOKUP(A138,MONTH!A:C,3,0)</f>
        <v>SEPTEMBER</v>
      </c>
      <c r="M138" s="14"/>
      <c r="N138" s="15">
        <v>676.0</v>
      </c>
      <c r="O138" s="15" t="s">
        <v>72</v>
      </c>
      <c r="P138" s="15">
        <v>9244.75</v>
      </c>
      <c r="Q138" s="16">
        <v>5000.0</v>
      </c>
      <c r="R138" s="15" t="s">
        <v>615</v>
      </c>
      <c r="S138" s="15" t="s">
        <v>616</v>
      </c>
      <c r="T138" s="15" t="str">
        <f t="shared" si="5"/>
        <v>Rome Lazio</v>
      </c>
      <c r="U138" s="15" t="s">
        <v>75</v>
      </c>
      <c r="V138" s="15" t="s">
        <v>52</v>
      </c>
      <c r="W138" s="15">
        <f t="shared" si="8"/>
        <v>54</v>
      </c>
      <c r="X138" s="15" t="s">
        <v>53</v>
      </c>
      <c r="Y138" s="17" t="s">
        <v>35</v>
      </c>
      <c r="Z138" s="15" t="s">
        <v>36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5.75" customHeight="1">
      <c r="A139" s="13" t="s">
        <v>617</v>
      </c>
      <c r="B139" s="13" t="s">
        <v>618</v>
      </c>
      <c r="C139" s="13" t="s">
        <v>619</v>
      </c>
      <c r="D139" s="14">
        <v>43722.0</v>
      </c>
      <c r="E139" s="14">
        <v>43746.0</v>
      </c>
      <c r="F139" s="14"/>
      <c r="G139" s="14">
        <v>43786.0</v>
      </c>
      <c r="H139" s="11">
        <f t="shared" si="11"/>
        <v>40</v>
      </c>
      <c r="I139" s="11">
        <f t="shared" si="3"/>
        <v>3</v>
      </c>
      <c r="J139" s="11"/>
      <c r="K139" s="11">
        <f t="shared" si="4"/>
        <v>10</v>
      </c>
      <c r="L139" s="11" t="str">
        <f>VLOOKUP(A139,MONTH!A:C,3,0)</f>
        <v>OCTOBER</v>
      </c>
      <c r="M139" s="14"/>
      <c r="N139" s="15">
        <v>1.0</v>
      </c>
      <c r="O139" s="15" t="s">
        <v>29</v>
      </c>
      <c r="P139" s="15">
        <v>1.0</v>
      </c>
      <c r="Q139" s="16">
        <v>500.0</v>
      </c>
      <c r="R139" s="15" t="s">
        <v>620</v>
      </c>
      <c r="S139" s="15" t="s">
        <v>227</v>
      </c>
      <c r="T139" s="15" t="str">
        <f t="shared" si="5"/>
        <v>Orem UT</v>
      </c>
      <c r="U139" s="15" t="s">
        <v>32</v>
      </c>
      <c r="V139" s="15" t="s">
        <v>42</v>
      </c>
      <c r="W139" s="15">
        <f t="shared" si="8"/>
        <v>54</v>
      </c>
      <c r="X139" s="15" t="s">
        <v>43</v>
      </c>
      <c r="Y139" s="17" t="s">
        <v>35</v>
      </c>
      <c r="Z139" s="15" t="s">
        <v>377</v>
      </c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5.75" customHeight="1">
      <c r="A140" s="13" t="s">
        <v>621</v>
      </c>
      <c r="B140" s="13" t="s">
        <v>622</v>
      </c>
      <c r="C140" s="13" t="s">
        <v>622</v>
      </c>
      <c r="D140" s="14">
        <v>43722.0</v>
      </c>
      <c r="E140" s="14">
        <v>43722.0</v>
      </c>
      <c r="F140" s="14"/>
      <c r="G140" s="14">
        <v>43737.0</v>
      </c>
      <c r="H140" s="11">
        <f t="shared" si="11"/>
        <v>15</v>
      </c>
      <c r="I140" s="11">
        <f t="shared" si="3"/>
        <v>7</v>
      </c>
      <c r="J140" s="11"/>
      <c r="K140" s="11">
        <f t="shared" si="4"/>
        <v>9</v>
      </c>
      <c r="L140" s="11" t="str">
        <f>VLOOKUP(A140,MONTH!A:C,3,0)</f>
        <v>SEPTEMBER</v>
      </c>
      <c r="M140" s="14"/>
      <c r="N140" s="15">
        <v>67.0</v>
      </c>
      <c r="O140" s="15" t="s">
        <v>29</v>
      </c>
      <c r="P140" s="15">
        <v>1489.0</v>
      </c>
      <c r="Q140" s="16">
        <v>500.0</v>
      </c>
      <c r="R140" s="15" t="s">
        <v>623</v>
      </c>
      <c r="S140" s="15" t="s">
        <v>132</v>
      </c>
      <c r="T140" s="15" t="str">
        <f t="shared" si="5"/>
        <v>Stevens Point WI</v>
      </c>
      <c r="U140" s="15" t="s">
        <v>32</v>
      </c>
      <c r="V140" s="15" t="s">
        <v>52</v>
      </c>
      <c r="W140" s="15">
        <f t="shared" si="8"/>
        <v>54</v>
      </c>
      <c r="X140" s="15" t="s">
        <v>53</v>
      </c>
      <c r="Y140" s="17" t="s">
        <v>35</v>
      </c>
      <c r="Z140" s="15" t="s">
        <v>36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5.75" customHeight="1">
      <c r="A141" s="13" t="s">
        <v>624</v>
      </c>
      <c r="B141" s="13" t="s">
        <v>625</v>
      </c>
      <c r="C141" s="13" t="s">
        <v>626</v>
      </c>
      <c r="D141" s="14">
        <v>43723.0</v>
      </c>
      <c r="E141" s="14">
        <v>43782.0</v>
      </c>
      <c r="F141" s="14"/>
      <c r="G141" s="14">
        <v>43810.0</v>
      </c>
      <c r="H141" s="11">
        <f t="shared" si="11"/>
        <v>28</v>
      </c>
      <c r="I141" s="11">
        <f t="shared" si="3"/>
        <v>4</v>
      </c>
      <c r="J141" s="11"/>
      <c r="K141" s="11">
        <f t="shared" si="4"/>
        <v>11</v>
      </c>
      <c r="L141" s="11" t="str">
        <f>VLOOKUP(A141,MONTH!A:C,3,0)</f>
        <v>NOVEMBER</v>
      </c>
      <c r="M141" s="14"/>
      <c r="N141" s="15">
        <v>33.0</v>
      </c>
      <c r="O141" s="15" t="s">
        <v>556</v>
      </c>
      <c r="P141" s="15">
        <v>1592.32</v>
      </c>
      <c r="Q141" s="16">
        <v>8000.0</v>
      </c>
      <c r="R141" s="15" t="s">
        <v>557</v>
      </c>
      <c r="S141" s="15" t="s">
        <v>558</v>
      </c>
      <c r="T141" s="15" t="str">
        <f t="shared" si="5"/>
        <v>Sydney NSW</v>
      </c>
      <c r="U141" s="15" t="s">
        <v>559</v>
      </c>
      <c r="V141" s="15" t="s">
        <v>52</v>
      </c>
      <c r="W141" s="15">
        <f t="shared" si="8"/>
        <v>54</v>
      </c>
      <c r="X141" s="15" t="s">
        <v>53</v>
      </c>
      <c r="Y141" s="17" t="s">
        <v>35</v>
      </c>
      <c r="Z141" s="15" t="s">
        <v>377</v>
      </c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5.75" customHeight="1">
      <c r="A142" s="13" t="s">
        <v>627</v>
      </c>
      <c r="B142" s="13" t="s">
        <v>628</v>
      </c>
      <c r="C142" s="13" t="s">
        <v>628</v>
      </c>
      <c r="D142" s="14">
        <v>43728.0</v>
      </c>
      <c r="E142" s="14">
        <v>43730.0</v>
      </c>
      <c r="F142" s="14"/>
      <c r="G142" s="14">
        <v>43751.0</v>
      </c>
      <c r="H142" s="11">
        <f t="shared" si="11"/>
        <v>21</v>
      </c>
      <c r="I142" s="11">
        <f t="shared" si="3"/>
        <v>1</v>
      </c>
      <c r="J142" s="11"/>
      <c r="K142" s="11">
        <f t="shared" si="4"/>
        <v>9</v>
      </c>
      <c r="L142" s="11" t="str">
        <f>VLOOKUP(A142,MONTH!A:C,3,0)</f>
        <v>SEPTEMBER</v>
      </c>
      <c r="M142" s="14"/>
      <c r="N142" s="15">
        <v>1756.0</v>
      </c>
      <c r="O142" s="15" t="s">
        <v>72</v>
      </c>
      <c r="P142" s="15">
        <v>123665.0</v>
      </c>
      <c r="Q142" s="16">
        <v>10000.0</v>
      </c>
      <c r="R142" s="15" t="s">
        <v>629</v>
      </c>
      <c r="S142" s="15" t="s">
        <v>629</v>
      </c>
      <c r="T142" s="15" t="str">
        <f t="shared" si="5"/>
        <v>Hamburg Hamburg</v>
      </c>
      <c r="U142" s="15" t="s">
        <v>262</v>
      </c>
      <c r="V142" s="15" t="s">
        <v>52</v>
      </c>
      <c r="W142" s="15">
        <f t="shared" si="8"/>
        <v>54</v>
      </c>
      <c r="X142" s="15" t="s">
        <v>53</v>
      </c>
      <c r="Y142" s="17" t="s">
        <v>35</v>
      </c>
      <c r="Z142" s="15" t="s">
        <v>36</v>
      </c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5.75" customHeight="1">
      <c r="A143" s="13" t="s">
        <v>630</v>
      </c>
      <c r="B143" s="13" t="s">
        <v>631</v>
      </c>
      <c r="C143" s="13" t="s">
        <v>631</v>
      </c>
      <c r="D143" s="14">
        <v>43731.0</v>
      </c>
      <c r="E143" s="14">
        <v>43746.0</v>
      </c>
      <c r="F143" s="14"/>
      <c r="G143" s="14">
        <v>43776.0</v>
      </c>
      <c r="H143" s="11">
        <f t="shared" si="11"/>
        <v>30</v>
      </c>
      <c r="I143" s="11">
        <f t="shared" si="3"/>
        <v>3</v>
      </c>
      <c r="J143" s="11"/>
      <c r="K143" s="11">
        <f t="shared" si="4"/>
        <v>10</v>
      </c>
      <c r="L143" s="11" t="str">
        <f>VLOOKUP(A143,MONTH!A:C,3,0)</f>
        <v>OCTOBER</v>
      </c>
      <c r="M143" s="14"/>
      <c r="N143" s="15">
        <v>112.0</v>
      </c>
      <c r="O143" s="15" t="s">
        <v>29</v>
      </c>
      <c r="P143" s="15">
        <v>6029.0</v>
      </c>
      <c r="Q143" s="16">
        <v>5600.0</v>
      </c>
      <c r="R143" s="15" t="s">
        <v>576</v>
      </c>
      <c r="S143" s="15" t="s">
        <v>499</v>
      </c>
      <c r="T143" s="15" t="str">
        <f t="shared" si="5"/>
        <v>Boston MA</v>
      </c>
      <c r="U143" s="15" t="s">
        <v>32</v>
      </c>
      <c r="V143" s="15" t="s">
        <v>66</v>
      </c>
      <c r="W143" s="15">
        <f t="shared" si="8"/>
        <v>54</v>
      </c>
      <c r="X143" s="15" t="s">
        <v>67</v>
      </c>
      <c r="Y143" s="17" t="s">
        <v>35</v>
      </c>
      <c r="Z143" s="15" t="s">
        <v>36</v>
      </c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5.75" customHeight="1">
      <c r="A144" s="13" t="s">
        <v>632</v>
      </c>
      <c r="B144" s="13" t="s">
        <v>633</v>
      </c>
      <c r="C144" s="13" t="s">
        <v>633</v>
      </c>
      <c r="D144" s="14">
        <v>43732.0</v>
      </c>
      <c r="E144" s="14">
        <v>43735.0</v>
      </c>
      <c r="F144" s="14"/>
      <c r="G144" s="14">
        <v>43765.0</v>
      </c>
      <c r="H144" s="11">
        <f t="shared" si="11"/>
        <v>30</v>
      </c>
      <c r="I144" s="11">
        <f t="shared" si="3"/>
        <v>6</v>
      </c>
      <c r="J144" s="11"/>
      <c r="K144" s="11">
        <f t="shared" si="4"/>
        <v>9</v>
      </c>
      <c r="L144" s="11" t="str">
        <f>VLOOKUP(A144,MONTH!A:C,3,0)</f>
        <v>SEPTEMBER</v>
      </c>
      <c r="M144" s="14"/>
      <c r="N144" s="15">
        <v>14.0</v>
      </c>
      <c r="O144" s="15" t="s">
        <v>29</v>
      </c>
      <c r="P144" s="15">
        <v>479.0</v>
      </c>
      <c r="Q144" s="16">
        <v>1600.0</v>
      </c>
      <c r="R144" s="15" t="s">
        <v>634</v>
      </c>
      <c r="S144" s="15" t="s">
        <v>635</v>
      </c>
      <c r="T144" s="15" t="str">
        <f t="shared" si="5"/>
        <v>Idaho Falls ID</v>
      </c>
      <c r="U144" s="15" t="s">
        <v>32</v>
      </c>
      <c r="V144" s="15" t="s">
        <v>66</v>
      </c>
      <c r="W144" s="15">
        <f t="shared" si="8"/>
        <v>54</v>
      </c>
      <c r="X144" s="15" t="s">
        <v>67</v>
      </c>
      <c r="Y144" s="17" t="s">
        <v>35</v>
      </c>
      <c r="Z144" s="15" t="s">
        <v>44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5.75" customHeight="1">
      <c r="A145" s="13" t="s">
        <v>636</v>
      </c>
      <c r="B145" s="13" t="s">
        <v>637</v>
      </c>
      <c r="C145" s="13" t="s">
        <v>637</v>
      </c>
      <c r="D145" s="14">
        <v>43734.0</v>
      </c>
      <c r="E145" s="14">
        <v>43754.0</v>
      </c>
      <c r="F145" s="14"/>
      <c r="G145" s="14">
        <v>43775.0</v>
      </c>
      <c r="H145" s="11">
        <f t="shared" si="11"/>
        <v>21</v>
      </c>
      <c r="I145" s="11">
        <f t="shared" si="3"/>
        <v>4</v>
      </c>
      <c r="J145" s="11"/>
      <c r="K145" s="11">
        <f t="shared" si="4"/>
        <v>10</v>
      </c>
      <c r="L145" s="11" t="str">
        <f>VLOOKUP(A145,MONTH!A:C,3,0)</f>
        <v>OCTOBER</v>
      </c>
      <c r="M145" s="14"/>
      <c r="N145" s="15">
        <v>21735.0</v>
      </c>
      <c r="O145" s="15" t="s">
        <v>29</v>
      </c>
      <c r="P145" s="15">
        <v>3410084.24</v>
      </c>
      <c r="Q145" s="16">
        <v>250000.0</v>
      </c>
      <c r="R145" s="15" t="s">
        <v>638</v>
      </c>
      <c r="S145" s="15" t="s">
        <v>335</v>
      </c>
      <c r="T145" s="15" t="str">
        <f t="shared" si="5"/>
        <v>Atlanta GA</v>
      </c>
      <c r="U145" s="15" t="s">
        <v>32</v>
      </c>
      <c r="V145" s="15" t="s">
        <v>52</v>
      </c>
      <c r="W145" s="15">
        <f t="shared" si="8"/>
        <v>54</v>
      </c>
      <c r="X145" s="15" t="s">
        <v>53</v>
      </c>
      <c r="Y145" s="17" t="s">
        <v>87</v>
      </c>
      <c r="Z145" s="15" t="s">
        <v>36</v>
      </c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5.75" customHeight="1">
      <c r="A146" s="13" t="s">
        <v>639</v>
      </c>
      <c r="B146" s="13" t="s">
        <v>640</v>
      </c>
      <c r="C146" s="13" t="s">
        <v>640</v>
      </c>
      <c r="D146" s="14">
        <v>43734.0</v>
      </c>
      <c r="E146" s="14">
        <v>43734.0</v>
      </c>
      <c r="F146" s="14"/>
      <c r="G146" s="14">
        <v>43764.0</v>
      </c>
      <c r="H146" s="11">
        <f t="shared" si="11"/>
        <v>30</v>
      </c>
      <c r="I146" s="11">
        <f t="shared" si="3"/>
        <v>5</v>
      </c>
      <c r="J146" s="11"/>
      <c r="K146" s="11">
        <f t="shared" si="4"/>
        <v>9</v>
      </c>
      <c r="L146" s="11" t="str">
        <f>VLOOKUP(A146,MONTH!A:C,3,0)</f>
        <v>SEPTEMBER</v>
      </c>
      <c r="M146" s="14"/>
      <c r="N146" s="15">
        <v>90.0</v>
      </c>
      <c r="O146" s="15" t="s">
        <v>271</v>
      </c>
      <c r="P146" s="15">
        <v>53416.0</v>
      </c>
      <c r="Q146" s="16">
        <v>48000.0</v>
      </c>
      <c r="R146" s="15" t="s">
        <v>641</v>
      </c>
      <c r="S146" s="15" t="s">
        <v>642</v>
      </c>
      <c r="T146" s="15" t="str">
        <f t="shared" si="5"/>
        <v>Cheung Chau Outlying Islands</v>
      </c>
      <c r="U146" s="15" t="s">
        <v>272</v>
      </c>
      <c r="V146" s="15" t="s">
        <v>52</v>
      </c>
      <c r="W146" s="15">
        <f t="shared" si="8"/>
        <v>54</v>
      </c>
      <c r="X146" s="15" t="s">
        <v>53</v>
      </c>
      <c r="Y146" s="17" t="s">
        <v>35</v>
      </c>
      <c r="Z146" s="15" t="s">
        <v>36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5.75" customHeight="1">
      <c r="A147" s="13" t="s">
        <v>643</v>
      </c>
      <c r="B147" s="13" t="s">
        <v>644</v>
      </c>
      <c r="C147" s="13" t="s">
        <v>644</v>
      </c>
      <c r="D147" s="14">
        <v>43739.0</v>
      </c>
      <c r="E147" s="14">
        <v>43766.0</v>
      </c>
      <c r="F147" s="14"/>
      <c r="G147" s="14">
        <v>43772.0</v>
      </c>
      <c r="H147" s="11">
        <f t="shared" si="11"/>
        <v>6</v>
      </c>
      <c r="I147" s="11">
        <f t="shared" si="3"/>
        <v>2</v>
      </c>
      <c r="J147" s="11"/>
      <c r="K147" s="11">
        <f t="shared" si="4"/>
        <v>10</v>
      </c>
      <c r="L147" s="11" t="str">
        <f>VLOOKUP(A147,MONTH!A:C,3,0)</f>
        <v>OCTOBER</v>
      </c>
      <c r="M147" s="14"/>
      <c r="N147" s="15">
        <v>559.0</v>
      </c>
      <c r="O147" s="15" t="s">
        <v>48</v>
      </c>
      <c r="P147" s="15">
        <v>36602.0</v>
      </c>
      <c r="Q147" s="16">
        <v>4000.0</v>
      </c>
      <c r="R147" s="15" t="s">
        <v>645</v>
      </c>
      <c r="S147" s="15" t="s">
        <v>50</v>
      </c>
      <c r="T147" s="15" t="str">
        <f t="shared" si="5"/>
        <v>County Durham England</v>
      </c>
      <c r="U147" s="15" t="s">
        <v>51</v>
      </c>
      <c r="V147" s="15" t="s">
        <v>52</v>
      </c>
      <c r="W147" s="15">
        <f t="shared" si="8"/>
        <v>54</v>
      </c>
      <c r="X147" s="15" t="s">
        <v>53</v>
      </c>
      <c r="Y147" s="17" t="s">
        <v>35</v>
      </c>
      <c r="Z147" s="15" t="s">
        <v>36</v>
      </c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5.75" customHeight="1">
      <c r="A148" s="13" t="s">
        <v>646</v>
      </c>
      <c r="B148" s="13" t="s">
        <v>647</v>
      </c>
      <c r="C148" s="13" t="s">
        <v>648</v>
      </c>
      <c r="D148" s="14">
        <v>43741.0</v>
      </c>
      <c r="E148" s="14">
        <v>43767.0</v>
      </c>
      <c r="F148" s="14"/>
      <c r="G148" s="14">
        <v>43785.0</v>
      </c>
      <c r="H148" s="11">
        <f t="shared" si="11"/>
        <v>18</v>
      </c>
      <c r="I148" s="11">
        <f t="shared" si="3"/>
        <v>3</v>
      </c>
      <c r="J148" s="11"/>
      <c r="K148" s="11">
        <f t="shared" si="4"/>
        <v>10</v>
      </c>
      <c r="L148" s="11" t="str">
        <f>VLOOKUP(A148,MONTH!A:C,3,0)</f>
        <v>OCTOBER</v>
      </c>
      <c r="M148" s="14"/>
      <c r="N148" s="15">
        <v>428.0</v>
      </c>
      <c r="O148" s="15" t="s">
        <v>29</v>
      </c>
      <c r="P148" s="15">
        <v>23347.0</v>
      </c>
      <c r="Q148" s="16">
        <v>26000.0</v>
      </c>
      <c r="R148" s="15" t="s">
        <v>649</v>
      </c>
      <c r="S148" s="15" t="s">
        <v>240</v>
      </c>
      <c r="T148" s="15" t="str">
        <f t="shared" si="5"/>
        <v>Longview TX</v>
      </c>
      <c r="U148" s="15" t="s">
        <v>32</v>
      </c>
      <c r="V148" s="15" t="s">
        <v>52</v>
      </c>
      <c r="W148" s="15">
        <f t="shared" si="8"/>
        <v>54</v>
      </c>
      <c r="X148" s="15" t="s">
        <v>53</v>
      </c>
      <c r="Y148" s="17" t="s">
        <v>35</v>
      </c>
      <c r="Z148" s="15" t="s">
        <v>377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5.75" customHeight="1">
      <c r="A149" s="13" t="s">
        <v>650</v>
      </c>
      <c r="B149" s="13" t="s">
        <v>651</v>
      </c>
      <c r="C149" s="13" t="s">
        <v>651</v>
      </c>
      <c r="D149" s="14">
        <v>43741.0</v>
      </c>
      <c r="E149" s="14">
        <v>43749.0</v>
      </c>
      <c r="F149" s="14"/>
      <c r="G149" s="14">
        <v>43779.0</v>
      </c>
      <c r="H149" s="11">
        <f t="shared" si="11"/>
        <v>30</v>
      </c>
      <c r="I149" s="11">
        <f t="shared" si="3"/>
        <v>6</v>
      </c>
      <c r="J149" s="11"/>
      <c r="K149" s="11">
        <f t="shared" si="4"/>
        <v>10</v>
      </c>
      <c r="L149" s="11" t="str">
        <f>VLOOKUP(A149,MONTH!A:C,3,0)</f>
        <v>OCTOBER</v>
      </c>
      <c r="M149" s="14"/>
      <c r="N149" s="15">
        <v>90.0</v>
      </c>
      <c r="O149" s="15" t="s">
        <v>72</v>
      </c>
      <c r="P149" s="15">
        <v>4212.0</v>
      </c>
      <c r="Q149" s="16">
        <v>3000.0</v>
      </c>
      <c r="R149" s="15" t="s">
        <v>652</v>
      </c>
      <c r="S149" s="15" t="s">
        <v>74</v>
      </c>
      <c r="T149" s="15" t="str">
        <f t="shared" si="5"/>
        <v>Porto Mantovano Lombardy</v>
      </c>
      <c r="U149" s="15" t="s">
        <v>75</v>
      </c>
      <c r="V149" s="15" t="s">
        <v>52</v>
      </c>
      <c r="W149" s="15">
        <f t="shared" si="8"/>
        <v>54</v>
      </c>
      <c r="X149" s="15" t="s">
        <v>53</v>
      </c>
      <c r="Y149" s="17" t="s">
        <v>35</v>
      </c>
      <c r="Z149" s="15" t="s">
        <v>36</v>
      </c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5.75" customHeight="1">
      <c r="A150" s="13" t="s">
        <v>653</v>
      </c>
      <c r="B150" s="13" t="s">
        <v>654</v>
      </c>
      <c r="C150" s="13" t="s">
        <v>654</v>
      </c>
      <c r="D150" s="14">
        <v>43742.0</v>
      </c>
      <c r="E150" s="14">
        <v>43745.0</v>
      </c>
      <c r="F150" s="14"/>
      <c r="G150" s="14">
        <v>43775.0</v>
      </c>
      <c r="H150" s="11">
        <f t="shared" si="11"/>
        <v>30</v>
      </c>
      <c r="I150" s="11">
        <f t="shared" si="3"/>
        <v>2</v>
      </c>
      <c r="J150" s="11"/>
      <c r="K150" s="11">
        <f t="shared" si="4"/>
        <v>10</v>
      </c>
      <c r="L150" s="11" t="str">
        <f>VLOOKUP(A150,MONTH!A:C,3,0)</f>
        <v>OCTOBER</v>
      </c>
      <c r="M150" s="14"/>
      <c r="N150" s="15">
        <v>133.0</v>
      </c>
      <c r="O150" s="15" t="s">
        <v>29</v>
      </c>
      <c r="P150" s="15">
        <v>3850.0</v>
      </c>
      <c r="Q150" s="16">
        <v>3000.0</v>
      </c>
      <c r="R150" s="15" t="s">
        <v>114</v>
      </c>
      <c r="S150" s="15" t="s">
        <v>115</v>
      </c>
      <c r="T150" s="15" t="str">
        <f t="shared" si="5"/>
        <v>Seattle WA</v>
      </c>
      <c r="U150" s="15" t="s">
        <v>32</v>
      </c>
      <c r="V150" s="15" t="s">
        <v>52</v>
      </c>
      <c r="W150" s="15">
        <f t="shared" si="8"/>
        <v>54</v>
      </c>
      <c r="X150" s="15" t="s">
        <v>53</v>
      </c>
      <c r="Y150" s="17" t="s">
        <v>35</v>
      </c>
      <c r="Z150" s="15" t="s">
        <v>36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5.75" customHeight="1">
      <c r="A151" s="13" t="s">
        <v>655</v>
      </c>
      <c r="B151" s="13" t="s">
        <v>656</v>
      </c>
      <c r="C151" s="13" t="s">
        <v>656</v>
      </c>
      <c r="D151" s="14"/>
      <c r="E151" s="14">
        <v>43776.0</v>
      </c>
      <c r="F151" s="14"/>
      <c r="G151" s="14">
        <v>43803.0</v>
      </c>
      <c r="H151" s="11">
        <f t="shared" si="11"/>
        <v>27</v>
      </c>
      <c r="I151" s="11">
        <f t="shared" si="3"/>
        <v>5</v>
      </c>
      <c r="J151" s="11"/>
      <c r="K151" s="11">
        <f t="shared" si="4"/>
        <v>11</v>
      </c>
      <c r="L151" s="11" t="str">
        <f>VLOOKUP(A151,MONTH!A:C,3,0)</f>
        <v>NOVEMBER</v>
      </c>
      <c r="M151" s="14"/>
      <c r="N151" s="15">
        <v>135.0</v>
      </c>
      <c r="O151" s="15" t="s">
        <v>29</v>
      </c>
      <c r="P151" s="15">
        <v>4951.0</v>
      </c>
      <c r="Q151" s="16">
        <v>500.0</v>
      </c>
      <c r="R151" s="15" t="s">
        <v>657</v>
      </c>
      <c r="S151" s="15" t="s">
        <v>65</v>
      </c>
      <c r="T151" s="15" t="str">
        <f t="shared" si="5"/>
        <v>Burbank CA</v>
      </c>
      <c r="U151" s="15" t="s">
        <v>32</v>
      </c>
      <c r="V151" s="15" t="s">
        <v>52</v>
      </c>
      <c r="W151" s="15">
        <f t="shared" si="8"/>
        <v>54</v>
      </c>
      <c r="X151" s="15" t="s">
        <v>53</v>
      </c>
      <c r="Y151" s="17" t="s">
        <v>35</v>
      </c>
      <c r="Z151" s="15" t="s">
        <v>377</v>
      </c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5.75" customHeight="1">
      <c r="A152" s="13" t="s">
        <v>658</v>
      </c>
      <c r="B152" s="13" t="s">
        <v>659</v>
      </c>
      <c r="C152" s="13" t="s">
        <v>660</v>
      </c>
      <c r="D152" s="14">
        <v>43753.0</v>
      </c>
      <c r="E152" s="14">
        <v>43769.0</v>
      </c>
      <c r="F152" s="14"/>
      <c r="G152" s="14">
        <v>43784.0</v>
      </c>
      <c r="H152" s="11">
        <f t="shared" si="11"/>
        <v>15</v>
      </c>
      <c r="I152" s="11">
        <f t="shared" si="3"/>
        <v>5</v>
      </c>
      <c r="J152" s="11"/>
      <c r="K152" s="11">
        <f t="shared" si="4"/>
        <v>10</v>
      </c>
      <c r="L152" s="11" t="str">
        <f>VLOOKUP(A152,MONTH!A:C,3,0)</f>
        <v>OCTOBER</v>
      </c>
      <c r="M152" s="14"/>
      <c r="N152" s="15">
        <v>832.0</v>
      </c>
      <c r="O152" s="15" t="s">
        <v>29</v>
      </c>
      <c r="P152" s="15">
        <v>52469.0</v>
      </c>
      <c r="Q152" s="16">
        <v>25000.0</v>
      </c>
      <c r="R152" s="15" t="s">
        <v>661</v>
      </c>
      <c r="S152" s="15" t="s">
        <v>499</v>
      </c>
      <c r="T152" s="15" t="str">
        <f t="shared" si="5"/>
        <v>Marlborough MA</v>
      </c>
      <c r="U152" s="15" t="s">
        <v>32</v>
      </c>
      <c r="V152" s="15" t="s">
        <v>52</v>
      </c>
      <c r="W152" s="15">
        <f t="shared" si="8"/>
        <v>54</v>
      </c>
      <c r="X152" s="15" t="s">
        <v>53</v>
      </c>
      <c r="Y152" s="17" t="s">
        <v>87</v>
      </c>
      <c r="Z152" s="15" t="s">
        <v>377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5.75" customHeight="1">
      <c r="A153" s="13" t="s">
        <v>662</v>
      </c>
      <c r="B153" s="13" t="s">
        <v>663</v>
      </c>
      <c r="C153" s="13" t="s">
        <v>663</v>
      </c>
      <c r="D153" s="14">
        <v>43754.0</v>
      </c>
      <c r="E153" s="14">
        <v>43783.0</v>
      </c>
      <c r="F153" s="14"/>
      <c r="G153" s="14">
        <v>43813.0</v>
      </c>
      <c r="H153" s="11">
        <f t="shared" si="11"/>
        <v>30</v>
      </c>
      <c r="I153" s="11">
        <f t="shared" si="3"/>
        <v>5</v>
      </c>
      <c r="J153" s="11"/>
      <c r="K153" s="11">
        <f t="shared" si="4"/>
        <v>11</v>
      </c>
      <c r="L153" s="11" t="str">
        <f>VLOOKUP(A153,MONTH!A:C,3,0)</f>
        <v>NOVEMBER</v>
      </c>
      <c r="M153" s="14"/>
      <c r="N153" s="15">
        <v>3.0</v>
      </c>
      <c r="O153" s="15" t="s">
        <v>29</v>
      </c>
      <c r="P153" s="15">
        <v>46.0</v>
      </c>
      <c r="Q153" s="16">
        <v>10000.0</v>
      </c>
      <c r="R153" s="15" t="s">
        <v>135</v>
      </c>
      <c r="S153" s="15" t="s">
        <v>136</v>
      </c>
      <c r="T153" s="15" t="str">
        <f t="shared" si="5"/>
        <v>Philadelphia PA</v>
      </c>
      <c r="U153" s="15" t="s">
        <v>32</v>
      </c>
      <c r="V153" s="15" t="s">
        <v>66</v>
      </c>
      <c r="W153" s="15">
        <f t="shared" si="8"/>
        <v>54</v>
      </c>
      <c r="X153" s="15" t="s">
        <v>67</v>
      </c>
      <c r="Y153" s="17" t="s">
        <v>35</v>
      </c>
      <c r="Z153" s="15" t="s">
        <v>377</v>
      </c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5.75" customHeight="1">
      <c r="A154" s="13" t="s">
        <v>664</v>
      </c>
      <c r="B154" s="13" t="s">
        <v>665</v>
      </c>
      <c r="C154" s="13" t="s">
        <v>665</v>
      </c>
      <c r="D154" s="14">
        <v>43760.0</v>
      </c>
      <c r="E154" s="14">
        <v>43782.0</v>
      </c>
      <c r="F154" s="14"/>
      <c r="G154" s="14">
        <v>43815.0</v>
      </c>
      <c r="H154" s="11">
        <f t="shared" si="11"/>
        <v>33</v>
      </c>
      <c r="I154" s="11">
        <f t="shared" si="3"/>
        <v>4</v>
      </c>
      <c r="J154" s="11"/>
      <c r="K154" s="11">
        <f t="shared" si="4"/>
        <v>11</v>
      </c>
      <c r="L154" s="11" t="str">
        <f>VLOOKUP(A154,MONTH!A:C,3,0)</f>
        <v>NOVEMBER</v>
      </c>
      <c r="M154" s="14"/>
      <c r="N154" s="15">
        <v>2.0</v>
      </c>
      <c r="O154" s="15" t="s">
        <v>29</v>
      </c>
      <c r="P154" s="15">
        <v>155.0</v>
      </c>
      <c r="Q154" s="16">
        <v>7200.0</v>
      </c>
      <c r="R154" s="15" t="s">
        <v>666</v>
      </c>
      <c r="S154" s="15" t="s">
        <v>667</v>
      </c>
      <c r="T154" s="15" t="str">
        <f t="shared" si="5"/>
        <v>Karvin√° Moravian-Silesian Region</v>
      </c>
      <c r="U154" s="15" t="s">
        <v>668</v>
      </c>
      <c r="V154" s="15" t="s">
        <v>52</v>
      </c>
      <c r="W154" s="15">
        <f t="shared" si="8"/>
        <v>54</v>
      </c>
      <c r="X154" s="15" t="s">
        <v>53</v>
      </c>
      <c r="Y154" s="17" t="s">
        <v>35</v>
      </c>
      <c r="Z154" s="15" t="s">
        <v>377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5.75" customHeight="1">
      <c r="A155" s="13" t="s">
        <v>669</v>
      </c>
      <c r="B155" s="13" t="s">
        <v>670</v>
      </c>
      <c r="C155" s="13" t="s">
        <v>670</v>
      </c>
      <c r="D155" s="14">
        <v>43778.0</v>
      </c>
      <c r="E155" s="14">
        <v>43782.0</v>
      </c>
      <c r="F155" s="14"/>
      <c r="G155" s="14">
        <v>43796.0</v>
      </c>
      <c r="H155" s="11">
        <f t="shared" si="11"/>
        <v>14</v>
      </c>
      <c r="I155" s="11">
        <f t="shared" si="3"/>
        <v>4</v>
      </c>
      <c r="J155" s="11"/>
      <c r="K155" s="11">
        <f t="shared" si="4"/>
        <v>11</v>
      </c>
      <c r="L155" s="11" t="str">
        <f>VLOOKUP(A155,MONTH!A:C,3,0)</f>
        <v>NOVEMBER</v>
      </c>
      <c r="M155" s="14"/>
      <c r="N155" s="15">
        <v>3.0</v>
      </c>
      <c r="O155" s="15" t="s">
        <v>48</v>
      </c>
      <c r="P155" s="15">
        <v>21.0</v>
      </c>
      <c r="Q155" s="16">
        <v>200.0</v>
      </c>
      <c r="R155" s="15" t="s">
        <v>512</v>
      </c>
      <c r="S155" s="15" t="s">
        <v>50</v>
      </c>
      <c r="T155" s="15" t="str">
        <f t="shared" si="5"/>
        <v>Northampton England</v>
      </c>
      <c r="U155" s="15" t="s">
        <v>51</v>
      </c>
      <c r="V155" s="15" t="s">
        <v>52</v>
      </c>
      <c r="W155" s="15">
        <f t="shared" si="8"/>
        <v>54</v>
      </c>
      <c r="X155" s="15" t="s">
        <v>53</v>
      </c>
      <c r="Y155" s="17" t="s">
        <v>35</v>
      </c>
      <c r="Z155" s="15" t="s">
        <v>377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5.75" customHeight="1">
      <c r="A156" s="33"/>
      <c r="B156" s="33"/>
      <c r="C156" s="33"/>
      <c r="D156" s="33"/>
      <c r="E156" s="33"/>
      <c r="F156" s="33"/>
      <c r="G156" s="33"/>
      <c r="H156" s="11"/>
      <c r="I156" s="33"/>
      <c r="J156" s="33"/>
      <c r="K156" s="33"/>
      <c r="L156" s="33"/>
      <c r="M156" s="33"/>
      <c r="N156" s="33"/>
      <c r="O156" s="33"/>
      <c r="P156" s="33"/>
      <c r="Q156" s="34"/>
      <c r="R156" s="33"/>
      <c r="S156" s="33"/>
      <c r="T156" s="33"/>
      <c r="U156" s="33"/>
      <c r="V156" s="33"/>
      <c r="W156" s="33"/>
      <c r="X156" s="33"/>
      <c r="Y156" s="33"/>
      <c r="Z156" s="33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5.75" customHeight="1">
      <c r="A157" s="33"/>
      <c r="B157" s="33"/>
      <c r="C157" s="33"/>
      <c r="D157" s="33"/>
      <c r="E157" s="33"/>
      <c r="F157" s="33"/>
      <c r="G157" s="33"/>
      <c r="H157" s="11"/>
      <c r="I157" s="33"/>
      <c r="J157" s="33"/>
      <c r="K157" s="33"/>
      <c r="L157" s="33"/>
      <c r="M157" s="33"/>
      <c r="N157" s="33"/>
      <c r="O157" s="35"/>
      <c r="P157" s="33"/>
      <c r="Q157" s="34"/>
      <c r="R157" s="33"/>
      <c r="S157" s="33"/>
      <c r="T157" s="33"/>
      <c r="U157" s="33"/>
      <c r="V157" s="33"/>
      <c r="W157" s="33"/>
      <c r="X157" s="33"/>
      <c r="Y157" s="33"/>
      <c r="Z157" s="33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5.75" customHeight="1">
      <c r="A158" s="33"/>
      <c r="B158" s="33"/>
      <c r="C158" s="33"/>
      <c r="D158" s="33"/>
      <c r="E158" s="33"/>
      <c r="F158" s="33"/>
      <c r="G158" s="33"/>
      <c r="H158" s="11"/>
      <c r="I158" s="33"/>
      <c r="J158" s="33"/>
      <c r="K158" s="33"/>
      <c r="L158" s="33"/>
      <c r="M158" s="33"/>
      <c r="N158" s="33"/>
      <c r="O158" s="35"/>
      <c r="P158" s="33"/>
      <c r="Q158" s="34"/>
      <c r="R158" s="33"/>
      <c r="S158" s="33"/>
      <c r="T158" s="33"/>
      <c r="U158" s="33"/>
      <c r="V158" s="33"/>
      <c r="W158" s="33"/>
      <c r="X158" s="33"/>
      <c r="Y158" s="33"/>
      <c r="Z158" s="33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5.75" customHeight="1">
      <c r="A159" s="33"/>
      <c r="B159" s="33"/>
      <c r="C159" s="33"/>
      <c r="D159" s="33"/>
      <c r="E159" s="33"/>
      <c r="F159" s="33"/>
      <c r="G159" s="33"/>
      <c r="H159" s="11"/>
      <c r="I159" s="33"/>
      <c r="J159" s="33"/>
      <c r="K159" s="33"/>
      <c r="L159" s="33"/>
      <c r="M159" s="33"/>
      <c r="N159" s="33"/>
      <c r="O159" s="33"/>
      <c r="P159" s="33"/>
      <c r="Q159" s="34"/>
      <c r="R159" s="33"/>
      <c r="S159" s="33"/>
      <c r="T159" s="33"/>
      <c r="U159" s="33"/>
      <c r="V159" s="33"/>
      <c r="W159" s="33"/>
      <c r="X159" s="33"/>
      <c r="Y159" s="33"/>
      <c r="Z159" s="33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5.75" customHeight="1">
      <c r="A160" s="15"/>
      <c r="B160" s="15"/>
      <c r="C160" s="15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5"/>
      <c r="O160" s="15"/>
      <c r="P160" s="15"/>
      <c r="Q160" s="16"/>
      <c r="R160" s="15"/>
      <c r="S160" s="15"/>
      <c r="T160" s="15"/>
      <c r="U160" s="15"/>
      <c r="V160" s="15"/>
      <c r="W160" s="15"/>
      <c r="X160" s="15"/>
      <c r="Y160" s="17"/>
      <c r="Z160" s="15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5.75" customHeight="1">
      <c r="A161" s="15"/>
      <c r="B161" s="15"/>
      <c r="C161" s="15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5"/>
      <c r="O161" s="15"/>
      <c r="P161" s="15"/>
      <c r="Q161" s="16"/>
      <c r="R161" s="15"/>
      <c r="S161" s="15"/>
      <c r="T161" s="15"/>
      <c r="U161" s="15"/>
      <c r="V161" s="15"/>
      <c r="W161" s="15"/>
      <c r="X161" s="15"/>
      <c r="Y161" s="17"/>
      <c r="Z161" s="15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5.75" customHeight="1">
      <c r="A162" s="15"/>
      <c r="B162" s="15"/>
      <c r="C162" s="15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5"/>
      <c r="O162" s="15"/>
      <c r="P162" s="15"/>
      <c r="Q162" s="16"/>
      <c r="R162" s="15"/>
      <c r="S162" s="15"/>
      <c r="T162" s="15"/>
      <c r="U162" s="15"/>
      <c r="V162" s="15"/>
      <c r="W162" s="15"/>
      <c r="X162" s="15"/>
      <c r="Y162" s="17"/>
      <c r="Z162" s="15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5.75" customHeight="1">
      <c r="A163" s="15"/>
      <c r="B163" s="15"/>
      <c r="C163" s="15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5"/>
      <c r="O163" s="15"/>
      <c r="P163" s="15"/>
      <c r="Q163" s="16"/>
      <c r="R163" s="15"/>
      <c r="S163" s="15"/>
      <c r="T163" s="15"/>
      <c r="U163" s="15"/>
      <c r="V163" s="15"/>
      <c r="W163" s="15"/>
      <c r="X163" s="15"/>
      <c r="Y163" s="17"/>
      <c r="Z163" s="15"/>
    </row>
    <row r="164" ht="15.75" customHeight="1">
      <c r="A164" s="15"/>
      <c r="B164" s="15"/>
      <c r="C164" s="15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5"/>
      <c r="O164" s="15"/>
      <c r="P164" s="15"/>
      <c r="Q164" s="16"/>
      <c r="R164" s="15"/>
      <c r="S164" s="15"/>
      <c r="T164" s="15"/>
      <c r="U164" s="15"/>
      <c r="V164" s="15"/>
      <c r="W164" s="15"/>
      <c r="X164" s="15"/>
      <c r="Y164" s="17"/>
      <c r="Z164" s="15"/>
    </row>
    <row r="165" ht="15.75" customHeight="1">
      <c r="A165" s="15"/>
      <c r="B165" s="15"/>
      <c r="C165" s="15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5"/>
      <c r="O165" s="15"/>
      <c r="P165" s="15"/>
      <c r="Q165" s="16"/>
      <c r="R165" s="15"/>
      <c r="S165" s="15"/>
      <c r="T165" s="15"/>
      <c r="U165" s="15"/>
      <c r="V165" s="15"/>
      <c r="W165" s="15"/>
      <c r="X165" s="15"/>
      <c r="Y165" s="17"/>
      <c r="Z165" s="15"/>
    </row>
    <row r="166" ht="15.75" customHeight="1">
      <c r="A166" s="15"/>
      <c r="B166" s="15"/>
      <c r="C166" s="15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5"/>
      <c r="O166" s="15"/>
      <c r="P166" s="15"/>
      <c r="Q166" s="16"/>
      <c r="R166" s="15"/>
      <c r="S166" s="15"/>
      <c r="T166" s="15"/>
      <c r="U166" s="15"/>
      <c r="V166" s="15"/>
      <c r="W166" s="15"/>
      <c r="X166" s="15"/>
      <c r="Y166" s="17"/>
      <c r="Z166" s="15"/>
    </row>
    <row r="167" ht="15.75" customHeight="1">
      <c r="A167" s="15"/>
      <c r="B167" s="15"/>
      <c r="C167" s="15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5"/>
      <c r="O167" s="15"/>
      <c r="P167" s="15"/>
      <c r="Q167" s="16"/>
      <c r="R167" s="15"/>
      <c r="S167" s="15"/>
      <c r="T167" s="15"/>
      <c r="U167" s="15"/>
      <c r="V167" s="15"/>
      <c r="W167" s="15"/>
      <c r="X167" s="15"/>
      <c r="Y167" s="17"/>
      <c r="Z167" s="15"/>
    </row>
    <row r="168" ht="15.75" customHeight="1">
      <c r="A168" s="15"/>
      <c r="B168" s="15"/>
      <c r="C168" s="15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5"/>
      <c r="O168" s="15"/>
      <c r="P168" s="15"/>
      <c r="Q168" s="16"/>
      <c r="R168" s="15"/>
      <c r="S168" s="15"/>
      <c r="T168" s="15"/>
      <c r="U168" s="15"/>
      <c r="V168" s="15"/>
      <c r="W168" s="15"/>
      <c r="X168" s="15"/>
      <c r="Y168" s="17"/>
      <c r="Z168" s="15"/>
    </row>
    <row r="169" ht="15.75" customHeight="1">
      <c r="A169" s="15"/>
      <c r="B169" s="15"/>
      <c r="C169" s="15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5"/>
      <c r="O169" s="15"/>
      <c r="P169" s="15"/>
      <c r="Q169" s="16"/>
      <c r="R169" s="15"/>
      <c r="S169" s="15"/>
      <c r="T169" s="15"/>
      <c r="U169" s="15"/>
      <c r="V169" s="15"/>
      <c r="W169" s="15"/>
      <c r="X169" s="15"/>
      <c r="Y169" s="17"/>
      <c r="Z169" s="15"/>
    </row>
    <row r="170" ht="15.75" customHeight="1">
      <c r="A170" s="15"/>
      <c r="B170" s="15"/>
      <c r="C170" s="15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5"/>
      <c r="O170" s="15"/>
      <c r="P170" s="15"/>
      <c r="Q170" s="16"/>
      <c r="R170" s="15"/>
      <c r="S170" s="15"/>
      <c r="T170" s="15"/>
      <c r="U170" s="15"/>
      <c r="V170" s="15"/>
      <c r="W170" s="15"/>
      <c r="X170" s="15"/>
      <c r="Y170" s="17"/>
      <c r="Z170" s="15"/>
    </row>
    <row r="171" ht="15.75" customHeight="1">
      <c r="A171" s="15"/>
      <c r="B171" s="15"/>
      <c r="C171" s="15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5"/>
      <c r="O171" s="15"/>
      <c r="P171" s="15"/>
      <c r="Q171" s="16"/>
      <c r="R171" s="15"/>
      <c r="S171" s="15"/>
      <c r="T171" s="15"/>
      <c r="U171" s="15"/>
      <c r="V171" s="15"/>
      <c r="W171" s="15"/>
      <c r="X171" s="15"/>
      <c r="Y171" s="17"/>
      <c r="Z171" s="15"/>
    </row>
    <row r="172" ht="15.75" customHeight="1">
      <c r="A172" s="15"/>
      <c r="B172" s="15"/>
      <c r="C172" s="15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5"/>
      <c r="O172" s="15"/>
      <c r="P172" s="15"/>
      <c r="Q172" s="16"/>
      <c r="R172" s="15"/>
      <c r="S172" s="15"/>
      <c r="T172" s="15"/>
      <c r="U172" s="15"/>
      <c r="V172" s="15"/>
      <c r="W172" s="15"/>
      <c r="X172" s="15"/>
      <c r="Y172" s="17"/>
      <c r="Z172" s="15"/>
    </row>
    <row r="173" ht="15.75" customHeight="1">
      <c r="A173" s="15"/>
      <c r="B173" s="15"/>
      <c r="C173" s="1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5"/>
      <c r="O173" s="15"/>
      <c r="P173" s="15"/>
      <c r="Q173" s="16"/>
      <c r="R173" s="15"/>
      <c r="S173" s="15"/>
      <c r="T173" s="15"/>
      <c r="U173" s="15"/>
      <c r="V173" s="15"/>
      <c r="W173" s="15"/>
      <c r="X173" s="15"/>
      <c r="Y173" s="17"/>
      <c r="Z173" s="15"/>
    </row>
    <row r="174" ht="15.75" customHeight="1">
      <c r="A174" s="15"/>
      <c r="B174" s="15"/>
      <c r="C174" s="1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5"/>
      <c r="O174" s="15"/>
      <c r="P174" s="15"/>
      <c r="Q174" s="16"/>
      <c r="R174" s="15"/>
      <c r="S174" s="15"/>
      <c r="T174" s="15"/>
      <c r="U174" s="15"/>
      <c r="V174" s="15"/>
      <c r="W174" s="15"/>
      <c r="X174" s="15"/>
      <c r="Y174" s="17"/>
      <c r="Z174" s="15"/>
    </row>
    <row r="175" ht="15.75" customHeight="1">
      <c r="A175" s="15"/>
      <c r="B175" s="15"/>
      <c r="C175" s="1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5"/>
      <c r="O175" s="15"/>
      <c r="P175" s="15"/>
      <c r="Q175" s="16"/>
      <c r="R175" s="15"/>
      <c r="S175" s="15"/>
      <c r="T175" s="15"/>
      <c r="U175" s="15"/>
      <c r="V175" s="15"/>
      <c r="W175" s="15"/>
      <c r="X175" s="15"/>
      <c r="Y175" s="17"/>
      <c r="Z175" s="15"/>
    </row>
    <row r="176" ht="15.75" customHeight="1">
      <c r="A176" s="15"/>
      <c r="B176" s="15"/>
      <c r="C176" s="1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5"/>
      <c r="O176" s="15"/>
      <c r="P176" s="15"/>
      <c r="Q176" s="16"/>
      <c r="R176" s="15"/>
      <c r="S176" s="15"/>
      <c r="T176" s="15"/>
      <c r="U176" s="15"/>
      <c r="V176" s="15"/>
      <c r="W176" s="15"/>
      <c r="X176" s="15"/>
      <c r="Y176" s="17"/>
      <c r="Z176" s="15"/>
    </row>
    <row r="177" ht="15.75" customHeight="1">
      <c r="A177" s="15"/>
      <c r="B177" s="15"/>
      <c r="C177" s="1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5"/>
      <c r="O177" s="15"/>
      <c r="P177" s="15"/>
      <c r="Q177" s="16"/>
      <c r="R177" s="15"/>
      <c r="S177" s="15"/>
      <c r="T177" s="15"/>
      <c r="U177" s="15"/>
      <c r="V177" s="15"/>
      <c r="W177" s="15"/>
      <c r="X177" s="15"/>
      <c r="Y177" s="17"/>
      <c r="Z177" s="15"/>
    </row>
    <row r="178" ht="15.75" customHeight="1">
      <c r="A178" s="15"/>
      <c r="B178" s="15"/>
      <c r="C178" s="1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5"/>
      <c r="O178" s="15"/>
      <c r="P178" s="15"/>
      <c r="Q178" s="16"/>
      <c r="R178" s="15"/>
      <c r="S178" s="15"/>
      <c r="T178" s="15"/>
      <c r="U178" s="15"/>
      <c r="V178" s="15"/>
      <c r="W178" s="15"/>
      <c r="X178" s="15"/>
      <c r="Y178" s="17"/>
      <c r="Z178" s="15"/>
    </row>
    <row r="179" ht="15.75" customHeight="1">
      <c r="A179" s="15"/>
      <c r="B179" s="15"/>
      <c r="C179" s="1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5"/>
      <c r="O179" s="15"/>
      <c r="P179" s="15"/>
      <c r="Q179" s="16"/>
      <c r="R179" s="15"/>
      <c r="S179" s="15"/>
      <c r="T179" s="15"/>
      <c r="U179" s="15"/>
      <c r="V179" s="15"/>
      <c r="W179" s="15"/>
      <c r="X179" s="15"/>
      <c r="Y179" s="17"/>
      <c r="Z179" s="15"/>
    </row>
    <row r="180" ht="15.75" customHeight="1">
      <c r="A180" s="15"/>
      <c r="B180" s="15"/>
      <c r="C180" s="1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5"/>
      <c r="O180" s="15"/>
      <c r="P180" s="15"/>
      <c r="Q180" s="16"/>
      <c r="R180" s="15"/>
      <c r="S180" s="15"/>
      <c r="T180" s="15"/>
      <c r="U180" s="15"/>
      <c r="V180" s="15"/>
      <c r="W180" s="15"/>
      <c r="X180" s="15"/>
      <c r="Y180" s="17"/>
      <c r="Z180" s="15"/>
    </row>
    <row r="181" ht="15.75" customHeight="1">
      <c r="A181" s="15"/>
      <c r="B181" s="15"/>
      <c r="C181" s="1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5"/>
      <c r="O181" s="15"/>
      <c r="P181" s="15"/>
      <c r="Q181" s="16"/>
      <c r="R181" s="15"/>
      <c r="S181" s="15"/>
      <c r="T181" s="15"/>
      <c r="U181" s="15"/>
      <c r="V181" s="15"/>
      <c r="W181" s="15"/>
      <c r="X181" s="15"/>
      <c r="Y181" s="17"/>
      <c r="Z181" s="15"/>
    </row>
    <row r="182" ht="15.75" customHeight="1">
      <c r="A182" s="15"/>
      <c r="B182" s="15"/>
      <c r="C182" s="1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5"/>
      <c r="O182" s="15"/>
      <c r="P182" s="15"/>
      <c r="Q182" s="16"/>
      <c r="R182" s="15"/>
      <c r="S182" s="15"/>
      <c r="T182" s="15"/>
      <c r="U182" s="15"/>
      <c r="V182" s="15"/>
      <c r="W182" s="15"/>
      <c r="X182" s="15"/>
      <c r="Y182" s="17"/>
      <c r="Z182" s="15"/>
    </row>
    <row r="183" ht="15.75" customHeight="1">
      <c r="A183" s="15"/>
      <c r="B183" s="15"/>
      <c r="C183" s="1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5"/>
      <c r="O183" s="15"/>
      <c r="P183" s="15"/>
      <c r="Q183" s="16"/>
      <c r="R183" s="15"/>
      <c r="S183" s="15"/>
      <c r="T183" s="15"/>
      <c r="U183" s="15"/>
      <c r="V183" s="15"/>
      <c r="W183" s="15"/>
      <c r="X183" s="15"/>
      <c r="Y183" s="17"/>
      <c r="Z183" s="15"/>
    </row>
    <row r="184" ht="15.75" customHeight="1">
      <c r="A184" s="15"/>
      <c r="B184" s="15"/>
      <c r="C184" s="1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5"/>
      <c r="O184" s="15"/>
      <c r="P184" s="15"/>
      <c r="Q184" s="16"/>
      <c r="R184" s="15"/>
      <c r="S184" s="15"/>
      <c r="T184" s="15"/>
      <c r="U184" s="15"/>
      <c r="V184" s="15"/>
      <c r="W184" s="15"/>
      <c r="X184" s="15"/>
      <c r="Y184" s="17"/>
      <c r="Z184" s="15"/>
    </row>
    <row r="185" ht="15.75" customHeight="1">
      <c r="A185" s="15"/>
      <c r="B185" s="15"/>
      <c r="C185" s="1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5"/>
      <c r="O185" s="15"/>
      <c r="P185" s="15"/>
      <c r="Q185" s="16"/>
      <c r="R185" s="15"/>
      <c r="S185" s="15"/>
      <c r="T185" s="15"/>
      <c r="U185" s="15"/>
      <c r="V185" s="15"/>
      <c r="W185" s="15"/>
      <c r="X185" s="15"/>
      <c r="Y185" s="17"/>
      <c r="Z185" s="15"/>
    </row>
    <row r="186" ht="15.75" customHeight="1">
      <c r="A186" s="15"/>
      <c r="B186" s="15"/>
      <c r="C186" s="1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5"/>
      <c r="O186" s="15"/>
      <c r="P186" s="15"/>
      <c r="Q186" s="16"/>
      <c r="R186" s="15"/>
      <c r="S186" s="15"/>
      <c r="T186" s="15"/>
      <c r="U186" s="15"/>
      <c r="V186" s="15"/>
      <c r="W186" s="15"/>
      <c r="X186" s="15"/>
      <c r="Y186" s="17"/>
      <c r="Z186" s="15"/>
    </row>
    <row r="187" ht="15.75" customHeight="1">
      <c r="A187" s="15"/>
      <c r="B187" s="15"/>
      <c r="C187" s="1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5"/>
      <c r="O187" s="15"/>
      <c r="P187" s="15"/>
      <c r="Q187" s="16"/>
      <c r="R187" s="15"/>
      <c r="S187" s="15"/>
      <c r="T187" s="15"/>
      <c r="U187" s="15"/>
      <c r="V187" s="15"/>
      <c r="W187" s="15"/>
      <c r="X187" s="15"/>
      <c r="Y187" s="17"/>
      <c r="Z187" s="15"/>
    </row>
    <row r="188" ht="15.75" customHeight="1">
      <c r="A188" s="15"/>
      <c r="B188" s="15"/>
      <c r="C188" s="1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5"/>
      <c r="O188" s="15"/>
      <c r="P188" s="15"/>
      <c r="Q188" s="16"/>
      <c r="R188" s="15"/>
      <c r="S188" s="15"/>
      <c r="T188" s="15"/>
      <c r="U188" s="15"/>
      <c r="V188" s="15"/>
      <c r="W188" s="15"/>
      <c r="X188" s="15"/>
      <c r="Y188" s="17"/>
      <c r="Z188" s="15"/>
    </row>
    <row r="189" ht="15.75" customHeight="1">
      <c r="A189" s="15"/>
      <c r="B189" s="15"/>
      <c r="C189" s="1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5"/>
      <c r="O189" s="15"/>
      <c r="P189" s="15"/>
      <c r="Q189" s="16"/>
      <c r="R189" s="15"/>
      <c r="S189" s="15"/>
      <c r="T189" s="15"/>
      <c r="U189" s="15"/>
      <c r="V189" s="15"/>
      <c r="W189" s="15"/>
      <c r="X189" s="15"/>
      <c r="Y189" s="17"/>
      <c r="Z189" s="15"/>
    </row>
    <row r="190" ht="15.75" customHeight="1">
      <c r="A190" s="15"/>
      <c r="B190" s="15"/>
      <c r="C190" s="1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5"/>
      <c r="O190" s="15"/>
      <c r="P190" s="15"/>
      <c r="Q190" s="16"/>
      <c r="R190" s="15"/>
      <c r="S190" s="15"/>
      <c r="T190" s="15"/>
      <c r="U190" s="15"/>
      <c r="V190" s="15"/>
      <c r="W190" s="15"/>
      <c r="X190" s="15"/>
      <c r="Y190" s="17"/>
      <c r="Z190" s="15"/>
    </row>
    <row r="191" ht="15.75" customHeight="1">
      <c r="A191" s="15"/>
      <c r="B191" s="15"/>
      <c r="C191" s="1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5"/>
      <c r="O191" s="15"/>
      <c r="P191" s="15"/>
      <c r="Q191" s="16"/>
      <c r="R191" s="15"/>
      <c r="S191" s="15"/>
      <c r="T191" s="15"/>
      <c r="U191" s="15"/>
      <c r="V191" s="15"/>
      <c r="W191" s="15"/>
      <c r="X191" s="15"/>
      <c r="Y191" s="17"/>
      <c r="Z191" s="15"/>
    </row>
    <row r="192" ht="15.75" customHeight="1">
      <c r="A192" s="15"/>
      <c r="B192" s="15"/>
      <c r="C192" s="1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5"/>
      <c r="O192" s="15"/>
      <c r="P192" s="15"/>
      <c r="Q192" s="16"/>
      <c r="R192" s="15"/>
      <c r="S192" s="15"/>
      <c r="T192" s="15"/>
      <c r="U192" s="15"/>
      <c r="V192" s="15"/>
      <c r="W192" s="15"/>
      <c r="X192" s="15"/>
      <c r="Y192" s="17"/>
      <c r="Z192" s="15"/>
    </row>
    <row r="193" ht="15.75" customHeight="1">
      <c r="A193" s="15"/>
      <c r="B193" s="15"/>
      <c r="C193" s="1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5"/>
      <c r="O193" s="15"/>
      <c r="P193" s="15"/>
      <c r="Q193" s="16"/>
      <c r="R193" s="15"/>
      <c r="S193" s="15"/>
      <c r="T193" s="15"/>
      <c r="U193" s="15"/>
      <c r="V193" s="15"/>
      <c r="W193" s="15"/>
      <c r="X193" s="15"/>
      <c r="Y193" s="17"/>
      <c r="Z193" s="15"/>
    </row>
    <row r="194" ht="15.75" customHeight="1">
      <c r="A194" s="15"/>
      <c r="B194" s="15"/>
      <c r="C194" s="1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5"/>
      <c r="O194" s="15"/>
      <c r="P194" s="15"/>
      <c r="Q194" s="16"/>
      <c r="R194" s="15"/>
      <c r="S194" s="15"/>
      <c r="T194" s="15"/>
      <c r="U194" s="15"/>
      <c r="V194" s="15"/>
      <c r="W194" s="15"/>
      <c r="X194" s="15"/>
      <c r="Y194" s="17"/>
      <c r="Z194" s="15"/>
    </row>
    <row r="195" ht="15.75" customHeight="1">
      <c r="A195" s="15"/>
      <c r="B195" s="15"/>
      <c r="C195" s="1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5"/>
      <c r="O195" s="15"/>
      <c r="P195" s="15"/>
      <c r="Q195" s="16"/>
      <c r="R195" s="15"/>
      <c r="S195" s="15"/>
      <c r="T195" s="15"/>
      <c r="U195" s="15"/>
      <c r="V195" s="15"/>
      <c r="W195" s="15"/>
      <c r="X195" s="15"/>
      <c r="Y195" s="17"/>
      <c r="Z195" s="15"/>
    </row>
    <row r="196" ht="15.75" customHeight="1">
      <c r="A196" s="15"/>
      <c r="B196" s="15"/>
      <c r="C196" s="1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5"/>
      <c r="O196" s="15"/>
      <c r="P196" s="15"/>
      <c r="Q196" s="16"/>
      <c r="R196" s="15"/>
      <c r="S196" s="15"/>
      <c r="T196" s="15"/>
      <c r="U196" s="15"/>
      <c r="V196" s="15"/>
      <c r="W196" s="15"/>
      <c r="X196" s="15"/>
      <c r="Y196" s="17"/>
      <c r="Z196" s="15"/>
    </row>
    <row r="197" ht="15.75" customHeight="1">
      <c r="A197" s="15"/>
      <c r="B197" s="15"/>
      <c r="C197" s="1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5"/>
      <c r="O197" s="15"/>
      <c r="P197" s="15"/>
      <c r="Q197" s="16"/>
      <c r="R197" s="15"/>
      <c r="S197" s="15"/>
      <c r="T197" s="15"/>
      <c r="U197" s="15"/>
      <c r="V197" s="15"/>
      <c r="W197" s="15"/>
      <c r="X197" s="15"/>
      <c r="Y197" s="17"/>
      <c r="Z197" s="15"/>
    </row>
    <row r="198" ht="15.75" customHeight="1">
      <c r="A198" s="15"/>
      <c r="B198" s="15"/>
      <c r="C198" s="1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5"/>
      <c r="O198" s="15"/>
      <c r="P198" s="15"/>
      <c r="Q198" s="16"/>
      <c r="R198" s="15"/>
      <c r="S198" s="15"/>
      <c r="T198" s="15"/>
      <c r="U198" s="15"/>
      <c r="V198" s="15"/>
      <c r="W198" s="15"/>
      <c r="X198" s="15"/>
      <c r="Y198" s="17"/>
      <c r="Z198" s="15"/>
    </row>
    <row r="199" ht="15.75" customHeight="1">
      <c r="A199" s="15"/>
      <c r="B199" s="15"/>
      <c r="C199" s="1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5"/>
      <c r="O199" s="15"/>
      <c r="P199" s="15"/>
      <c r="Q199" s="16"/>
      <c r="R199" s="15"/>
      <c r="S199" s="15"/>
      <c r="T199" s="15"/>
      <c r="U199" s="15"/>
      <c r="V199" s="15"/>
      <c r="W199" s="15"/>
      <c r="X199" s="15"/>
      <c r="Y199" s="17"/>
      <c r="Z199" s="15"/>
    </row>
    <row r="200" ht="15.75" customHeight="1">
      <c r="A200" s="15"/>
      <c r="B200" s="15"/>
      <c r="C200" s="1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5"/>
      <c r="O200" s="15"/>
      <c r="P200" s="15"/>
      <c r="Q200" s="16"/>
      <c r="R200" s="15"/>
      <c r="S200" s="15"/>
      <c r="T200" s="15"/>
      <c r="U200" s="15"/>
      <c r="V200" s="15"/>
      <c r="W200" s="15"/>
      <c r="X200" s="15"/>
      <c r="Y200" s="17"/>
      <c r="Z200" s="15"/>
    </row>
    <row r="201" ht="15.75" customHeight="1">
      <c r="A201" s="15"/>
      <c r="B201" s="15"/>
      <c r="C201" s="1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5"/>
      <c r="O201" s="15"/>
      <c r="P201" s="15"/>
      <c r="Q201" s="16"/>
      <c r="R201" s="15"/>
      <c r="S201" s="15"/>
      <c r="T201" s="15"/>
      <c r="U201" s="15"/>
      <c r="V201" s="15"/>
      <c r="W201" s="15"/>
      <c r="X201" s="15"/>
      <c r="Y201" s="17"/>
      <c r="Z201" s="15"/>
    </row>
    <row r="202" ht="15.75" customHeight="1">
      <c r="A202" s="15"/>
      <c r="B202" s="15"/>
      <c r="C202" s="1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5"/>
      <c r="O202" s="15"/>
      <c r="P202" s="15"/>
      <c r="Q202" s="16"/>
      <c r="R202" s="15"/>
      <c r="S202" s="15"/>
      <c r="T202" s="15"/>
      <c r="U202" s="15"/>
      <c r="V202" s="15"/>
      <c r="W202" s="15"/>
      <c r="X202" s="15"/>
      <c r="Y202" s="17"/>
      <c r="Z202" s="15"/>
    </row>
    <row r="203" ht="15.75" customHeight="1">
      <c r="A203" s="15"/>
      <c r="B203" s="15"/>
      <c r="C203" s="1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5"/>
      <c r="O203" s="15"/>
      <c r="P203" s="15"/>
      <c r="Q203" s="16"/>
      <c r="R203" s="15"/>
      <c r="S203" s="15"/>
      <c r="T203" s="15"/>
      <c r="U203" s="15"/>
      <c r="V203" s="15"/>
      <c r="W203" s="15"/>
      <c r="X203" s="15"/>
      <c r="Y203" s="17"/>
      <c r="Z203" s="15"/>
    </row>
    <row r="204" ht="15.75" customHeight="1">
      <c r="A204" s="15"/>
      <c r="B204" s="15"/>
      <c r="C204" s="1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5"/>
      <c r="O204" s="15"/>
      <c r="P204" s="15"/>
      <c r="Q204" s="16"/>
      <c r="R204" s="15"/>
      <c r="S204" s="15"/>
      <c r="T204" s="15"/>
      <c r="U204" s="15"/>
      <c r="V204" s="15"/>
      <c r="W204" s="15"/>
      <c r="X204" s="15"/>
      <c r="Y204" s="17"/>
      <c r="Z204" s="15"/>
    </row>
    <row r="205" ht="15.75" customHeight="1">
      <c r="A205" s="15"/>
      <c r="B205" s="15"/>
      <c r="C205" s="1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5"/>
      <c r="O205" s="15"/>
      <c r="P205" s="15"/>
      <c r="Q205" s="16"/>
      <c r="R205" s="15"/>
      <c r="S205" s="15"/>
      <c r="T205" s="15"/>
      <c r="U205" s="15"/>
      <c r="V205" s="15"/>
      <c r="W205" s="15"/>
      <c r="X205" s="15"/>
      <c r="Y205" s="17"/>
      <c r="Z205" s="15"/>
    </row>
    <row r="206" ht="15.75" customHeight="1">
      <c r="A206" s="15"/>
      <c r="B206" s="15"/>
      <c r="C206" s="1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5"/>
      <c r="O206" s="15"/>
      <c r="P206" s="15"/>
      <c r="Q206" s="16"/>
      <c r="R206" s="15"/>
      <c r="S206" s="15"/>
      <c r="T206" s="15"/>
      <c r="U206" s="15"/>
      <c r="V206" s="15"/>
      <c r="W206" s="15"/>
      <c r="X206" s="15"/>
      <c r="Y206" s="17"/>
      <c r="Z206" s="15"/>
    </row>
    <row r="207" ht="15.75" customHeight="1">
      <c r="A207" s="15"/>
      <c r="B207" s="15"/>
      <c r="C207" s="1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5"/>
      <c r="O207" s="15"/>
      <c r="P207" s="15"/>
      <c r="Q207" s="16"/>
      <c r="R207" s="15"/>
      <c r="S207" s="15"/>
      <c r="T207" s="15"/>
      <c r="U207" s="15"/>
      <c r="V207" s="15"/>
      <c r="W207" s="15"/>
      <c r="X207" s="15"/>
      <c r="Y207" s="17"/>
      <c r="Z207" s="15"/>
    </row>
    <row r="208" ht="15.75" customHeight="1">
      <c r="A208" s="15"/>
      <c r="B208" s="15"/>
      <c r="C208" s="1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5"/>
      <c r="O208" s="15"/>
      <c r="P208" s="15"/>
      <c r="Q208" s="16"/>
      <c r="R208" s="15"/>
      <c r="S208" s="15"/>
      <c r="T208" s="15"/>
      <c r="U208" s="15"/>
      <c r="V208" s="15"/>
      <c r="W208" s="15"/>
      <c r="X208" s="15"/>
      <c r="Y208" s="17"/>
      <c r="Z208" s="15"/>
    </row>
    <row r="209" ht="15.75" customHeight="1">
      <c r="A209" s="15"/>
      <c r="B209" s="15"/>
      <c r="C209" s="1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5"/>
      <c r="O209" s="15"/>
      <c r="P209" s="15"/>
      <c r="Q209" s="16"/>
      <c r="R209" s="15"/>
      <c r="S209" s="15"/>
      <c r="T209" s="15"/>
      <c r="U209" s="15"/>
      <c r="V209" s="15"/>
      <c r="W209" s="15"/>
      <c r="X209" s="15"/>
      <c r="Y209" s="17"/>
      <c r="Z209" s="15"/>
    </row>
    <row r="210" ht="15.75" customHeight="1">
      <c r="A210" s="15"/>
      <c r="B210" s="15"/>
      <c r="C210" s="1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5"/>
      <c r="O210" s="15"/>
      <c r="P210" s="15"/>
      <c r="Q210" s="16"/>
      <c r="R210" s="15"/>
      <c r="S210" s="15"/>
      <c r="T210" s="15"/>
      <c r="U210" s="15"/>
      <c r="V210" s="15"/>
      <c r="W210" s="15"/>
      <c r="X210" s="15"/>
      <c r="Y210" s="17"/>
      <c r="Z210" s="15"/>
    </row>
    <row r="211" ht="15.75" customHeight="1">
      <c r="A211" s="15"/>
      <c r="B211" s="15"/>
      <c r="C211" s="1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5"/>
      <c r="O211" s="15"/>
      <c r="P211" s="15"/>
      <c r="Q211" s="16"/>
      <c r="R211" s="15"/>
      <c r="S211" s="15"/>
      <c r="T211" s="15"/>
      <c r="U211" s="15"/>
      <c r="V211" s="15"/>
      <c r="W211" s="15"/>
      <c r="X211" s="15"/>
      <c r="Y211" s="17"/>
      <c r="Z211" s="15"/>
    </row>
    <row r="212" ht="15.75" customHeight="1">
      <c r="A212" s="15"/>
      <c r="B212" s="15"/>
      <c r="C212" s="1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5"/>
      <c r="O212" s="15"/>
      <c r="P212" s="15"/>
      <c r="Q212" s="16"/>
      <c r="R212" s="15"/>
      <c r="S212" s="15"/>
      <c r="T212" s="15"/>
      <c r="U212" s="15"/>
      <c r="V212" s="15"/>
      <c r="W212" s="15"/>
      <c r="X212" s="15"/>
      <c r="Y212" s="17"/>
      <c r="Z212" s="15"/>
    </row>
    <row r="213" ht="15.75" customHeight="1">
      <c r="A213" s="15"/>
      <c r="B213" s="15"/>
      <c r="C213" s="1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5"/>
      <c r="O213" s="15"/>
      <c r="P213" s="15"/>
      <c r="Q213" s="16"/>
      <c r="R213" s="15"/>
      <c r="S213" s="15"/>
      <c r="T213" s="15"/>
      <c r="U213" s="15"/>
      <c r="V213" s="15"/>
      <c r="W213" s="15"/>
      <c r="X213" s="15"/>
      <c r="Y213" s="17"/>
      <c r="Z213" s="15"/>
    </row>
    <row r="214" ht="15.75" customHeight="1">
      <c r="A214" s="15"/>
      <c r="B214" s="15"/>
      <c r="C214" s="1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5"/>
      <c r="O214" s="15"/>
      <c r="P214" s="15"/>
      <c r="Q214" s="16"/>
      <c r="R214" s="15"/>
      <c r="S214" s="15"/>
      <c r="T214" s="15"/>
      <c r="U214" s="15"/>
      <c r="V214" s="15"/>
      <c r="W214" s="15"/>
      <c r="X214" s="15"/>
      <c r="Y214" s="17"/>
      <c r="Z214" s="15"/>
    </row>
    <row r="215" ht="15.75" customHeight="1">
      <c r="A215" s="15"/>
      <c r="B215" s="15"/>
      <c r="C215" s="1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5"/>
      <c r="O215" s="15"/>
      <c r="P215" s="15"/>
      <c r="Q215" s="16"/>
      <c r="R215" s="15"/>
      <c r="S215" s="15"/>
      <c r="T215" s="15"/>
      <c r="U215" s="15"/>
      <c r="V215" s="15"/>
      <c r="W215" s="15"/>
      <c r="X215" s="15"/>
      <c r="Y215" s="17"/>
      <c r="Z215" s="15"/>
    </row>
    <row r="216" ht="15.75" customHeight="1">
      <c r="A216" s="15"/>
      <c r="B216" s="15"/>
      <c r="C216" s="1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5"/>
      <c r="O216" s="15"/>
      <c r="P216" s="15"/>
      <c r="Q216" s="16"/>
      <c r="R216" s="15"/>
      <c r="S216" s="15"/>
      <c r="T216" s="15"/>
      <c r="U216" s="15"/>
      <c r="V216" s="15"/>
      <c r="W216" s="15"/>
      <c r="X216" s="15"/>
      <c r="Y216" s="17"/>
      <c r="Z216" s="15"/>
    </row>
    <row r="217" ht="15.75" customHeight="1">
      <c r="A217" s="15"/>
      <c r="B217" s="15"/>
      <c r="C217" s="1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5"/>
      <c r="O217" s="15"/>
      <c r="P217" s="15"/>
      <c r="Q217" s="16"/>
      <c r="R217" s="15"/>
      <c r="S217" s="15"/>
      <c r="T217" s="15"/>
      <c r="U217" s="15"/>
      <c r="V217" s="15"/>
      <c r="W217" s="15"/>
      <c r="X217" s="15"/>
      <c r="Y217" s="17"/>
      <c r="Z217" s="15"/>
    </row>
    <row r="218" ht="15.75" customHeight="1">
      <c r="A218" s="15"/>
      <c r="B218" s="15"/>
      <c r="C218" s="1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5"/>
      <c r="O218" s="15"/>
      <c r="P218" s="15"/>
      <c r="Q218" s="16"/>
      <c r="R218" s="15"/>
      <c r="S218" s="15"/>
      <c r="T218" s="15"/>
      <c r="U218" s="15"/>
      <c r="V218" s="15"/>
      <c r="W218" s="15"/>
      <c r="X218" s="15"/>
      <c r="Y218" s="17"/>
      <c r="Z218" s="15"/>
    </row>
    <row r="219" ht="15.75" customHeight="1">
      <c r="A219" s="15"/>
      <c r="B219" s="15"/>
      <c r="C219" s="1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5"/>
      <c r="O219" s="15"/>
      <c r="P219" s="15"/>
      <c r="Q219" s="16"/>
      <c r="R219" s="15"/>
      <c r="S219" s="15"/>
      <c r="T219" s="15"/>
      <c r="U219" s="15"/>
      <c r="V219" s="15"/>
      <c r="W219" s="15"/>
      <c r="X219" s="15"/>
      <c r="Y219" s="17"/>
      <c r="Z219" s="15"/>
    </row>
    <row r="220" ht="15.75" customHeight="1">
      <c r="A220" s="15"/>
      <c r="B220" s="15"/>
      <c r="C220" s="1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5"/>
      <c r="O220" s="15"/>
      <c r="P220" s="15"/>
      <c r="Q220" s="16"/>
      <c r="R220" s="15"/>
      <c r="S220" s="15"/>
      <c r="T220" s="15"/>
      <c r="U220" s="15"/>
      <c r="V220" s="15"/>
      <c r="W220" s="15"/>
      <c r="X220" s="15"/>
      <c r="Y220" s="17"/>
      <c r="Z220" s="15"/>
    </row>
    <row r="221" ht="15.75" customHeight="1">
      <c r="A221" s="15"/>
      <c r="B221" s="15"/>
      <c r="C221" s="1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5"/>
      <c r="O221" s="15"/>
      <c r="P221" s="15"/>
      <c r="Q221" s="16"/>
      <c r="R221" s="15"/>
      <c r="S221" s="15"/>
      <c r="T221" s="15"/>
      <c r="U221" s="15"/>
      <c r="V221" s="15"/>
      <c r="W221" s="15"/>
      <c r="X221" s="15"/>
      <c r="Y221" s="17"/>
      <c r="Z221" s="15"/>
    </row>
    <row r="222" ht="15.75" customHeight="1">
      <c r="A222" s="15"/>
      <c r="B222" s="15"/>
      <c r="C222" s="1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5"/>
      <c r="O222" s="15"/>
      <c r="P222" s="15"/>
      <c r="Q222" s="16"/>
      <c r="R222" s="15"/>
      <c r="S222" s="15"/>
      <c r="T222" s="15"/>
      <c r="U222" s="15"/>
      <c r="V222" s="15"/>
      <c r="W222" s="15"/>
      <c r="X222" s="15"/>
      <c r="Y222" s="17"/>
      <c r="Z222" s="15"/>
    </row>
    <row r="223" ht="15.75" customHeight="1">
      <c r="A223" s="15"/>
      <c r="B223" s="15"/>
      <c r="C223" s="1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5"/>
      <c r="O223" s="15"/>
      <c r="P223" s="15"/>
      <c r="Q223" s="16"/>
      <c r="R223" s="15"/>
      <c r="S223" s="15"/>
      <c r="T223" s="15"/>
      <c r="U223" s="15"/>
      <c r="V223" s="15"/>
      <c r="W223" s="15"/>
      <c r="X223" s="15"/>
      <c r="Y223" s="17"/>
      <c r="Z223" s="15"/>
    </row>
    <row r="224" ht="15.75" customHeight="1">
      <c r="A224" s="15"/>
      <c r="B224" s="15"/>
      <c r="C224" s="1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5"/>
      <c r="O224" s="15"/>
      <c r="P224" s="15"/>
      <c r="Q224" s="16"/>
      <c r="R224" s="15"/>
      <c r="S224" s="15"/>
      <c r="T224" s="15"/>
      <c r="U224" s="15"/>
      <c r="V224" s="15"/>
      <c r="W224" s="15"/>
      <c r="X224" s="15"/>
      <c r="Y224" s="17"/>
      <c r="Z224" s="15"/>
    </row>
    <row r="225" ht="15.75" customHeight="1">
      <c r="A225" s="15"/>
      <c r="B225" s="15"/>
      <c r="C225" s="1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5"/>
      <c r="O225" s="15"/>
      <c r="P225" s="15"/>
      <c r="Q225" s="16"/>
      <c r="R225" s="15"/>
      <c r="S225" s="15"/>
      <c r="T225" s="15"/>
      <c r="U225" s="15"/>
      <c r="V225" s="15"/>
      <c r="W225" s="15"/>
      <c r="X225" s="15"/>
      <c r="Y225" s="17"/>
      <c r="Z225" s="15"/>
    </row>
    <row r="226" ht="15.75" customHeight="1">
      <c r="A226" s="15"/>
      <c r="B226" s="15"/>
      <c r="C226" s="1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5"/>
      <c r="O226" s="15"/>
      <c r="P226" s="15"/>
      <c r="Q226" s="16"/>
      <c r="R226" s="15"/>
      <c r="S226" s="15"/>
      <c r="T226" s="15"/>
      <c r="U226" s="15"/>
      <c r="V226" s="15"/>
      <c r="W226" s="15"/>
      <c r="X226" s="15"/>
      <c r="Y226" s="17"/>
      <c r="Z226" s="15"/>
    </row>
    <row r="227" ht="15.75" customHeight="1">
      <c r="A227" s="15"/>
      <c r="B227" s="15"/>
      <c r="C227" s="1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5"/>
      <c r="O227" s="15"/>
      <c r="P227" s="15"/>
      <c r="Q227" s="16"/>
      <c r="R227" s="15"/>
      <c r="S227" s="15"/>
      <c r="T227" s="15"/>
      <c r="U227" s="15"/>
      <c r="V227" s="15"/>
      <c r="W227" s="15"/>
      <c r="X227" s="15"/>
      <c r="Y227" s="17"/>
      <c r="Z227" s="15"/>
    </row>
    <row r="228" ht="15.75" customHeight="1">
      <c r="A228" s="15"/>
      <c r="B228" s="15"/>
      <c r="C228" s="1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5"/>
      <c r="O228" s="15"/>
      <c r="P228" s="15"/>
      <c r="Q228" s="16"/>
      <c r="R228" s="15"/>
      <c r="S228" s="15"/>
      <c r="T228" s="15"/>
      <c r="U228" s="15"/>
      <c r="V228" s="15"/>
      <c r="W228" s="15"/>
      <c r="X228" s="15"/>
      <c r="Y228" s="17"/>
      <c r="Z228" s="15"/>
    </row>
    <row r="229" ht="15.75" customHeight="1">
      <c r="A229" s="15"/>
      <c r="B229" s="15"/>
      <c r="C229" s="1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5"/>
      <c r="O229" s="15"/>
      <c r="P229" s="15"/>
      <c r="Q229" s="16"/>
      <c r="R229" s="15"/>
      <c r="S229" s="15"/>
      <c r="T229" s="15"/>
      <c r="U229" s="15"/>
      <c r="V229" s="15"/>
      <c r="W229" s="15"/>
      <c r="X229" s="15"/>
      <c r="Y229" s="17"/>
      <c r="Z229" s="15"/>
    </row>
    <row r="230" ht="15.75" customHeight="1">
      <c r="A230" s="15"/>
      <c r="B230" s="15"/>
      <c r="C230" s="1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5"/>
      <c r="O230" s="15"/>
      <c r="P230" s="15"/>
      <c r="Q230" s="16"/>
      <c r="R230" s="15"/>
      <c r="S230" s="15"/>
      <c r="T230" s="15"/>
      <c r="U230" s="15"/>
      <c r="V230" s="15"/>
      <c r="W230" s="15"/>
      <c r="X230" s="15"/>
      <c r="Y230" s="17"/>
      <c r="Z230" s="15"/>
    </row>
    <row r="231" ht="15.75" customHeight="1">
      <c r="A231" s="15"/>
      <c r="B231" s="15"/>
      <c r="C231" s="1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5"/>
      <c r="O231" s="15"/>
      <c r="P231" s="15"/>
      <c r="Q231" s="16"/>
      <c r="R231" s="15"/>
      <c r="S231" s="15"/>
      <c r="T231" s="15"/>
      <c r="U231" s="15"/>
      <c r="V231" s="15"/>
      <c r="W231" s="15"/>
      <c r="X231" s="15"/>
      <c r="Y231" s="17"/>
      <c r="Z231" s="15"/>
    </row>
    <row r="232" ht="15.75" customHeight="1">
      <c r="A232" s="15"/>
      <c r="B232" s="15"/>
      <c r="C232" s="1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5"/>
      <c r="O232" s="15"/>
      <c r="P232" s="15"/>
      <c r="Q232" s="16"/>
      <c r="R232" s="15"/>
      <c r="S232" s="15"/>
      <c r="T232" s="15"/>
      <c r="U232" s="15"/>
      <c r="V232" s="15"/>
      <c r="W232" s="15"/>
      <c r="X232" s="15"/>
      <c r="Y232" s="17"/>
      <c r="Z232" s="15"/>
    </row>
    <row r="233" ht="15.75" customHeight="1">
      <c r="A233" s="15"/>
      <c r="B233" s="15"/>
      <c r="C233" s="1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5"/>
      <c r="O233" s="15"/>
      <c r="P233" s="15"/>
      <c r="Q233" s="16"/>
      <c r="R233" s="15"/>
      <c r="S233" s="15"/>
      <c r="T233" s="15"/>
      <c r="U233" s="15"/>
      <c r="V233" s="15"/>
      <c r="W233" s="15"/>
      <c r="X233" s="15"/>
      <c r="Y233" s="17"/>
      <c r="Z233" s="15"/>
    </row>
    <row r="234" ht="15.75" customHeight="1">
      <c r="A234" s="15"/>
      <c r="B234" s="15"/>
      <c r="C234" s="1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5"/>
      <c r="O234" s="15"/>
      <c r="P234" s="15"/>
      <c r="Q234" s="16"/>
      <c r="R234" s="15"/>
      <c r="S234" s="15"/>
      <c r="T234" s="15"/>
      <c r="U234" s="15"/>
      <c r="V234" s="15"/>
      <c r="W234" s="15"/>
      <c r="X234" s="15"/>
      <c r="Y234" s="17"/>
      <c r="Z234" s="15"/>
    </row>
    <row r="235" ht="15.75" customHeight="1">
      <c r="A235" s="15"/>
      <c r="B235" s="15"/>
      <c r="C235" s="1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5"/>
      <c r="O235" s="15"/>
      <c r="P235" s="15"/>
      <c r="Q235" s="16"/>
      <c r="R235" s="15"/>
      <c r="S235" s="15"/>
      <c r="T235" s="15"/>
      <c r="U235" s="15"/>
      <c r="V235" s="15"/>
      <c r="W235" s="15"/>
      <c r="X235" s="15"/>
      <c r="Y235" s="17"/>
      <c r="Z235" s="15"/>
    </row>
    <row r="236" ht="15.75" customHeight="1">
      <c r="A236" s="15"/>
      <c r="B236" s="15"/>
      <c r="C236" s="1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5"/>
      <c r="O236" s="15"/>
      <c r="P236" s="15"/>
      <c r="Q236" s="16"/>
      <c r="R236" s="15"/>
      <c r="S236" s="15"/>
      <c r="T236" s="15"/>
      <c r="U236" s="15"/>
      <c r="V236" s="15"/>
      <c r="W236" s="15"/>
      <c r="X236" s="15"/>
      <c r="Y236" s="17"/>
      <c r="Z236" s="15"/>
    </row>
    <row r="237" ht="15.75" customHeight="1">
      <c r="A237" s="15"/>
      <c r="B237" s="15"/>
      <c r="C237" s="1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5"/>
      <c r="O237" s="15"/>
      <c r="P237" s="15"/>
      <c r="Q237" s="16"/>
      <c r="R237" s="15"/>
      <c r="S237" s="15"/>
      <c r="T237" s="15"/>
      <c r="U237" s="15"/>
      <c r="V237" s="15"/>
      <c r="W237" s="15"/>
      <c r="X237" s="15"/>
      <c r="Y237" s="17"/>
      <c r="Z237" s="15"/>
    </row>
    <row r="238" ht="15.75" customHeight="1">
      <c r="A238" s="15"/>
      <c r="B238" s="15"/>
      <c r="C238" s="1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5"/>
      <c r="O238" s="15"/>
      <c r="P238" s="15"/>
      <c r="Q238" s="16"/>
      <c r="R238" s="15"/>
      <c r="S238" s="15"/>
      <c r="T238" s="15"/>
      <c r="U238" s="15"/>
      <c r="V238" s="15"/>
      <c r="W238" s="15"/>
      <c r="X238" s="15"/>
      <c r="Y238" s="17"/>
      <c r="Z238" s="15"/>
    </row>
    <row r="239" ht="15.75" customHeight="1">
      <c r="A239" s="15"/>
      <c r="B239" s="15"/>
      <c r="C239" s="1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5"/>
      <c r="O239" s="15"/>
      <c r="P239" s="15"/>
      <c r="Q239" s="16"/>
      <c r="R239" s="15"/>
      <c r="S239" s="15"/>
      <c r="T239" s="15"/>
      <c r="U239" s="15"/>
      <c r="V239" s="15"/>
      <c r="W239" s="15"/>
      <c r="X239" s="15"/>
      <c r="Y239" s="17"/>
      <c r="Z239" s="15"/>
    </row>
    <row r="240" ht="15.75" customHeight="1">
      <c r="A240" s="15"/>
      <c r="B240" s="15"/>
      <c r="C240" s="1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5"/>
      <c r="O240" s="15"/>
      <c r="P240" s="15"/>
      <c r="Q240" s="16"/>
      <c r="R240" s="15"/>
      <c r="S240" s="15"/>
      <c r="T240" s="15"/>
      <c r="U240" s="15"/>
      <c r="V240" s="15"/>
      <c r="W240" s="15"/>
      <c r="X240" s="15"/>
      <c r="Y240" s="17"/>
      <c r="Z240" s="15"/>
    </row>
    <row r="241" ht="15.75" customHeight="1">
      <c r="A241" s="15"/>
      <c r="B241" s="15"/>
      <c r="C241" s="1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5"/>
      <c r="O241" s="15"/>
      <c r="P241" s="15"/>
      <c r="Q241" s="16"/>
      <c r="R241" s="15"/>
      <c r="S241" s="15"/>
      <c r="T241" s="15"/>
      <c r="U241" s="15"/>
      <c r="V241" s="15"/>
      <c r="W241" s="15"/>
      <c r="X241" s="15"/>
      <c r="Y241" s="17"/>
      <c r="Z241" s="15"/>
    </row>
    <row r="242" ht="15.75" customHeight="1">
      <c r="A242" s="15"/>
      <c r="B242" s="15"/>
      <c r="C242" s="1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5"/>
      <c r="O242" s="15"/>
      <c r="P242" s="15"/>
      <c r="Q242" s="16"/>
      <c r="R242" s="15"/>
      <c r="S242" s="15"/>
      <c r="T242" s="15"/>
      <c r="U242" s="15"/>
      <c r="V242" s="15"/>
      <c r="W242" s="15"/>
      <c r="X242" s="15"/>
      <c r="Y242" s="17"/>
      <c r="Z242" s="15"/>
    </row>
    <row r="243" ht="15.75" customHeight="1">
      <c r="A243" s="15"/>
      <c r="B243" s="15"/>
      <c r="C243" s="1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5"/>
      <c r="O243" s="15"/>
      <c r="P243" s="15"/>
      <c r="Q243" s="16"/>
      <c r="R243" s="15"/>
      <c r="S243" s="15"/>
      <c r="T243" s="15"/>
      <c r="U243" s="15"/>
      <c r="V243" s="15"/>
      <c r="W243" s="15"/>
      <c r="X243" s="15"/>
      <c r="Y243" s="17"/>
      <c r="Z243" s="15"/>
    </row>
    <row r="244" ht="15.75" customHeight="1">
      <c r="A244" s="15"/>
      <c r="B244" s="15"/>
      <c r="C244" s="1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5"/>
      <c r="O244" s="15"/>
      <c r="P244" s="15"/>
      <c r="Q244" s="16"/>
      <c r="R244" s="15"/>
      <c r="S244" s="15"/>
      <c r="T244" s="15"/>
      <c r="U244" s="15"/>
      <c r="V244" s="15"/>
      <c r="W244" s="15"/>
      <c r="X244" s="15"/>
      <c r="Y244" s="17"/>
      <c r="Z244" s="15"/>
    </row>
    <row r="245" ht="15.75" customHeight="1">
      <c r="A245" s="15"/>
      <c r="B245" s="15"/>
      <c r="C245" s="1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5"/>
      <c r="O245" s="15"/>
      <c r="P245" s="15"/>
      <c r="Q245" s="16"/>
      <c r="R245" s="15"/>
      <c r="S245" s="15"/>
      <c r="T245" s="15"/>
      <c r="U245" s="15"/>
      <c r="V245" s="15"/>
      <c r="W245" s="15"/>
      <c r="X245" s="15"/>
      <c r="Y245" s="17"/>
      <c r="Z245" s="15"/>
    </row>
    <row r="246" ht="15.75" customHeight="1">
      <c r="A246" s="15"/>
      <c r="B246" s="15"/>
      <c r="C246" s="1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5"/>
      <c r="O246" s="15"/>
      <c r="P246" s="15"/>
      <c r="Q246" s="16"/>
      <c r="R246" s="15"/>
      <c r="S246" s="15"/>
      <c r="T246" s="15"/>
      <c r="U246" s="15"/>
      <c r="V246" s="15"/>
      <c r="W246" s="15"/>
      <c r="X246" s="15"/>
      <c r="Y246" s="17"/>
      <c r="Z246" s="15"/>
    </row>
    <row r="247" ht="15.75" customHeight="1">
      <c r="A247" s="15"/>
      <c r="B247" s="15"/>
      <c r="C247" s="1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5"/>
      <c r="O247" s="15"/>
      <c r="P247" s="15"/>
      <c r="Q247" s="16"/>
      <c r="R247" s="15"/>
      <c r="S247" s="15"/>
      <c r="T247" s="15"/>
      <c r="U247" s="15"/>
      <c r="V247" s="15"/>
      <c r="W247" s="15"/>
      <c r="X247" s="15"/>
      <c r="Y247" s="17"/>
      <c r="Z247" s="15"/>
    </row>
    <row r="248" ht="15.75" customHeight="1">
      <c r="A248" s="15"/>
      <c r="B248" s="15"/>
      <c r="C248" s="1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5"/>
      <c r="O248" s="15"/>
      <c r="P248" s="15"/>
      <c r="Q248" s="16"/>
      <c r="R248" s="15"/>
      <c r="S248" s="15"/>
      <c r="T248" s="15"/>
      <c r="U248" s="15"/>
      <c r="V248" s="15"/>
      <c r="W248" s="15"/>
      <c r="X248" s="15"/>
      <c r="Y248" s="17"/>
      <c r="Z248" s="15"/>
    </row>
    <row r="249" ht="15.75" customHeight="1">
      <c r="A249" s="15"/>
      <c r="B249" s="15"/>
      <c r="C249" s="1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5"/>
      <c r="O249" s="15"/>
      <c r="P249" s="15"/>
      <c r="Q249" s="16"/>
      <c r="R249" s="15"/>
      <c r="S249" s="15"/>
      <c r="T249" s="15"/>
      <c r="U249" s="15"/>
      <c r="V249" s="15"/>
      <c r="W249" s="15"/>
      <c r="X249" s="15"/>
      <c r="Y249" s="17"/>
      <c r="Z249" s="15"/>
    </row>
    <row r="250" ht="15.75" customHeight="1">
      <c r="A250" s="15"/>
      <c r="B250" s="15"/>
      <c r="C250" s="1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5"/>
      <c r="O250" s="15"/>
      <c r="P250" s="15"/>
      <c r="Q250" s="16"/>
      <c r="R250" s="15"/>
      <c r="S250" s="15"/>
      <c r="T250" s="15"/>
      <c r="U250" s="15"/>
      <c r="V250" s="15"/>
      <c r="W250" s="15"/>
      <c r="X250" s="15"/>
      <c r="Y250" s="17"/>
      <c r="Z250" s="15"/>
    </row>
    <row r="251" ht="15.75" customHeight="1">
      <c r="A251" s="15"/>
      <c r="B251" s="15"/>
      <c r="C251" s="1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5"/>
      <c r="O251" s="15"/>
      <c r="P251" s="15"/>
      <c r="Q251" s="16"/>
      <c r="R251" s="15"/>
      <c r="S251" s="15"/>
      <c r="T251" s="15"/>
      <c r="U251" s="15"/>
      <c r="V251" s="15"/>
      <c r="W251" s="15"/>
      <c r="X251" s="15"/>
      <c r="Y251" s="17"/>
      <c r="Z251" s="15"/>
    </row>
    <row r="252" ht="15.75" customHeight="1">
      <c r="A252" s="15"/>
      <c r="B252" s="15"/>
      <c r="C252" s="1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5"/>
      <c r="O252" s="15"/>
      <c r="P252" s="15"/>
      <c r="Q252" s="16"/>
      <c r="R252" s="15"/>
      <c r="S252" s="15"/>
      <c r="T252" s="15"/>
      <c r="U252" s="15"/>
      <c r="V252" s="15"/>
      <c r="W252" s="15"/>
      <c r="X252" s="15"/>
      <c r="Y252" s="17"/>
      <c r="Z252" s="15"/>
    </row>
    <row r="253" ht="15.75" customHeight="1">
      <c r="A253" s="15"/>
      <c r="B253" s="15"/>
      <c r="C253" s="1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5"/>
      <c r="O253" s="15"/>
      <c r="P253" s="15"/>
      <c r="Q253" s="16"/>
      <c r="R253" s="15"/>
      <c r="S253" s="15"/>
      <c r="T253" s="15"/>
      <c r="U253" s="15"/>
      <c r="V253" s="15"/>
      <c r="W253" s="15"/>
      <c r="X253" s="15"/>
      <c r="Y253" s="17"/>
      <c r="Z253" s="15"/>
    </row>
    <row r="254" ht="15.75" customHeight="1">
      <c r="A254" s="15"/>
      <c r="B254" s="15"/>
      <c r="C254" s="1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5"/>
      <c r="O254" s="15"/>
      <c r="P254" s="15"/>
      <c r="Q254" s="16"/>
      <c r="R254" s="15"/>
      <c r="S254" s="15"/>
      <c r="T254" s="15"/>
      <c r="U254" s="15"/>
      <c r="V254" s="15"/>
      <c r="W254" s="15"/>
      <c r="X254" s="15"/>
      <c r="Y254" s="17"/>
      <c r="Z254" s="15"/>
    </row>
    <row r="255" ht="15.75" customHeight="1">
      <c r="A255" s="15"/>
      <c r="B255" s="15"/>
      <c r="C255" s="1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5"/>
      <c r="O255" s="15"/>
      <c r="P255" s="15"/>
      <c r="Q255" s="16"/>
      <c r="R255" s="15"/>
      <c r="S255" s="15"/>
      <c r="T255" s="15"/>
      <c r="U255" s="15"/>
      <c r="V255" s="15"/>
      <c r="W255" s="15"/>
      <c r="X255" s="15"/>
      <c r="Y255" s="17"/>
      <c r="Z255" s="15"/>
    </row>
    <row r="256" ht="15.75" customHeight="1">
      <c r="A256" s="15"/>
      <c r="B256" s="15"/>
      <c r="C256" s="1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5"/>
      <c r="O256" s="15"/>
      <c r="P256" s="15"/>
      <c r="Q256" s="16"/>
      <c r="R256" s="15"/>
      <c r="S256" s="15"/>
      <c r="T256" s="15"/>
      <c r="U256" s="15"/>
      <c r="V256" s="15"/>
      <c r="W256" s="15"/>
      <c r="X256" s="15"/>
      <c r="Y256" s="17"/>
      <c r="Z256" s="15"/>
    </row>
    <row r="257" ht="15.75" customHeight="1">
      <c r="A257" s="15"/>
      <c r="B257" s="15"/>
      <c r="C257" s="1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5"/>
      <c r="O257" s="15"/>
      <c r="P257" s="15"/>
      <c r="Q257" s="16"/>
      <c r="R257" s="15"/>
      <c r="S257" s="15"/>
      <c r="T257" s="15"/>
      <c r="U257" s="15"/>
      <c r="V257" s="15"/>
      <c r="W257" s="15"/>
      <c r="X257" s="15"/>
      <c r="Y257" s="17"/>
      <c r="Z257" s="15"/>
    </row>
    <row r="258" ht="15.75" customHeight="1">
      <c r="A258" s="15"/>
      <c r="B258" s="15"/>
      <c r="C258" s="1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5"/>
      <c r="O258" s="15"/>
      <c r="P258" s="15"/>
      <c r="Q258" s="16"/>
      <c r="R258" s="15"/>
      <c r="S258" s="15"/>
      <c r="T258" s="15"/>
      <c r="U258" s="15"/>
      <c r="V258" s="15"/>
      <c r="W258" s="15"/>
      <c r="X258" s="15"/>
      <c r="Y258" s="17"/>
      <c r="Z258" s="15"/>
    </row>
    <row r="259" ht="15.75" customHeight="1">
      <c r="A259" s="15"/>
      <c r="B259" s="15"/>
      <c r="C259" s="1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5"/>
      <c r="O259" s="15"/>
      <c r="P259" s="15"/>
      <c r="Q259" s="16"/>
      <c r="R259" s="15"/>
      <c r="S259" s="15"/>
      <c r="T259" s="15"/>
      <c r="U259" s="15"/>
      <c r="V259" s="15"/>
      <c r="W259" s="15"/>
      <c r="X259" s="15"/>
      <c r="Y259" s="17"/>
      <c r="Z259" s="15"/>
    </row>
    <row r="260" ht="15.75" customHeight="1">
      <c r="A260" s="15"/>
      <c r="B260" s="15"/>
      <c r="C260" s="1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5"/>
      <c r="O260" s="15"/>
      <c r="P260" s="15"/>
      <c r="Q260" s="16"/>
      <c r="R260" s="15"/>
      <c r="S260" s="15"/>
      <c r="T260" s="15"/>
      <c r="U260" s="15"/>
      <c r="V260" s="15"/>
      <c r="W260" s="15"/>
      <c r="X260" s="15"/>
      <c r="Y260" s="17"/>
      <c r="Z260" s="15"/>
    </row>
    <row r="261" ht="15.75" customHeight="1">
      <c r="A261" s="15"/>
      <c r="B261" s="15"/>
      <c r="C261" s="1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5"/>
      <c r="O261" s="15"/>
      <c r="P261" s="15"/>
      <c r="Q261" s="16"/>
      <c r="R261" s="15"/>
      <c r="S261" s="15"/>
      <c r="T261" s="15"/>
      <c r="U261" s="15"/>
      <c r="V261" s="15"/>
      <c r="W261" s="15"/>
      <c r="X261" s="15"/>
      <c r="Y261" s="17"/>
      <c r="Z261" s="15"/>
    </row>
    <row r="262" ht="15.75" customHeight="1">
      <c r="A262" s="15"/>
      <c r="B262" s="15"/>
      <c r="C262" s="1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5"/>
      <c r="O262" s="15"/>
      <c r="P262" s="15"/>
      <c r="Q262" s="16"/>
      <c r="R262" s="15"/>
      <c r="S262" s="15"/>
      <c r="T262" s="15"/>
      <c r="U262" s="15"/>
      <c r="V262" s="15"/>
      <c r="W262" s="15"/>
      <c r="X262" s="15"/>
      <c r="Y262" s="17"/>
      <c r="Z262" s="15"/>
    </row>
    <row r="263" ht="15.75" customHeight="1">
      <c r="A263" s="15"/>
      <c r="B263" s="15"/>
      <c r="C263" s="1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5"/>
      <c r="O263" s="15"/>
      <c r="P263" s="15"/>
      <c r="Q263" s="16"/>
      <c r="R263" s="15"/>
      <c r="S263" s="15"/>
      <c r="T263" s="15"/>
      <c r="U263" s="15"/>
      <c r="V263" s="15"/>
      <c r="W263" s="15"/>
      <c r="X263" s="15"/>
      <c r="Y263" s="17"/>
      <c r="Z263" s="15"/>
    </row>
    <row r="264" ht="15.75" customHeight="1">
      <c r="A264" s="15"/>
      <c r="B264" s="15"/>
      <c r="C264" s="1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5"/>
      <c r="O264" s="15"/>
      <c r="P264" s="15"/>
      <c r="Q264" s="16"/>
      <c r="R264" s="15"/>
      <c r="S264" s="15"/>
      <c r="T264" s="15"/>
      <c r="U264" s="15"/>
      <c r="V264" s="15"/>
      <c r="W264" s="15"/>
      <c r="X264" s="15"/>
      <c r="Y264" s="17"/>
      <c r="Z264" s="15"/>
    </row>
    <row r="265" ht="15.75" customHeight="1">
      <c r="A265" s="15"/>
      <c r="B265" s="15"/>
      <c r="C265" s="1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5"/>
      <c r="O265" s="15"/>
      <c r="P265" s="15"/>
      <c r="Q265" s="16"/>
      <c r="R265" s="15"/>
      <c r="S265" s="15"/>
      <c r="T265" s="15"/>
      <c r="U265" s="15"/>
      <c r="V265" s="15"/>
      <c r="W265" s="15"/>
      <c r="X265" s="15"/>
      <c r="Y265" s="17"/>
      <c r="Z265" s="15"/>
    </row>
    <row r="266" ht="15.75" customHeight="1">
      <c r="A266" s="15"/>
      <c r="B266" s="15"/>
      <c r="C266" s="1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5"/>
      <c r="O266" s="15"/>
      <c r="P266" s="15"/>
      <c r="Q266" s="16"/>
      <c r="R266" s="15"/>
      <c r="S266" s="15"/>
      <c r="T266" s="15"/>
      <c r="U266" s="15"/>
      <c r="V266" s="15"/>
      <c r="W266" s="15"/>
      <c r="X266" s="15"/>
      <c r="Y266" s="17"/>
      <c r="Z266" s="15"/>
    </row>
    <row r="267" ht="15.75" customHeight="1">
      <c r="A267" s="15"/>
      <c r="B267" s="15"/>
      <c r="C267" s="1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5"/>
      <c r="O267" s="15"/>
      <c r="P267" s="15"/>
      <c r="Q267" s="16"/>
      <c r="R267" s="15"/>
      <c r="S267" s="15"/>
      <c r="T267" s="15"/>
      <c r="U267" s="15"/>
      <c r="V267" s="15"/>
      <c r="W267" s="15"/>
      <c r="X267" s="15"/>
      <c r="Y267" s="17"/>
      <c r="Z267" s="15"/>
    </row>
    <row r="268" ht="15.75" customHeight="1">
      <c r="A268" s="15"/>
      <c r="B268" s="15"/>
      <c r="C268" s="1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5"/>
      <c r="O268" s="15"/>
      <c r="P268" s="15"/>
      <c r="Q268" s="16"/>
      <c r="R268" s="15"/>
      <c r="S268" s="15"/>
      <c r="T268" s="15"/>
      <c r="U268" s="15"/>
      <c r="V268" s="15"/>
      <c r="W268" s="15"/>
      <c r="X268" s="15"/>
      <c r="Y268" s="17"/>
      <c r="Z268" s="15"/>
    </row>
    <row r="269" ht="15.75" customHeight="1">
      <c r="A269" s="15"/>
      <c r="B269" s="15"/>
      <c r="C269" s="1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5"/>
      <c r="O269" s="15"/>
      <c r="P269" s="15"/>
      <c r="Q269" s="16"/>
      <c r="R269" s="15"/>
      <c r="S269" s="15"/>
      <c r="T269" s="15"/>
      <c r="U269" s="15"/>
      <c r="V269" s="15"/>
      <c r="W269" s="15"/>
      <c r="X269" s="15"/>
      <c r="Y269" s="17"/>
      <c r="Z269" s="15"/>
    </row>
    <row r="270" ht="15.75" customHeight="1">
      <c r="A270" s="15"/>
      <c r="B270" s="15"/>
      <c r="C270" s="1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5"/>
      <c r="O270" s="15"/>
      <c r="P270" s="15"/>
      <c r="Q270" s="16"/>
      <c r="R270" s="15"/>
      <c r="S270" s="15"/>
      <c r="T270" s="15"/>
      <c r="U270" s="15"/>
      <c r="V270" s="15"/>
      <c r="W270" s="15"/>
      <c r="X270" s="15"/>
      <c r="Y270" s="17"/>
      <c r="Z270" s="15"/>
    </row>
    <row r="271" ht="15.75" customHeight="1">
      <c r="A271" s="15"/>
      <c r="B271" s="15"/>
      <c r="C271" s="1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5"/>
      <c r="O271" s="15"/>
      <c r="P271" s="15"/>
      <c r="Q271" s="16"/>
      <c r="R271" s="15"/>
      <c r="S271" s="15"/>
      <c r="T271" s="15"/>
      <c r="U271" s="15"/>
      <c r="V271" s="15"/>
      <c r="W271" s="15"/>
      <c r="X271" s="15"/>
      <c r="Y271" s="17"/>
      <c r="Z271" s="15"/>
    </row>
    <row r="272" ht="15.75" customHeight="1">
      <c r="A272" s="15"/>
      <c r="B272" s="15"/>
      <c r="C272" s="1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5"/>
      <c r="O272" s="15"/>
      <c r="P272" s="15"/>
      <c r="Q272" s="16"/>
      <c r="R272" s="15"/>
      <c r="S272" s="15"/>
      <c r="T272" s="15"/>
      <c r="U272" s="15"/>
      <c r="V272" s="15"/>
      <c r="W272" s="15"/>
      <c r="X272" s="15"/>
      <c r="Y272" s="17"/>
      <c r="Z272" s="15"/>
    </row>
    <row r="273" ht="15.75" customHeight="1">
      <c r="A273" s="15"/>
      <c r="B273" s="15"/>
      <c r="C273" s="1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5"/>
      <c r="O273" s="15"/>
      <c r="P273" s="15"/>
      <c r="Q273" s="16"/>
      <c r="R273" s="15"/>
      <c r="S273" s="15"/>
      <c r="T273" s="15"/>
      <c r="U273" s="15"/>
      <c r="V273" s="15"/>
      <c r="W273" s="15"/>
      <c r="X273" s="15"/>
      <c r="Y273" s="17"/>
      <c r="Z273" s="15"/>
    </row>
    <row r="274" ht="15.75" customHeight="1">
      <c r="A274" s="15"/>
      <c r="B274" s="15"/>
      <c r="C274" s="1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5"/>
      <c r="O274" s="15"/>
      <c r="P274" s="15"/>
      <c r="Q274" s="16"/>
      <c r="R274" s="15"/>
      <c r="S274" s="15"/>
      <c r="T274" s="15"/>
      <c r="U274" s="15"/>
      <c r="V274" s="15"/>
      <c r="W274" s="15"/>
      <c r="X274" s="15"/>
      <c r="Y274" s="17"/>
      <c r="Z274" s="15"/>
    </row>
    <row r="275" ht="15.75" customHeight="1">
      <c r="A275" s="15"/>
      <c r="B275" s="15"/>
      <c r="C275" s="1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5"/>
      <c r="O275" s="15"/>
      <c r="P275" s="15"/>
      <c r="Q275" s="16"/>
      <c r="R275" s="15"/>
      <c r="S275" s="15"/>
      <c r="T275" s="15"/>
      <c r="U275" s="15"/>
      <c r="V275" s="15"/>
      <c r="W275" s="15"/>
      <c r="X275" s="15"/>
      <c r="Y275" s="17"/>
      <c r="Z275" s="15"/>
    </row>
    <row r="276" ht="15.75" customHeight="1">
      <c r="A276" s="15"/>
      <c r="B276" s="15"/>
      <c r="C276" s="1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5"/>
      <c r="O276" s="15"/>
      <c r="P276" s="15"/>
      <c r="Q276" s="16"/>
      <c r="R276" s="15"/>
      <c r="S276" s="15"/>
      <c r="T276" s="15"/>
      <c r="U276" s="15"/>
      <c r="V276" s="15"/>
      <c r="W276" s="15"/>
      <c r="X276" s="15"/>
      <c r="Y276" s="17"/>
      <c r="Z276" s="15"/>
    </row>
    <row r="277" ht="15.75" customHeight="1">
      <c r="A277" s="15"/>
      <c r="B277" s="15"/>
      <c r="C277" s="1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5"/>
      <c r="O277" s="15"/>
      <c r="P277" s="15"/>
      <c r="Q277" s="16"/>
      <c r="R277" s="15"/>
      <c r="S277" s="15"/>
      <c r="T277" s="15"/>
      <c r="U277" s="15"/>
      <c r="V277" s="15"/>
      <c r="W277" s="15"/>
      <c r="X277" s="15"/>
      <c r="Y277" s="17"/>
      <c r="Z277" s="15"/>
    </row>
    <row r="278" ht="15.75" customHeight="1">
      <c r="A278" s="15"/>
      <c r="B278" s="15"/>
      <c r="C278" s="1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5"/>
      <c r="O278" s="15"/>
      <c r="P278" s="15"/>
      <c r="Q278" s="16"/>
      <c r="R278" s="15"/>
      <c r="S278" s="15"/>
      <c r="T278" s="15"/>
      <c r="U278" s="15"/>
      <c r="V278" s="15"/>
      <c r="W278" s="15"/>
      <c r="X278" s="15"/>
      <c r="Y278" s="17"/>
      <c r="Z278" s="15"/>
    </row>
    <row r="279" ht="15.75" customHeight="1">
      <c r="A279" s="15"/>
      <c r="B279" s="15"/>
      <c r="C279" s="1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5"/>
      <c r="O279" s="15"/>
      <c r="P279" s="15"/>
      <c r="Q279" s="16"/>
      <c r="R279" s="15"/>
      <c r="S279" s="15"/>
      <c r="T279" s="15"/>
      <c r="U279" s="15"/>
      <c r="V279" s="15"/>
      <c r="W279" s="15"/>
      <c r="X279" s="15"/>
      <c r="Y279" s="17"/>
      <c r="Z279" s="15"/>
    </row>
    <row r="280" ht="15.75" customHeight="1">
      <c r="A280" s="15"/>
      <c r="B280" s="15"/>
      <c r="C280" s="1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5"/>
      <c r="O280" s="15"/>
      <c r="P280" s="15"/>
      <c r="Q280" s="16"/>
      <c r="R280" s="15"/>
      <c r="S280" s="15"/>
      <c r="T280" s="15"/>
      <c r="U280" s="15"/>
      <c r="V280" s="15"/>
      <c r="W280" s="15"/>
      <c r="X280" s="15"/>
      <c r="Y280" s="17"/>
      <c r="Z280" s="15"/>
    </row>
    <row r="281" ht="15.75" customHeight="1">
      <c r="A281" s="15"/>
      <c r="B281" s="15"/>
      <c r="C281" s="1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5"/>
      <c r="O281" s="15"/>
      <c r="P281" s="15"/>
      <c r="Q281" s="16"/>
      <c r="R281" s="15"/>
      <c r="S281" s="15"/>
      <c r="T281" s="15"/>
      <c r="U281" s="15"/>
      <c r="V281" s="15"/>
      <c r="W281" s="15"/>
      <c r="X281" s="15"/>
      <c r="Y281" s="17"/>
      <c r="Z281" s="15"/>
    </row>
    <row r="282" ht="15.75" customHeight="1">
      <c r="A282" s="15"/>
      <c r="B282" s="15"/>
      <c r="C282" s="1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5"/>
      <c r="O282" s="15"/>
      <c r="P282" s="15"/>
      <c r="Q282" s="16"/>
      <c r="R282" s="15"/>
      <c r="S282" s="15"/>
      <c r="T282" s="15"/>
      <c r="U282" s="15"/>
      <c r="V282" s="15"/>
      <c r="W282" s="15"/>
      <c r="X282" s="15"/>
      <c r="Y282" s="17"/>
      <c r="Z282" s="15"/>
    </row>
    <row r="283" ht="15.75" customHeight="1">
      <c r="A283" s="15"/>
      <c r="B283" s="15"/>
      <c r="C283" s="1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5"/>
      <c r="O283" s="15"/>
      <c r="P283" s="15"/>
      <c r="Q283" s="16"/>
      <c r="R283" s="15"/>
      <c r="S283" s="15"/>
      <c r="T283" s="15"/>
      <c r="U283" s="15"/>
      <c r="V283" s="15"/>
      <c r="W283" s="15"/>
      <c r="X283" s="15"/>
      <c r="Y283" s="17"/>
      <c r="Z283" s="15"/>
    </row>
    <row r="284" ht="15.75" customHeight="1">
      <c r="A284" s="15"/>
      <c r="B284" s="15"/>
      <c r="C284" s="1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5"/>
      <c r="O284" s="15"/>
      <c r="P284" s="15"/>
      <c r="Q284" s="16"/>
      <c r="R284" s="15"/>
      <c r="S284" s="15"/>
      <c r="T284" s="15"/>
      <c r="U284" s="15"/>
      <c r="V284" s="15"/>
      <c r="W284" s="15"/>
      <c r="X284" s="15"/>
      <c r="Y284" s="17"/>
      <c r="Z284" s="15"/>
    </row>
    <row r="285" ht="15.75" customHeight="1">
      <c r="A285" s="15"/>
      <c r="B285" s="15"/>
      <c r="C285" s="1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5"/>
      <c r="O285" s="15"/>
      <c r="P285" s="15"/>
      <c r="Q285" s="16"/>
      <c r="R285" s="15"/>
      <c r="S285" s="15"/>
      <c r="T285" s="15"/>
      <c r="U285" s="15"/>
      <c r="V285" s="15"/>
      <c r="W285" s="15"/>
      <c r="X285" s="15"/>
      <c r="Y285" s="17"/>
      <c r="Z285" s="15"/>
    </row>
    <row r="286" ht="15.75" customHeight="1">
      <c r="A286" s="15"/>
      <c r="B286" s="15"/>
      <c r="C286" s="1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5"/>
      <c r="O286" s="15"/>
      <c r="P286" s="15"/>
      <c r="Q286" s="16"/>
      <c r="R286" s="15"/>
      <c r="S286" s="15"/>
      <c r="T286" s="15"/>
      <c r="U286" s="15"/>
      <c r="V286" s="15"/>
      <c r="W286" s="15"/>
      <c r="X286" s="15"/>
      <c r="Y286" s="17"/>
      <c r="Z286" s="15"/>
    </row>
    <row r="287" ht="15.75" customHeight="1">
      <c r="A287" s="15"/>
      <c r="B287" s="15"/>
      <c r="C287" s="1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5"/>
      <c r="O287" s="15"/>
      <c r="P287" s="15"/>
      <c r="Q287" s="16"/>
      <c r="R287" s="15"/>
      <c r="S287" s="15"/>
      <c r="T287" s="15"/>
      <c r="U287" s="15"/>
      <c r="V287" s="15"/>
      <c r="W287" s="15"/>
      <c r="X287" s="15"/>
      <c r="Y287" s="17"/>
      <c r="Z287" s="15"/>
    </row>
    <row r="288" ht="15.75" customHeight="1">
      <c r="A288" s="15"/>
      <c r="B288" s="15"/>
      <c r="C288" s="1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5"/>
      <c r="O288" s="15"/>
      <c r="P288" s="15"/>
      <c r="Q288" s="16"/>
      <c r="R288" s="15"/>
      <c r="S288" s="15"/>
      <c r="T288" s="15"/>
      <c r="U288" s="15"/>
      <c r="V288" s="15"/>
      <c r="W288" s="15"/>
      <c r="X288" s="15"/>
      <c r="Y288" s="17"/>
      <c r="Z288" s="15"/>
    </row>
    <row r="289" ht="15.75" customHeight="1">
      <c r="A289" s="15"/>
      <c r="B289" s="15"/>
      <c r="C289" s="1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5"/>
      <c r="O289" s="15"/>
      <c r="P289" s="15"/>
      <c r="Q289" s="16"/>
      <c r="R289" s="15"/>
      <c r="S289" s="15"/>
      <c r="T289" s="15"/>
      <c r="U289" s="15"/>
      <c r="V289" s="15"/>
      <c r="W289" s="15"/>
      <c r="X289" s="15"/>
      <c r="Y289" s="17"/>
      <c r="Z289" s="15"/>
    </row>
    <row r="290" ht="15.75" customHeight="1">
      <c r="A290" s="15"/>
      <c r="B290" s="15"/>
      <c r="C290" s="1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5"/>
      <c r="O290" s="15"/>
      <c r="P290" s="15"/>
      <c r="Q290" s="16"/>
      <c r="R290" s="15"/>
      <c r="S290" s="15"/>
      <c r="T290" s="15"/>
      <c r="U290" s="15"/>
      <c r="V290" s="15"/>
      <c r="W290" s="15"/>
      <c r="X290" s="15"/>
      <c r="Y290" s="17"/>
      <c r="Z290" s="15"/>
    </row>
    <row r="291" ht="15.75" customHeight="1">
      <c r="A291" s="15"/>
      <c r="B291" s="15"/>
      <c r="C291" s="1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5"/>
      <c r="O291" s="15"/>
      <c r="P291" s="15"/>
      <c r="Q291" s="16"/>
      <c r="R291" s="15"/>
      <c r="S291" s="15"/>
      <c r="T291" s="15"/>
      <c r="U291" s="15"/>
      <c r="V291" s="15"/>
      <c r="W291" s="15"/>
      <c r="X291" s="15"/>
      <c r="Y291" s="17"/>
      <c r="Z291" s="15"/>
    </row>
    <row r="292" ht="15.75" customHeight="1">
      <c r="A292" s="15"/>
      <c r="B292" s="15"/>
      <c r="C292" s="1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5"/>
      <c r="O292" s="15"/>
      <c r="P292" s="15"/>
      <c r="Q292" s="16"/>
      <c r="R292" s="15"/>
      <c r="S292" s="15"/>
      <c r="T292" s="15"/>
      <c r="U292" s="15"/>
      <c r="V292" s="15"/>
      <c r="W292" s="15"/>
      <c r="X292" s="15"/>
      <c r="Y292" s="17"/>
      <c r="Z292" s="15"/>
    </row>
    <row r="293" ht="15.75" customHeight="1">
      <c r="A293" s="15"/>
      <c r="B293" s="15"/>
      <c r="C293" s="1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5"/>
      <c r="O293" s="15"/>
      <c r="P293" s="15"/>
      <c r="Q293" s="16"/>
      <c r="R293" s="15"/>
      <c r="S293" s="15"/>
      <c r="T293" s="15"/>
      <c r="U293" s="15"/>
      <c r="V293" s="15"/>
      <c r="W293" s="15"/>
      <c r="X293" s="15"/>
      <c r="Y293" s="17"/>
      <c r="Z293" s="15"/>
    </row>
    <row r="294" ht="15.75" customHeight="1">
      <c r="A294" s="15"/>
      <c r="B294" s="15"/>
      <c r="C294" s="1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5"/>
      <c r="O294" s="15"/>
      <c r="P294" s="15"/>
      <c r="Q294" s="16"/>
      <c r="R294" s="15"/>
      <c r="S294" s="15"/>
      <c r="T294" s="15"/>
      <c r="U294" s="15"/>
      <c r="V294" s="15"/>
      <c r="W294" s="15"/>
      <c r="X294" s="15"/>
      <c r="Y294" s="17"/>
      <c r="Z294" s="15"/>
    </row>
    <row r="295" ht="15.75" customHeight="1">
      <c r="A295" s="15"/>
      <c r="B295" s="15"/>
      <c r="C295" s="1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5"/>
      <c r="O295" s="15"/>
      <c r="P295" s="15"/>
      <c r="Q295" s="16"/>
      <c r="R295" s="15"/>
      <c r="S295" s="15"/>
      <c r="T295" s="15"/>
      <c r="U295" s="15"/>
      <c r="V295" s="15"/>
      <c r="W295" s="15"/>
      <c r="X295" s="15"/>
      <c r="Y295" s="17"/>
      <c r="Z295" s="15"/>
    </row>
    <row r="296" ht="15.75" customHeight="1">
      <c r="A296" s="15"/>
      <c r="B296" s="15"/>
      <c r="C296" s="1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5"/>
      <c r="O296" s="15"/>
      <c r="P296" s="15"/>
      <c r="Q296" s="16"/>
      <c r="R296" s="15"/>
      <c r="S296" s="15"/>
      <c r="T296" s="15"/>
      <c r="U296" s="15"/>
      <c r="V296" s="15"/>
      <c r="W296" s="15"/>
      <c r="X296" s="15"/>
      <c r="Y296" s="17"/>
      <c r="Z296" s="15"/>
    </row>
    <row r="297" ht="15.75" customHeight="1">
      <c r="A297" s="15"/>
      <c r="B297" s="15"/>
      <c r="C297" s="1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5"/>
      <c r="O297" s="15"/>
      <c r="P297" s="15"/>
      <c r="Q297" s="16"/>
      <c r="R297" s="15"/>
      <c r="S297" s="15"/>
      <c r="T297" s="15"/>
      <c r="U297" s="15"/>
      <c r="V297" s="15"/>
      <c r="W297" s="15"/>
      <c r="X297" s="15"/>
      <c r="Y297" s="17"/>
      <c r="Z297" s="15"/>
    </row>
    <row r="298" ht="15.75" customHeight="1">
      <c r="A298" s="15"/>
      <c r="B298" s="15"/>
      <c r="C298" s="1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5"/>
      <c r="O298" s="15"/>
      <c r="P298" s="15"/>
      <c r="Q298" s="16"/>
      <c r="R298" s="15"/>
      <c r="S298" s="15"/>
      <c r="T298" s="15"/>
      <c r="U298" s="15"/>
      <c r="V298" s="15"/>
      <c r="W298" s="15"/>
      <c r="X298" s="15"/>
      <c r="Y298" s="17"/>
      <c r="Z298" s="15"/>
    </row>
    <row r="299" ht="15.75" customHeight="1">
      <c r="A299" s="15"/>
      <c r="B299" s="15"/>
      <c r="C299" s="1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5"/>
      <c r="O299" s="15"/>
      <c r="P299" s="15"/>
      <c r="Q299" s="16"/>
      <c r="R299" s="15"/>
      <c r="S299" s="15"/>
      <c r="T299" s="15"/>
      <c r="U299" s="15"/>
      <c r="V299" s="15"/>
      <c r="W299" s="15"/>
      <c r="X299" s="15"/>
      <c r="Y299" s="17"/>
      <c r="Z299" s="15"/>
    </row>
    <row r="300" ht="15.75" customHeight="1">
      <c r="A300" s="15"/>
      <c r="B300" s="15"/>
      <c r="C300" s="1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5"/>
      <c r="O300" s="15"/>
      <c r="P300" s="15"/>
      <c r="Q300" s="16"/>
      <c r="R300" s="15"/>
      <c r="S300" s="15"/>
      <c r="T300" s="15"/>
      <c r="U300" s="15"/>
      <c r="V300" s="15"/>
      <c r="W300" s="15"/>
      <c r="X300" s="15"/>
      <c r="Y300" s="17"/>
      <c r="Z300" s="15"/>
    </row>
    <row r="301" ht="15.75" customHeight="1">
      <c r="A301" s="15"/>
      <c r="B301" s="15"/>
      <c r="C301" s="1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5"/>
      <c r="O301" s="15"/>
      <c r="P301" s="15"/>
      <c r="Q301" s="16"/>
      <c r="R301" s="15"/>
      <c r="S301" s="15"/>
      <c r="T301" s="15"/>
      <c r="U301" s="15"/>
      <c r="V301" s="15"/>
      <c r="W301" s="15"/>
      <c r="X301" s="15"/>
      <c r="Y301" s="17"/>
      <c r="Z301" s="15"/>
    </row>
    <row r="302" ht="15.75" customHeight="1">
      <c r="A302" s="15"/>
      <c r="B302" s="15"/>
      <c r="C302" s="15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5"/>
      <c r="O302" s="15"/>
      <c r="P302" s="15"/>
      <c r="Q302" s="16"/>
      <c r="R302" s="15"/>
      <c r="S302" s="15"/>
      <c r="T302" s="15"/>
      <c r="U302" s="15"/>
      <c r="V302" s="15"/>
      <c r="W302" s="15"/>
      <c r="X302" s="15"/>
      <c r="Y302" s="17"/>
      <c r="Z302" s="15"/>
    </row>
    <row r="303" ht="15.75" customHeight="1">
      <c r="A303" s="15"/>
      <c r="B303" s="15"/>
      <c r="C303" s="15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5"/>
      <c r="O303" s="15"/>
      <c r="P303" s="15"/>
      <c r="Q303" s="16"/>
      <c r="R303" s="15"/>
      <c r="S303" s="15"/>
      <c r="T303" s="15"/>
      <c r="U303" s="15"/>
      <c r="V303" s="15"/>
      <c r="W303" s="15"/>
      <c r="X303" s="15"/>
      <c r="Y303" s="17"/>
      <c r="Z303" s="15"/>
    </row>
    <row r="304" ht="15.75" customHeight="1">
      <c r="A304" s="15"/>
      <c r="B304" s="15"/>
      <c r="C304" s="1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5"/>
      <c r="O304" s="15"/>
      <c r="P304" s="15"/>
      <c r="Q304" s="16"/>
      <c r="R304" s="15"/>
      <c r="S304" s="15"/>
      <c r="T304" s="15"/>
      <c r="U304" s="15"/>
      <c r="V304" s="15"/>
      <c r="W304" s="15"/>
      <c r="X304" s="15"/>
      <c r="Y304" s="17"/>
      <c r="Z304" s="15"/>
    </row>
    <row r="305" ht="15.75" customHeight="1">
      <c r="A305" s="15"/>
      <c r="B305" s="15"/>
      <c r="C305" s="15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5"/>
      <c r="O305" s="15"/>
      <c r="P305" s="15"/>
      <c r="Q305" s="16"/>
      <c r="R305" s="15"/>
      <c r="S305" s="15"/>
      <c r="T305" s="15"/>
      <c r="U305" s="15"/>
      <c r="V305" s="15"/>
      <c r="W305" s="15"/>
      <c r="X305" s="15"/>
      <c r="Y305" s="17"/>
      <c r="Z305" s="15"/>
    </row>
    <row r="306" ht="15.75" customHeight="1">
      <c r="A306" s="15"/>
      <c r="B306" s="15"/>
      <c r="C306" s="15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5"/>
      <c r="O306" s="15"/>
      <c r="P306" s="15"/>
      <c r="Q306" s="16"/>
      <c r="R306" s="15"/>
      <c r="S306" s="15"/>
      <c r="T306" s="15"/>
      <c r="U306" s="15"/>
      <c r="V306" s="15"/>
      <c r="W306" s="15"/>
      <c r="X306" s="15"/>
      <c r="Y306" s="17"/>
      <c r="Z306" s="15"/>
    </row>
    <row r="307" ht="15.75" customHeight="1">
      <c r="A307" s="15"/>
      <c r="B307" s="15"/>
      <c r="C307" s="15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5"/>
      <c r="O307" s="15"/>
      <c r="P307" s="15"/>
      <c r="Q307" s="16"/>
      <c r="R307" s="15"/>
      <c r="S307" s="15"/>
      <c r="T307" s="15"/>
      <c r="U307" s="15"/>
      <c r="V307" s="15"/>
      <c r="W307" s="15"/>
      <c r="X307" s="15"/>
      <c r="Y307" s="17"/>
      <c r="Z307" s="15"/>
    </row>
    <row r="308" ht="15.75" customHeight="1">
      <c r="A308" s="15"/>
      <c r="B308" s="15"/>
      <c r="C308" s="15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5"/>
      <c r="O308" s="15"/>
      <c r="P308" s="15"/>
      <c r="Q308" s="16"/>
      <c r="R308" s="15"/>
      <c r="S308" s="15"/>
      <c r="T308" s="15"/>
      <c r="U308" s="15"/>
      <c r="V308" s="15"/>
      <c r="W308" s="15"/>
      <c r="X308" s="15"/>
      <c r="Y308" s="17"/>
      <c r="Z308" s="15"/>
    </row>
    <row r="309" ht="15.75" customHeight="1">
      <c r="A309" s="15"/>
      <c r="B309" s="15"/>
      <c r="C309" s="15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5"/>
      <c r="O309" s="15"/>
      <c r="P309" s="15"/>
      <c r="Q309" s="16"/>
      <c r="R309" s="15"/>
      <c r="S309" s="15"/>
      <c r="T309" s="15"/>
      <c r="U309" s="15"/>
      <c r="V309" s="15"/>
      <c r="W309" s="15"/>
      <c r="X309" s="15"/>
      <c r="Y309" s="17"/>
      <c r="Z309" s="15"/>
    </row>
    <row r="310" ht="15.75" customHeight="1">
      <c r="A310" s="15"/>
      <c r="B310" s="15"/>
      <c r="C310" s="15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5"/>
      <c r="O310" s="15"/>
      <c r="P310" s="15"/>
      <c r="Q310" s="16"/>
      <c r="R310" s="15"/>
      <c r="S310" s="15"/>
      <c r="T310" s="15"/>
      <c r="U310" s="15"/>
      <c r="V310" s="15"/>
      <c r="W310" s="15"/>
      <c r="X310" s="15"/>
      <c r="Y310" s="17"/>
      <c r="Z310" s="15"/>
    </row>
    <row r="311" ht="15.75" customHeight="1">
      <c r="A311" s="15"/>
      <c r="B311" s="15"/>
      <c r="C311" s="15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5"/>
      <c r="O311" s="15"/>
      <c r="P311" s="15"/>
      <c r="Q311" s="16"/>
      <c r="R311" s="15"/>
      <c r="S311" s="15"/>
      <c r="T311" s="15"/>
      <c r="U311" s="15"/>
      <c r="V311" s="15"/>
      <c r="W311" s="15"/>
      <c r="X311" s="15"/>
      <c r="Y311" s="17"/>
      <c r="Z311" s="15"/>
    </row>
    <row r="312" ht="15.75" customHeight="1">
      <c r="A312" s="15"/>
      <c r="B312" s="15"/>
      <c r="C312" s="15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5"/>
      <c r="O312" s="15"/>
      <c r="P312" s="15"/>
      <c r="Q312" s="16"/>
      <c r="R312" s="15"/>
      <c r="S312" s="15"/>
      <c r="T312" s="15"/>
      <c r="U312" s="15"/>
      <c r="V312" s="15"/>
      <c r="W312" s="15"/>
      <c r="X312" s="15"/>
      <c r="Y312" s="17"/>
      <c r="Z312" s="15"/>
    </row>
    <row r="313" ht="15.75" customHeight="1">
      <c r="A313" s="15"/>
      <c r="B313" s="15"/>
      <c r="C313" s="15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5"/>
      <c r="O313" s="15"/>
      <c r="P313" s="15"/>
      <c r="Q313" s="16"/>
      <c r="R313" s="15"/>
      <c r="S313" s="15"/>
      <c r="T313" s="15"/>
      <c r="U313" s="15"/>
      <c r="V313" s="15"/>
      <c r="W313" s="15"/>
      <c r="X313" s="15"/>
      <c r="Y313" s="17"/>
      <c r="Z313" s="15"/>
    </row>
    <row r="314" ht="15.75" customHeight="1">
      <c r="A314" s="15"/>
      <c r="B314" s="15"/>
      <c r="C314" s="15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5"/>
      <c r="O314" s="15"/>
      <c r="P314" s="15"/>
      <c r="Q314" s="16"/>
      <c r="R314" s="15"/>
      <c r="S314" s="15"/>
      <c r="T314" s="15"/>
      <c r="U314" s="15"/>
      <c r="V314" s="15"/>
      <c r="W314" s="15"/>
      <c r="X314" s="15"/>
      <c r="Y314" s="17"/>
      <c r="Z314" s="15"/>
    </row>
    <row r="315" ht="15.75" customHeight="1">
      <c r="A315" s="15"/>
      <c r="B315" s="15"/>
      <c r="C315" s="15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5"/>
      <c r="O315" s="15"/>
      <c r="P315" s="15"/>
      <c r="Q315" s="16"/>
      <c r="R315" s="15"/>
      <c r="S315" s="15"/>
      <c r="T315" s="15"/>
      <c r="U315" s="15"/>
      <c r="V315" s="15"/>
      <c r="W315" s="15"/>
      <c r="X315" s="15"/>
      <c r="Y315" s="17"/>
      <c r="Z315" s="15"/>
    </row>
    <row r="316" ht="15.75" customHeight="1">
      <c r="A316" s="15"/>
      <c r="B316" s="15"/>
      <c r="C316" s="15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5"/>
      <c r="O316" s="15"/>
      <c r="P316" s="15"/>
      <c r="Q316" s="16"/>
      <c r="R316" s="15"/>
      <c r="S316" s="15"/>
      <c r="T316" s="15"/>
      <c r="U316" s="15"/>
      <c r="V316" s="15"/>
      <c r="W316" s="15"/>
      <c r="X316" s="15"/>
      <c r="Y316" s="17"/>
      <c r="Z316" s="15"/>
    </row>
    <row r="317" ht="15.75" customHeight="1">
      <c r="A317" s="15"/>
      <c r="B317" s="15"/>
      <c r="C317" s="15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5"/>
      <c r="O317" s="15"/>
      <c r="P317" s="15"/>
      <c r="Q317" s="16"/>
      <c r="R317" s="15"/>
      <c r="S317" s="15"/>
      <c r="T317" s="15"/>
      <c r="U317" s="15"/>
      <c r="V317" s="15"/>
      <c r="W317" s="15"/>
      <c r="X317" s="15"/>
      <c r="Y317" s="17"/>
      <c r="Z317" s="15"/>
    </row>
    <row r="318" ht="15.75" customHeight="1">
      <c r="A318" s="15"/>
      <c r="B318" s="15"/>
      <c r="C318" s="15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5"/>
      <c r="O318" s="15"/>
      <c r="P318" s="15"/>
      <c r="Q318" s="16"/>
      <c r="R318" s="15"/>
      <c r="S318" s="15"/>
      <c r="T318" s="15"/>
      <c r="U318" s="15"/>
      <c r="V318" s="15"/>
      <c r="W318" s="15"/>
      <c r="X318" s="15"/>
      <c r="Y318" s="17"/>
      <c r="Z318" s="15"/>
    </row>
    <row r="319" ht="15.75" customHeight="1">
      <c r="A319" s="15"/>
      <c r="B319" s="15"/>
      <c r="C319" s="15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5"/>
      <c r="O319" s="15"/>
      <c r="P319" s="15"/>
      <c r="Q319" s="16"/>
      <c r="R319" s="15"/>
      <c r="S319" s="15"/>
      <c r="T319" s="15"/>
      <c r="U319" s="15"/>
      <c r="V319" s="15"/>
      <c r="W319" s="15"/>
      <c r="X319" s="15"/>
      <c r="Y319" s="17"/>
      <c r="Z319" s="15"/>
    </row>
    <row r="320" ht="15.75" customHeight="1">
      <c r="A320" s="15"/>
      <c r="B320" s="15"/>
      <c r="C320" s="15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5"/>
      <c r="O320" s="15"/>
      <c r="P320" s="15"/>
      <c r="Q320" s="16"/>
      <c r="R320" s="15"/>
      <c r="S320" s="15"/>
      <c r="T320" s="15"/>
      <c r="U320" s="15"/>
      <c r="V320" s="15"/>
      <c r="W320" s="15"/>
      <c r="X320" s="15"/>
      <c r="Y320" s="17"/>
      <c r="Z320" s="15"/>
    </row>
    <row r="321" ht="15.75" customHeight="1">
      <c r="A321" s="15"/>
      <c r="B321" s="15"/>
      <c r="C321" s="15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5"/>
      <c r="O321" s="15"/>
      <c r="P321" s="15"/>
      <c r="Q321" s="16"/>
      <c r="R321" s="15"/>
      <c r="S321" s="15"/>
      <c r="T321" s="15"/>
      <c r="U321" s="15"/>
      <c r="V321" s="15"/>
      <c r="W321" s="15"/>
      <c r="X321" s="15"/>
      <c r="Y321" s="17"/>
      <c r="Z321" s="15"/>
    </row>
    <row r="322" ht="15.75" customHeight="1">
      <c r="A322" s="15"/>
      <c r="B322" s="15"/>
      <c r="C322" s="15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5"/>
      <c r="O322" s="15"/>
      <c r="P322" s="15"/>
      <c r="Q322" s="16"/>
      <c r="R322" s="15"/>
      <c r="S322" s="15"/>
      <c r="T322" s="15"/>
      <c r="U322" s="15"/>
      <c r="V322" s="15"/>
      <c r="W322" s="15"/>
      <c r="X322" s="15"/>
      <c r="Y322" s="17"/>
      <c r="Z322" s="15"/>
    </row>
    <row r="323" ht="15.75" customHeight="1">
      <c r="A323" s="15"/>
      <c r="B323" s="15"/>
      <c r="C323" s="15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5"/>
      <c r="O323" s="15"/>
      <c r="P323" s="15"/>
      <c r="Q323" s="16"/>
      <c r="R323" s="15"/>
      <c r="S323" s="15"/>
      <c r="T323" s="15"/>
      <c r="U323" s="15"/>
      <c r="V323" s="15"/>
      <c r="W323" s="15"/>
      <c r="X323" s="15"/>
      <c r="Y323" s="17"/>
      <c r="Z323" s="15"/>
    </row>
    <row r="324" ht="15.75" customHeight="1">
      <c r="A324" s="15"/>
      <c r="B324" s="15"/>
      <c r="C324" s="1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5"/>
      <c r="O324" s="15"/>
      <c r="P324" s="15"/>
      <c r="Q324" s="16"/>
      <c r="R324" s="15"/>
      <c r="S324" s="15"/>
      <c r="T324" s="15"/>
      <c r="U324" s="15"/>
      <c r="V324" s="15"/>
      <c r="W324" s="15"/>
      <c r="X324" s="15"/>
      <c r="Y324" s="17"/>
      <c r="Z324" s="15"/>
    </row>
    <row r="325" ht="15.75" customHeight="1">
      <c r="A325" s="15"/>
      <c r="B325" s="15"/>
      <c r="C325" s="1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5"/>
      <c r="O325" s="15"/>
      <c r="P325" s="15"/>
      <c r="Q325" s="16"/>
      <c r="R325" s="15"/>
      <c r="S325" s="15"/>
      <c r="T325" s="15"/>
      <c r="U325" s="15"/>
      <c r="V325" s="15"/>
      <c r="W325" s="15"/>
      <c r="X325" s="15"/>
      <c r="Y325" s="17"/>
      <c r="Z325" s="15"/>
    </row>
    <row r="326" ht="15.75" customHeight="1">
      <c r="A326" s="15"/>
      <c r="B326" s="15"/>
      <c r="C326" s="15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5"/>
      <c r="O326" s="15"/>
      <c r="P326" s="15"/>
      <c r="Q326" s="16"/>
      <c r="R326" s="15"/>
      <c r="S326" s="15"/>
      <c r="T326" s="15"/>
      <c r="U326" s="15"/>
      <c r="V326" s="15"/>
      <c r="W326" s="15"/>
      <c r="X326" s="15"/>
      <c r="Y326" s="17"/>
      <c r="Z326" s="15"/>
    </row>
    <row r="327" ht="15.75" customHeight="1">
      <c r="A327" s="15"/>
      <c r="B327" s="15"/>
      <c r="C327" s="15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5"/>
      <c r="O327" s="15"/>
      <c r="P327" s="15"/>
      <c r="Q327" s="16"/>
      <c r="R327" s="15"/>
      <c r="S327" s="15"/>
      <c r="T327" s="15"/>
      <c r="U327" s="15"/>
      <c r="V327" s="15"/>
      <c r="W327" s="15"/>
      <c r="X327" s="15"/>
      <c r="Y327" s="17"/>
      <c r="Z327" s="15"/>
    </row>
    <row r="328" ht="15.75" customHeight="1">
      <c r="A328" s="15"/>
      <c r="B328" s="15"/>
      <c r="C328" s="1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5"/>
      <c r="O328" s="15"/>
      <c r="P328" s="15"/>
      <c r="Q328" s="16"/>
      <c r="R328" s="15"/>
      <c r="S328" s="15"/>
      <c r="T328" s="15"/>
      <c r="U328" s="15"/>
      <c r="V328" s="15"/>
      <c r="W328" s="15"/>
      <c r="X328" s="15"/>
      <c r="Y328" s="17"/>
      <c r="Z328" s="15"/>
    </row>
    <row r="329" ht="15.75" customHeight="1">
      <c r="A329" s="15"/>
      <c r="B329" s="15"/>
      <c r="C329" s="15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5"/>
      <c r="O329" s="15"/>
      <c r="P329" s="15"/>
      <c r="Q329" s="16"/>
      <c r="R329" s="15"/>
      <c r="S329" s="15"/>
      <c r="T329" s="15"/>
      <c r="U329" s="15"/>
      <c r="V329" s="15"/>
      <c r="W329" s="15"/>
      <c r="X329" s="15"/>
      <c r="Y329" s="17"/>
      <c r="Z329" s="15"/>
    </row>
    <row r="330" ht="15.75" customHeight="1">
      <c r="A330" s="15"/>
      <c r="B330" s="15"/>
      <c r="C330" s="15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5"/>
      <c r="O330" s="15"/>
      <c r="P330" s="15"/>
      <c r="Q330" s="16"/>
      <c r="R330" s="15"/>
      <c r="S330" s="15"/>
      <c r="T330" s="15"/>
      <c r="U330" s="15"/>
      <c r="V330" s="15"/>
      <c r="W330" s="15"/>
      <c r="X330" s="15"/>
      <c r="Y330" s="17"/>
      <c r="Z330" s="15"/>
    </row>
    <row r="331" ht="15.75" customHeight="1">
      <c r="A331" s="15"/>
      <c r="B331" s="15"/>
      <c r="C331" s="15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5"/>
      <c r="O331" s="15"/>
      <c r="P331" s="15"/>
      <c r="Q331" s="16"/>
      <c r="R331" s="15"/>
      <c r="S331" s="15"/>
      <c r="T331" s="15"/>
      <c r="U331" s="15"/>
      <c r="V331" s="15"/>
      <c r="W331" s="15"/>
      <c r="X331" s="15"/>
      <c r="Y331" s="17"/>
      <c r="Z331" s="15"/>
    </row>
    <row r="332" ht="15.75" customHeight="1">
      <c r="A332" s="15"/>
      <c r="B332" s="15"/>
      <c r="C332" s="15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5"/>
      <c r="O332" s="15"/>
      <c r="P332" s="15"/>
      <c r="Q332" s="16"/>
      <c r="R332" s="15"/>
      <c r="S332" s="15"/>
      <c r="T332" s="15"/>
      <c r="U332" s="15"/>
      <c r="V332" s="15"/>
      <c r="W332" s="15"/>
      <c r="X332" s="15"/>
      <c r="Y332" s="17"/>
      <c r="Z332" s="15"/>
    </row>
    <row r="333" ht="15.75" customHeight="1">
      <c r="A333" s="15"/>
      <c r="B333" s="15"/>
      <c r="C333" s="15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5"/>
      <c r="O333" s="15"/>
      <c r="P333" s="15"/>
      <c r="Q333" s="16"/>
      <c r="R333" s="15"/>
      <c r="S333" s="15"/>
      <c r="T333" s="15"/>
      <c r="U333" s="15"/>
      <c r="V333" s="15"/>
      <c r="W333" s="15"/>
      <c r="X333" s="15"/>
      <c r="Y333" s="17"/>
      <c r="Z333" s="15"/>
    </row>
    <row r="334" ht="15.75" customHeight="1">
      <c r="A334" s="15"/>
      <c r="B334" s="15"/>
      <c r="C334" s="15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5"/>
      <c r="O334" s="15"/>
      <c r="P334" s="15"/>
      <c r="Q334" s="16"/>
      <c r="R334" s="15"/>
      <c r="S334" s="15"/>
      <c r="T334" s="15"/>
      <c r="U334" s="15"/>
      <c r="V334" s="15"/>
      <c r="W334" s="15"/>
      <c r="X334" s="15"/>
      <c r="Y334" s="17"/>
      <c r="Z334" s="15"/>
    </row>
    <row r="335" ht="15.75" customHeight="1">
      <c r="A335" s="15"/>
      <c r="B335" s="15"/>
      <c r="C335" s="15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5"/>
      <c r="O335" s="15"/>
      <c r="P335" s="15"/>
      <c r="Q335" s="16"/>
      <c r="R335" s="15"/>
      <c r="S335" s="15"/>
      <c r="T335" s="15"/>
      <c r="U335" s="15"/>
      <c r="V335" s="15"/>
      <c r="W335" s="15"/>
      <c r="X335" s="15"/>
      <c r="Y335" s="17"/>
      <c r="Z335" s="15"/>
    </row>
    <row r="336" ht="15.75" customHeight="1">
      <c r="A336" s="15"/>
      <c r="B336" s="15"/>
      <c r="C336" s="15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5"/>
      <c r="O336" s="15"/>
      <c r="P336" s="15"/>
      <c r="Q336" s="16"/>
      <c r="R336" s="15"/>
      <c r="S336" s="15"/>
      <c r="T336" s="15"/>
      <c r="U336" s="15"/>
      <c r="V336" s="15"/>
      <c r="W336" s="15"/>
      <c r="X336" s="15"/>
      <c r="Y336" s="17"/>
      <c r="Z336" s="15"/>
    </row>
    <row r="337" ht="15.75" customHeight="1">
      <c r="A337" s="15"/>
      <c r="B337" s="15"/>
      <c r="C337" s="15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5"/>
      <c r="O337" s="15"/>
      <c r="P337" s="15"/>
      <c r="Q337" s="16"/>
      <c r="R337" s="15"/>
      <c r="S337" s="15"/>
      <c r="T337" s="15"/>
      <c r="U337" s="15"/>
      <c r="V337" s="15"/>
      <c r="W337" s="15"/>
      <c r="X337" s="15"/>
      <c r="Y337" s="17"/>
      <c r="Z337" s="15"/>
    </row>
    <row r="338" ht="15.75" customHeight="1">
      <c r="A338" s="15"/>
      <c r="B338" s="15"/>
      <c r="C338" s="15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5"/>
      <c r="O338" s="15"/>
      <c r="P338" s="15"/>
      <c r="Q338" s="16"/>
      <c r="R338" s="15"/>
      <c r="S338" s="15"/>
      <c r="T338" s="15"/>
      <c r="U338" s="15"/>
      <c r="V338" s="15"/>
      <c r="W338" s="15"/>
      <c r="X338" s="15"/>
      <c r="Y338" s="17"/>
      <c r="Z338" s="15"/>
    </row>
    <row r="339" ht="15.75" customHeight="1">
      <c r="A339" s="15"/>
      <c r="B339" s="15"/>
      <c r="C339" s="15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5"/>
      <c r="O339" s="15"/>
      <c r="P339" s="15"/>
      <c r="Q339" s="16"/>
      <c r="R339" s="15"/>
      <c r="S339" s="15"/>
      <c r="T339" s="15"/>
      <c r="U339" s="15"/>
      <c r="V339" s="15"/>
      <c r="W339" s="15"/>
      <c r="X339" s="15"/>
      <c r="Y339" s="17"/>
      <c r="Z339" s="15"/>
    </row>
    <row r="340" ht="15.75" customHeight="1">
      <c r="A340" s="15"/>
      <c r="B340" s="15"/>
      <c r="C340" s="15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5"/>
      <c r="O340" s="15"/>
      <c r="P340" s="15"/>
      <c r="Q340" s="16"/>
      <c r="R340" s="15"/>
      <c r="S340" s="15"/>
      <c r="T340" s="15"/>
      <c r="U340" s="15"/>
      <c r="V340" s="15"/>
      <c r="W340" s="15"/>
      <c r="X340" s="15"/>
      <c r="Y340" s="17"/>
      <c r="Z340" s="15"/>
    </row>
    <row r="341" ht="15.75" customHeight="1">
      <c r="A341" s="15"/>
      <c r="B341" s="15"/>
      <c r="C341" s="15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5"/>
      <c r="O341" s="15"/>
      <c r="P341" s="15"/>
      <c r="Q341" s="16"/>
      <c r="R341" s="15"/>
      <c r="S341" s="15"/>
      <c r="T341" s="15"/>
      <c r="U341" s="15"/>
      <c r="V341" s="15"/>
      <c r="W341" s="15"/>
      <c r="X341" s="15"/>
      <c r="Y341" s="17"/>
      <c r="Z341" s="15"/>
    </row>
    <row r="342" ht="15.75" customHeight="1">
      <c r="A342" s="15"/>
      <c r="B342" s="15"/>
      <c r="C342" s="15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5"/>
      <c r="O342" s="15"/>
      <c r="P342" s="15"/>
      <c r="Q342" s="16"/>
      <c r="R342" s="15"/>
      <c r="S342" s="15"/>
      <c r="T342" s="15"/>
      <c r="U342" s="15"/>
      <c r="V342" s="15"/>
      <c r="W342" s="15"/>
      <c r="X342" s="15"/>
      <c r="Y342" s="17"/>
      <c r="Z342" s="15"/>
    </row>
    <row r="343" ht="15.75" customHeight="1">
      <c r="A343" s="15"/>
      <c r="B343" s="15"/>
      <c r="C343" s="15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5"/>
      <c r="O343" s="15"/>
      <c r="P343" s="15"/>
      <c r="Q343" s="16"/>
      <c r="R343" s="15"/>
      <c r="S343" s="15"/>
      <c r="T343" s="15"/>
      <c r="U343" s="15"/>
      <c r="V343" s="15"/>
      <c r="W343" s="15"/>
      <c r="X343" s="15"/>
      <c r="Y343" s="17"/>
      <c r="Z343" s="15"/>
    </row>
    <row r="344" ht="15.75" customHeight="1">
      <c r="A344" s="15"/>
      <c r="B344" s="15"/>
      <c r="C344" s="1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5"/>
      <c r="O344" s="15"/>
      <c r="P344" s="15"/>
      <c r="Q344" s="16"/>
      <c r="R344" s="15"/>
      <c r="S344" s="15"/>
      <c r="T344" s="15"/>
      <c r="U344" s="15"/>
      <c r="V344" s="15"/>
      <c r="W344" s="15"/>
      <c r="X344" s="15"/>
      <c r="Y344" s="17"/>
      <c r="Z344" s="15"/>
    </row>
    <row r="345" ht="15.75" customHeight="1">
      <c r="A345" s="15"/>
      <c r="B345" s="15"/>
      <c r="C345" s="15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5"/>
      <c r="O345" s="15"/>
      <c r="P345" s="15"/>
      <c r="Q345" s="16"/>
      <c r="R345" s="15"/>
      <c r="S345" s="15"/>
      <c r="T345" s="15"/>
      <c r="U345" s="15"/>
      <c r="V345" s="15"/>
      <c r="W345" s="15"/>
      <c r="X345" s="15"/>
      <c r="Y345" s="17"/>
      <c r="Z345" s="15"/>
    </row>
    <row r="346" ht="15.75" customHeight="1">
      <c r="A346" s="15"/>
      <c r="B346" s="15"/>
      <c r="C346" s="15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5"/>
      <c r="O346" s="15"/>
      <c r="P346" s="15"/>
      <c r="Q346" s="16"/>
      <c r="R346" s="15"/>
      <c r="S346" s="15"/>
      <c r="T346" s="15"/>
      <c r="U346" s="15"/>
      <c r="V346" s="15"/>
      <c r="W346" s="15"/>
      <c r="X346" s="15"/>
      <c r="Y346" s="17"/>
      <c r="Z346" s="15"/>
    </row>
    <row r="347" ht="15.75" customHeight="1">
      <c r="A347" s="15"/>
      <c r="B347" s="15"/>
      <c r="C347" s="1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5"/>
      <c r="O347" s="15"/>
      <c r="P347" s="15"/>
      <c r="Q347" s="16"/>
      <c r="R347" s="15"/>
      <c r="S347" s="15"/>
      <c r="T347" s="15"/>
      <c r="U347" s="15"/>
      <c r="V347" s="15"/>
      <c r="W347" s="15"/>
      <c r="X347" s="15"/>
      <c r="Y347" s="17"/>
      <c r="Z347" s="15"/>
    </row>
    <row r="348" ht="15.75" customHeight="1">
      <c r="A348" s="15"/>
      <c r="B348" s="15"/>
      <c r="C348" s="15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5"/>
      <c r="O348" s="15"/>
      <c r="P348" s="15"/>
      <c r="Q348" s="16"/>
      <c r="R348" s="15"/>
      <c r="S348" s="15"/>
      <c r="T348" s="15"/>
      <c r="U348" s="15"/>
      <c r="V348" s="15"/>
      <c r="W348" s="15"/>
      <c r="X348" s="15"/>
      <c r="Y348" s="17"/>
      <c r="Z348" s="15"/>
    </row>
    <row r="349" ht="15.75" customHeight="1">
      <c r="A349" s="15"/>
      <c r="B349" s="15"/>
      <c r="C349" s="15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5"/>
      <c r="O349" s="15"/>
      <c r="P349" s="15"/>
      <c r="Q349" s="16"/>
      <c r="R349" s="15"/>
      <c r="S349" s="15"/>
      <c r="T349" s="15"/>
      <c r="U349" s="15"/>
      <c r="V349" s="15"/>
      <c r="W349" s="15"/>
      <c r="X349" s="15"/>
      <c r="Y349" s="17"/>
      <c r="Z349" s="15"/>
    </row>
    <row r="350" ht="15.75" customHeight="1">
      <c r="A350" s="15"/>
      <c r="B350" s="15"/>
      <c r="C350" s="15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5"/>
      <c r="O350" s="15"/>
      <c r="P350" s="15"/>
      <c r="Q350" s="16"/>
      <c r="R350" s="15"/>
      <c r="S350" s="15"/>
      <c r="T350" s="15"/>
      <c r="U350" s="15"/>
      <c r="V350" s="15"/>
      <c r="W350" s="15"/>
      <c r="X350" s="15"/>
      <c r="Y350" s="17"/>
      <c r="Z350" s="15"/>
    </row>
    <row r="351" ht="15.75" customHeight="1">
      <c r="A351" s="15"/>
      <c r="B351" s="15"/>
      <c r="C351" s="15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5"/>
      <c r="O351" s="15"/>
      <c r="P351" s="15"/>
      <c r="Q351" s="16"/>
      <c r="R351" s="15"/>
      <c r="S351" s="15"/>
      <c r="T351" s="15"/>
      <c r="U351" s="15"/>
      <c r="V351" s="15"/>
      <c r="W351" s="15"/>
      <c r="X351" s="15"/>
      <c r="Y351" s="17"/>
      <c r="Z351" s="15"/>
    </row>
    <row r="352" ht="15.75" customHeight="1">
      <c r="A352" s="15"/>
      <c r="B352" s="15"/>
      <c r="C352" s="15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5"/>
      <c r="O352" s="15"/>
      <c r="P352" s="15"/>
      <c r="Q352" s="16"/>
      <c r="R352" s="15"/>
      <c r="S352" s="15"/>
      <c r="T352" s="15"/>
      <c r="U352" s="15"/>
      <c r="V352" s="15"/>
      <c r="W352" s="15"/>
      <c r="X352" s="15"/>
      <c r="Y352" s="17"/>
      <c r="Z352" s="15"/>
    </row>
    <row r="353" ht="15.75" customHeight="1">
      <c r="A353" s="15"/>
      <c r="B353" s="15"/>
      <c r="C353" s="15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5"/>
      <c r="O353" s="15"/>
      <c r="P353" s="15"/>
      <c r="Q353" s="16"/>
      <c r="R353" s="15"/>
      <c r="S353" s="15"/>
      <c r="T353" s="15"/>
      <c r="U353" s="15"/>
      <c r="V353" s="15"/>
      <c r="W353" s="15"/>
      <c r="X353" s="15"/>
      <c r="Y353" s="17"/>
      <c r="Z353" s="15"/>
    </row>
    <row r="354" ht="15.75" customHeight="1">
      <c r="A354" s="15"/>
      <c r="B354" s="15"/>
      <c r="C354" s="15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5"/>
      <c r="O354" s="15"/>
      <c r="P354" s="15"/>
      <c r="Q354" s="16"/>
      <c r="R354" s="15"/>
      <c r="S354" s="15"/>
      <c r="T354" s="15"/>
      <c r="U354" s="15"/>
      <c r="V354" s="15"/>
      <c r="W354" s="15"/>
      <c r="X354" s="15"/>
      <c r="Y354" s="17"/>
      <c r="Z354" s="15"/>
    </row>
    <row r="355" ht="15.75" customHeight="1">
      <c r="A355" s="15"/>
      <c r="B355" s="15"/>
      <c r="C355" s="15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5"/>
      <c r="O355" s="15"/>
      <c r="P355" s="15"/>
      <c r="Q355" s="16"/>
      <c r="R355" s="15"/>
      <c r="S355" s="15"/>
      <c r="T355" s="15"/>
      <c r="U355" s="15"/>
      <c r="V355" s="15"/>
      <c r="W355" s="15"/>
      <c r="X355" s="15"/>
      <c r="Y355" s="17"/>
      <c r="Z355" s="15"/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3.57"/>
    <col customWidth="1" min="3" max="3" width="20.0"/>
  </cols>
  <sheetData>
    <row r="1">
      <c r="A1" s="1" t="s">
        <v>0</v>
      </c>
      <c r="B1" s="36" t="s">
        <v>671</v>
      </c>
      <c r="C1" s="37" t="s">
        <v>672</v>
      </c>
      <c r="D1" s="38" t="s">
        <v>673</v>
      </c>
    </row>
    <row r="2">
      <c r="A2" s="13" t="s">
        <v>26</v>
      </c>
      <c r="B2" s="39">
        <v>3.0</v>
      </c>
      <c r="C2" s="24" t="str">
        <f t="shared" ref="C2:C155" si="1">IF(B2=1,"JANUARY", IF(B2=2,"FEBUARY",IF(B2=3,"MARCH",IF( B2=4,"APRIL",IF( B2=5,"MAY",IF(B2=6, "JUNE",IF(B2=7,"JULY", IF(B2=8,"AUGUST",IF(B2=9,"SEPTEMBER",IF(B2=10,"OCTOBER",IF(B2=11,"NOVEMBER","DECEMBER")))))))))))</f>
        <v>MARCH</v>
      </c>
      <c r="D2" s="24" t="str">
        <f>TEXT(DATE(YEAR(Kickstarter!E2),B2,1), "DDDD")</f>
        <v>Friday</v>
      </c>
    </row>
    <row r="3">
      <c r="A3" s="13" t="s">
        <v>37</v>
      </c>
      <c r="B3" s="39">
        <v>1.0</v>
      </c>
      <c r="C3" s="24" t="str">
        <f t="shared" si="1"/>
        <v>JANUARY</v>
      </c>
      <c r="D3" s="24" t="str">
        <f>TEXT(DATE(YEAR(Kickstarter!E3),B3,1), "DDDD")</f>
        <v>Tuesday</v>
      </c>
    </row>
    <row r="4">
      <c r="A4" s="13" t="s">
        <v>46</v>
      </c>
      <c r="B4" s="39">
        <v>2.0</v>
      </c>
      <c r="C4" s="24" t="str">
        <f t="shared" si="1"/>
        <v>FEBUARY</v>
      </c>
      <c r="D4" s="24" t="str">
        <f>TEXT(DATE(YEAR(Kickstarter!E4),B4,1), "DDDD")</f>
        <v>Friday</v>
      </c>
    </row>
    <row r="5">
      <c r="A5" s="13" t="s">
        <v>55</v>
      </c>
      <c r="B5" s="39">
        <v>9.0</v>
      </c>
      <c r="C5" s="24" t="str">
        <f t="shared" si="1"/>
        <v>SEPTEMBER</v>
      </c>
      <c r="D5" s="24" t="str">
        <f>TEXT(DATE(YEAR(Kickstarter!E5),B5,1), "DDDD")</f>
        <v>Sunday</v>
      </c>
    </row>
    <row r="6">
      <c r="A6" s="13" t="s">
        <v>62</v>
      </c>
      <c r="B6" s="39">
        <v>6.0</v>
      </c>
      <c r="C6" s="24" t="str">
        <f t="shared" si="1"/>
        <v>JUNE</v>
      </c>
      <c r="D6" s="24" t="str">
        <f>TEXT(DATE(YEAR(Kickstarter!E6),B6,1), "DDDD")</f>
        <v>Saturday</v>
      </c>
    </row>
    <row r="7">
      <c r="A7" s="13" t="s">
        <v>69</v>
      </c>
      <c r="B7" s="39">
        <v>2.0</v>
      </c>
      <c r="C7" s="24" t="str">
        <f t="shared" si="1"/>
        <v>FEBUARY</v>
      </c>
      <c r="D7" s="24" t="str">
        <f>TEXT(DATE(YEAR(Kickstarter!E7),B7,1), "DDDD")</f>
        <v>Friday</v>
      </c>
    </row>
    <row r="8">
      <c r="A8" s="13" t="s">
        <v>76</v>
      </c>
      <c r="B8" s="39">
        <v>2.0</v>
      </c>
      <c r="C8" s="24" t="str">
        <f t="shared" si="1"/>
        <v>FEBUARY</v>
      </c>
      <c r="D8" s="24" t="str">
        <f>TEXT(DATE(YEAR(Kickstarter!E8),B8,1), "DDDD")</f>
        <v>Friday</v>
      </c>
    </row>
    <row r="9">
      <c r="A9" s="13" t="s">
        <v>83</v>
      </c>
      <c r="B9" s="39">
        <v>2.0</v>
      </c>
      <c r="C9" s="24" t="str">
        <f t="shared" si="1"/>
        <v>FEBUARY</v>
      </c>
      <c r="D9" s="24" t="str">
        <f>TEXT(DATE(YEAR(Kickstarter!E9),B9,1), "DDDD")</f>
        <v>Friday</v>
      </c>
    </row>
    <row r="10">
      <c r="A10" s="13" t="s">
        <v>89</v>
      </c>
      <c r="B10" s="39">
        <v>3.0</v>
      </c>
      <c r="C10" s="24" t="str">
        <f t="shared" si="1"/>
        <v>MARCH</v>
      </c>
      <c r="D10" s="24" t="str">
        <f>TEXT(DATE(YEAR(Kickstarter!E10),B10,1), "DDDD")</f>
        <v>Friday</v>
      </c>
    </row>
    <row r="11">
      <c r="A11" s="13" t="s">
        <v>92</v>
      </c>
      <c r="B11" s="39">
        <v>2.0</v>
      </c>
      <c r="C11" s="24" t="str">
        <f t="shared" si="1"/>
        <v>FEBUARY</v>
      </c>
      <c r="D11" s="24" t="str">
        <f>TEXT(DATE(YEAR(Kickstarter!E11),B11,1), "DDDD")</f>
        <v>Friday</v>
      </c>
    </row>
    <row r="12">
      <c r="A12" s="13" t="s">
        <v>96</v>
      </c>
      <c r="B12" s="39">
        <v>2.0</v>
      </c>
      <c r="C12" s="24" t="str">
        <f t="shared" si="1"/>
        <v>FEBUARY</v>
      </c>
      <c r="D12" s="24" t="str">
        <f>TEXT(DATE(YEAR(Kickstarter!E12),B12,1), "DDDD")</f>
        <v>Friday</v>
      </c>
    </row>
    <row r="13">
      <c r="A13" s="13" t="s">
        <v>101</v>
      </c>
      <c r="B13" s="39">
        <v>3.0</v>
      </c>
      <c r="C13" s="24" t="str">
        <f t="shared" si="1"/>
        <v>MARCH</v>
      </c>
      <c r="D13" s="24" t="str">
        <f>TEXT(DATE(YEAR(Kickstarter!E13),B13,1), "DDDD")</f>
        <v>Friday</v>
      </c>
    </row>
    <row r="14">
      <c r="A14" s="13" t="s">
        <v>107</v>
      </c>
      <c r="B14" s="39">
        <v>3.0</v>
      </c>
      <c r="C14" s="24" t="str">
        <f t="shared" si="1"/>
        <v>MARCH</v>
      </c>
      <c r="D14" s="24" t="str">
        <f>TEXT(DATE(YEAR(Kickstarter!E14),B14,1), "DDDD")</f>
        <v>Friday</v>
      </c>
    </row>
    <row r="15">
      <c r="A15" s="13" t="s">
        <v>111</v>
      </c>
      <c r="B15" s="39">
        <v>2.0</v>
      </c>
      <c r="C15" s="24" t="str">
        <f t="shared" si="1"/>
        <v>FEBUARY</v>
      </c>
      <c r="D15" s="24" t="str">
        <f>TEXT(DATE(YEAR(Kickstarter!E15),B15,1), "DDDD")</f>
        <v>Friday</v>
      </c>
    </row>
    <row r="16">
      <c r="A16" s="13" t="s">
        <v>118</v>
      </c>
      <c r="B16" s="39">
        <v>2.0</v>
      </c>
      <c r="C16" s="24" t="str">
        <f t="shared" si="1"/>
        <v>FEBUARY</v>
      </c>
      <c r="D16" s="24" t="str">
        <f>TEXT(DATE(YEAR(Kickstarter!E16),B16,1), "DDDD")</f>
        <v>Friday</v>
      </c>
    </row>
    <row r="17">
      <c r="A17" s="13" t="s">
        <v>124</v>
      </c>
      <c r="B17" s="39">
        <v>2.0</v>
      </c>
      <c r="C17" s="24" t="str">
        <f t="shared" si="1"/>
        <v>FEBUARY</v>
      </c>
      <c r="D17" s="24" t="str">
        <f>TEXT(DATE(YEAR(Kickstarter!E17),B17,1), "DDDD")</f>
        <v>Friday</v>
      </c>
    </row>
    <row r="18">
      <c r="A18" s="13" t="s">
        <v>128</v>
      </c>
      <c r="B18" s="39">
        <v>3.0</v>
      </c>
      <c r="C18" s="24" t="str">
        <f t="shared" si="1"/>
        <v>MARCH</v>
      </c>
      <c r="D18" s="24" t="str">
        <f>TEXT(DATE(YEAR(Kickstarter!E18),B18,1), "DDDD")</f>
        <v>Friday</v>
      </c>
    </row>
    <row r="19">
      <c r="A19" s="13" t="s">
        <v>133</v>
      </c>
      <c r="B19" s="39">
        <v>6.0</v>
      </c>
      <c r="C19" s="24" t="str">
        <f t="shared" si="1"/>
        <v>JUNE</v>
      </c>
      <c r="D19" s="24" t="str">
        <f>TEXT(DATE(YEAR(Kickstarter!E19),B19,1), "DDDD")</f>
        <v>Saturday</v>
      </c>
    </row>
    <row r="20">
      <c r="A20" s="13" t="s">
        <v>137</v>
      </c>
      <c r="B20" s="39">
        <v>2.0</v>
      </c>
      <c r="C20" s="24" t="str">
        <f t="shared" si="1"/>
        <v>FEBUARY</v>
      </c>
      <c r="D20" s="24" t="str">
        <f>TEXT(DATE(YEAR(Kickstarter!E20),B20,1), "DDDD")</f>
        <v>Friday</v>
      </c>
    </row>
    <row r="21">
      <c r="A21" s="13" t="s">
        <v>143</v>
      </c>
      <c r="B21" s="39">
        <v>2.0</v>
      </c>
      <c r="C21" s="24" t="str">
        <f t="shared" si="1"/>
        <v>FEBUARY</v>
      </c>
      <c r="D21" s="24" t="str">
        <f>TEXT(DATE(YEAR(Kickstarter!E21),B21,1), "DDDD")</f>
        <v>Friday</v>
      </c>
    </row>
    <row r="22">
      <c r="A22" s="13" t="s">
        <v>149</v>
      </c>
      <c r="B22" s="39">
        <v>3.0</v>
      </c>
      <c r="C22" s="24" t="str">
        <f t="shared" si="1"/>
        <v>MARCH</v>
      </c>
      <c r="D22" s="24" t="str">
        <f>TEXT(DATE(YEAR(Kickstarter!E22),B22,1), "DDDD")</f>
        <v>Friday</v>
      </c>
    </row>
    <row r="23">
      <c r="A23" s="13" t="s">
        <v>155</v>
      </c>
      <c r="B23" s="39">
        <v>7.0</v>
      </c>
      <c r="C23" s="24" t="str">
        <f t="shared" si="1"/>
        <v>JULY</v>
      </c>
      <c r="D23" s="24" t="str">
        <f>TEXT(DATE(YEAR(Kickstarter!E23),B23,1), "DDDD")</f>
        <v>Monday</v>
      </c>
    </row>
    <row r="24">
      <c r="A24" s="13" t="s">
        <v>161</v>
      </c>
      <c r="B24" s="39">
        <v>3.0</v>
      </c>
      <c r="C24" s="24" t="str">
        <f t="shared" si="1"/>
        <v>MARCH</v>
      </c>
      <c r="D24" s="24" t="str">
        <f>TEXT(DATE(YEAR(Kickstarter!E24),B24,1), "DDDD")</f>
        <v>Friday</v>
      </c>
    </row>
    <row r="25">
      <c r="A25" s="13" t="s">
        <v>166</v>
      </c>
      <c r="B25" s="39">
        <v>2.0</v>
      </c>
      <c r="C25" s="24" t="str">
        <f t="shared" si="1"/>
        <v>FEBUARY</v>
      </c>
      <c r="D25" s="24" t="str">
        <f>TEXT(DATE(YEAR(Kickstarter!E25),B25,1), "DDDD")</f>
        <v>Friday</v>
      </c>
    </row>
    <row r="26">
      <c r="A26" s="13" t="s">
        <v>171</v>
      </c>
      <c r="B26" s="39">
        <v>2.0</v>
      </c>
      <c r="C26" s="24" t="str">
        <f t="shared" si="1"/>
        <v>FEBUARY</v>
      </c>
      <c r="D26" s="24" t="str">
        <f>TEXT(DATE(YEAR(Kickstarter!E26),B26,1), "DDDD")</f>
        <v>Friday</v>
      </c>
    </row>
    <row r="27">
      <c r="A27" s="13" t="s">
        <v>173</v>
      </c>
      <c r="B27" s="39">
        <v>5.0</v>
      </c>
      <c r="C27" s="24" t="str">
        <f t="shared" si="1"/>
        <v>MAY</v>
      </c>
      <c r="D27" s="24" t="str">
        <f>TEXT(DATE(YEAR(Kickstarter!E27),B27,1), "DDDD")</f>
        <v>Wednesday</v>
      </c>
    </row>
    <row r="28">
      <c r="A28" s="13" t="s">
        <v>176</v>
      </c>
      <c r="B28" s="39">
        <v>2.0</v>
      </c>
      <c r="C28" s="24" t="str">
        <f t="shared" si="1"/>
        <v>FEBUARY</v>
      </c>
      <c r="D28" s="24" t="str">
        <f>TEXT(DATE(YEAR(Kickstarter!E28),B28,1), "DDDD")</f>
        <v>Friday</v>
      </c>
    </row>
    <row r="29">
      <c r="A29" s="13" t="s">
        <v>181</v>
      </c>
      <c r="B29" s="39">
        <v>2.0</v>
      </c>
      <c r="C29" s="24" t="str">
        <f t="shared" si="1"/>
        <v>FEBUARY</v>
      </c>
      <c r="D29" s="24" t="str">
        <f>TEXT(DATE(YEAR(Kickstarter!E29),B29,1), "DDDD")</f>
        <v>Friday</v>
      </c>
    </row>
    <row r="30">
      <c r="A30" s="13" t="s">
        <v>186</v>
      </c>
      <c r="B30" s="39">
        <v>2.0</v>
      </c>
      <c r="C30" s="24" t="str">
        <f t="shared" si="1"/>
        <v>FEBUARY</v>
      </c>
      <c r="D30" s="24" t="str">
        <f>TEXT(DATE(YEAR(Kickstarter!E30),B30,1), "DDDD")</f>
        <v>Friday</v>
      </c>
    </row>
    <row r="31">
      <c r="A31" s="13" t="s">
        <v>674</v>
      </c>
      <c r="B31" s="39">
        <v>12.0</v>
      </c>
      <c r="C31" s="24" t="str">
        <f t="shared" si="1"/>
        <v>DECEMBER</v>
      </c>
      <c r="D31" s="24" t="str">
        <f>TEXT(DATE(YEAR(Kickstarter!E31),B31,1), "DDDD")</f>
        <v>Sunday</v>
      </c>
    </row>
    <row r="32">
      <c r="A32" s="13" t="s">
        <v>674</v>
      </c>
      <c r="B32" s="39">
        <v>12.0</v>
      </c>
      <c r="C32" s="24" t="str">
        <f t="shared" si="1"/>
        <v>DECEMBER</v>
      </c>
      <c r="D32" s="24" t="str">
        <f>TEXT(DATE(YEAR(Kickstarter!E32),B32,1), "DDDD")</f>
        <v>Sunday</v>
      </c>
    </row>
    <row r="33">
      <c r="A33" s="13" t="s">
        <v>190</v>
      </c>
      <c r="B33" s="39">
        <v>3.0</v>
      </c>
      <c r="C33" s="24" t="str">
        <f t="shared" si="1"/>
        <v>MARCH</v>
      </c>
      <c r="D33" s="24" t="str">
        <f>TEXT(DATE(YEAR(Kickstarter!E33),B33,1), "DDDD")</f>
        <v>Friday</v>
      </c>
    </row>
    <row r="34">
      <c r="A34" s="13" t="s">
        <v>195</v>
      </c>
      <c r="B34" s="39">
        <v>5.0</v>
      </c>
      <c r="C34" s="24" t="str">
        <f t="shared" si="1"/>
        <v>MAY</v>
      </c>
      <c r="D34" s="24" t="str">
        <f>TEXT(DATE(YEAR(Kickstarter!E34),B34,1), "DDDD")</f>
        <v>Wednesday</v>
      </c>
    </row>
    <row r="35">
      <c r="A35" s="13" t="s">
        <v>200</v>
      </c>
      <c r="B35" s="39">
        <v>2.0</v>
      </c>
      <c r="C35" s="24" t="str">
        <f t="shared" si="1"/>
        <v>FEBUARY</v>
      </c>
      <c r="D35" s="24" t="str">
        <f>TEXT(DATE(YEAR(Kickstarter!E35),B35,1), "DDDD")</f>
        <v>Friday</v>
      </c>
    </row>
    <row r="36">
      <c r="A36" s="13" t="s">
        <v>206</v>
      </c>
      <c r="B36" s="39">
        <v>4.0</v>
      </c>
      <c r="C36" s="24" t="str">
        <f t="shared" si="1"/>
        <v>APRIL</v>
      </c>
      <c r="D36" s="24" t="str">
        <f>TEXT(DATE(YEAR(Kickstarter!E36),B36,1), "DDDD")</f>
        <v>Monday</v>
      </c>
    </row>
    <row r="37">
      <c r="A37" s="13" t="s">
        <v>210</v>
      </c>
      <c r="B37" s="39">
        <v>3.0</v>
      </c>
      <c r="C37" s="24" t="str">
        <f t="shared" si="1"/>
        <v>MARCH</v>
      </c>
      <c r="D37" s="24" t="str">
        <f>TEXT(DATE(YEAR(Kickstarter!E37),B37,1), "DDDD")</f>
        <v>Friday</v>
      </c>
    </row>
    <row r="38">
      <c r="A38" s="13" t="s">
        <v>214</v>
      </c>
      <c r="B38" s="39">
        <v>3.0</v>
      </c>
      <c r="C38" s="24" t="str">
        <f t="shared" si="1"/>
        <v>MARCH</v>
      </c>
      <c r="D38" s="24" t="str">
        <f>TEXT(DATE(YEAR(Kickstarter!E38),B38,1), "DDDD")</f>
        <v>Friday</v>
      </c>
    </row>
    <row r="39">
      <c r="A39" s="13" t="s">
        <v>218</v>
      </c>
      <c r="B39" s="39">
        <v>3.0</v>
      </c>
      <c r="C39" s="24" t="str">
        <f t="shared" si="1"/>
        <v>MARCH</v>
      </c>
      <c r="D39" s="24" t="str">
        <f>TEXT(DATE(YEAR(Kickstarter!E39),B39,1), "DDDD")</f>
        <v>Friday</v>
      </c>
    </row>
    <row r="40">
      <c r="A40" s="13" t="s">
        <v>223</v>
      </c>
      <c r="B40" s="39">
        <v>3.0</v>
      </c>
      <c r="C40" s="24" t="str">
        <f t="shared" si="1"/>
        <v>MARCH</v>
      </c>
      <c r="D40" s="24" t="str">
        <f>TEXT(DATE(YEAR(Kickstarter!E40),B40,1), "DDDD")</f>
        <v>Friday</v>
      </c>
    </row>
    <row r="41">
      <c r="A41" s="13" t="s">
        <v>229</v>
      </c>
      <c r="B41" s="39">
        <v>3.0</v>
      </c>
      <c r="C41" s="24" t="str">
        <f t="shared" si="1"/>
        <v>MARCH</v>
      </c>
      <c r="D41" s="24" t="str">
        <f>TEXT(DATE(YEAR(Kickstarter!E41),B41,1), "DDDD")</f>
        <v>Friday</v>
      </c>
    </row>
    <row r="42">
      <c r="A42" s="13" t="s">
        <v>232</v>
      </c>
      <c r="B42" s="39">
        <v>3.0</v>
      </c>
      <c r="C42" s="24" t="str">
        <f t="shared" si="1"/>
        <v>MARCH</v>
      </c>
      <c r="D42" s="24" t="str">
        <f>TEXT(DATE(YEAR(Kickstarter!E42),B42,1), "DDDD")</f>
        <v>Friday</v>
      </c>
    </row>
    <row r="43">
      <c r="A43" s="13" t="s">
        <v>236</v>
      </c>
      <c r="B43" s="39">
        <v>4.0</v>
      </c>
      <c r="C43" s="24" t="str">
        <f t="shared" si="1"/>
        <v>APRIL</v>
      </c>
      <c r="D43" s="24" t="str">
        <f>TEXT(DATE(YEAR(Kickstarter!E43),B43,1), "DDDD")</f>
        <v>Monday</v>
      </c>
    </row>
    <row r="44">
      <c r="A44" s="13" t="s">
        <v>242</v>
      </c>
      <c r="B44" s="39">
        <v>5.0</v>
      </c>
      <c r="C44" s="24" t="str">
        <f t="shared" si="1"/>
        <v>MAY</v>
      </c>
      <c r="D44" s="24" t="str">
        <f>TEXT(DATE(YEAR(Kickstarter!E44),B44,1), "DDDD")</f>
        <v>Wednesday</v>
      </c>
    </row>
    <row r="45">
      <c r="A45" s="13" t="s">
        <v>247</v>
      </c>
      <c r="B45" s="39">
        <v>3.0</v>
      </c>
      <c r="C45" s="24" t="str">
        <f t="shared" si="1"/>
        <v>MARCH</v>
      </c>
      <c r="D45" s="24" t="str">
        <f>TEXT(DATE(YEAR(Kickstarter!E45),B45,1), "DDDD")</f>
        <v>Friday</v>
      </c>
    </row>
    <row r="46">
      <c r="A46" s="13" t="s">
        <v>252</v>
      </c>
      <c r="B46" s="39">
        <v>3.0</v>
      </c>
      <c r="C46" s="24" t="str">
        <f t="shared" si="1"/>
        <v>MARCH</v>
      </c>
      <c r="D46" s="24" t="str">
        <f>TEXT(DATE(YEAR(Kickstarter!E46),B46,1), "DDDD")</f>
        <v>Friday</v>
      </c>
    </row>
    <row r="47">
      <c r="A47" s="13" t="s">
        <v>258</v>
      </c>
      <c r="B47" s="39">
        <v>3.0</v>
      </c>
      <c r="C47" s="24" t="str">
        <f t="shared" si="1"/>
        <v>MARCH</v>
      </c>
      <c r="D47" s="24" t="str">
        <f>TEXT(DATE(YEAR(Kickstarter!E47),B47,1), "DDDD")</f>
        <v>Friday</v>
      </c>
    </row>
    <row r="48">
      <c r="A48" s="13" t="s">
        <v>264</v>
      </c>
      <c r="B48" s="39">
        <v>3.0</v>
      </c>
      <c r="C48" s="24" t="str">
        <f t="shared" si="1"/>
        <v>MARCH</v>
      </c>
      <c r="D48" s="24" t="str">
        <f>TEXT(DATE(YEAR(Kickstarter!E48),B48,1), "DDDD")</f>
        <v>Friday</v>
      </c>
    </row>
    <row r="49">
      <c r="A49" s="13" t="s">
        <v>268</v>
      </c>
      <c r="B49" s="39">
        <v>7.0</v>
      </c>
      <c r="C49" s="24" t="str">
        <f t="shared" si="1"/>
        <v>JULY</v>
      </c>
      <c r="D49" s="24" t="str">
        <f>TEXT(DATE(YEAR(Kickstarter!E49),B49,1), "DDDD")</f>
        <v>Monday</v>
      </c>
    </row>
    <row r="50">
      <c r="A50" s="13" t="s">
        <v>274</v>
      </c>
      <c r="B50" s="39">
        <v>3.0</v>
      </c>
      <c r="C50" s="24" t="str">
        <f t="shared" si="1"/>
        <v>MARCH</v>
      </c>
      <c r="D50" s="24" t="str">
        <f>TEXT(DATE(YEAR(Kickstarter!E50),B50,1), "DDDD")</f>
        <v>Friday</v>
      </c>
    </row>
    <row r="51">
      <c r="A51" s="13" t="s">
        <v>278</v>
      </c>
      <c r="B51" s="39">
        <v>4.0</v>
      </c>
      <c r="C51" s="24" t="str">
        <f t="shared" si="1"/>
        <v>APRIL</v>
      </c>
      <c r="D51" s="24" t="str">
        <f>TEXT(DATE(YEAR(Kickstarter!E51),B51,1), "DDDD")</f>
        <v>Monday</v>
      </c>
    </row>
    <row r="52">
      <c r="A52" s="13" t="s">
        <v>282</v>
      </c>
      <c r="B52" s="39">
        <v>4.0</v>
      </c>
      <c r="C52" s="24" t="str">
        <f t="shared" si="1"/>
        <v>APRIL</v>
      </c>
      <c r="D52" s="24" t="str">
        <f>TEXT(DATE(YEAR(Kickstarter!E52),B52,1), "DDDD")</f>
        <v>Monday</v>
      </c>
    </row>
    <row r="53">
      <c r="A53" s="13" t="s">
        <v>286</v>
      </c>
      <c r="B53" s="39">
        <v>3.0</v>
      </c>
      <c r="C53" s="24" t="str">
        <f t="shared" si="1"/>
        <v>MARCH</v>
      </c>
      <c r="D53" s="24" t="str">
        <f>TEXT(DATE(YEAR(Kickstarter!E53),B53,1), "DDDD")</f>
        <v>Friday</v>
      </c>
    </row>
    <row r="54">
      <c r="A54" s="13" t="s">
        <v>290</v>
      </c>
      <c r="B54" s="39">
        <v>4.0</v>
      </c>
      <c r="C54" s="24" t="str">
        <f t="shared" si="1"/>
        <v>APRIL</v>
      </c>
      <c r="D54" s="24" t="str">
        <f>TEXT(DATE(YEAR(Kickstarter!E54),B54,1), "DDDD")</f>
        <v>Monday</v>
      </c>
    </row>
    <row r="55">
      <c r="A55" s="13" t="s">
        <v>295</v>
      </c>
      <c r="B55" s="39">
        <v>5.0</v>
      </c>
      <c r="C55" s="24" t="str">
        <f t="shared" si="1"/>
        <v>MAY</v>
      </c>
      <c r="D55" s="24" t="str">
        <f>TEXT(DATE(YEAR(Kickstarter!E55),B55,1), "DDDD")</f>
        <v>Wednesday</v>
      </c>
    </row>
    <row r="56">
      <c r="A56" s="13" t="s">
        <v>299</v>
      </c>
      <c r="B56" s="39">
        <v>4.0</v>
      </c>
      <c r="C56" s="24" t="str">
        <f t="shared" si="1"/>
        <v>APRIL</v>
      </c>
      <c r="D56" s="24" t="str">
        <f>TEXT(DATE(YEAR(Kickstarter!E56),B56,1), "DDDD")</f>
        <v>Monday</v>
      </c>
    </row>
    <row r="57">
      <c r="A57" s="13" t="s">
        <v>303</v>
      </c>
      <c r="B57" s="39">
        <v>4.0</v>
      </c>
      <c r="C57" s="24" t="str">
        <f t="shared" si="1"/>
        <v>APRIL</v>
      </c>
      <c r="D57" s="24" t="str">
        <f>TEXT(DATE(YEAR(Kickstarter!E57),B57,1), "DDDD")</f>
        <v>Monday</v>
      </c>
    </row>
    <row r="58">
      <c r="A58" s="13" t="s">
        <v>307</v>
      </c>
      <c r="B58" s="39">
        <v>4.0</v>
      </c>
      <c r="C58" s="24" t="str">
        <f t="shared" si="1"/>
        <v>APRIL</v>
      </c>
      <c r="D58" s="24" t="str">
        <f>TEXT(DATE(YEAR(Kickstarter!E58),B58,1), "DDDD")</f>
        <v>Monday</v>
      </c>
    </row>
    <row r="59">
      <c r="A59" s="13" t="s">
        <v>311</v>
      </c>
      <c r="B59" s="39">
        <v>4.0</v>
      </c>
      <c r="C59" s="24" t="str">
        <f t="shared" si="1"/>
        <v>APRIL</v>
      </c>
      <c r="D59" s="24" t="str">
        <f>TEXT(DATE(YEAR(Kickstarter!E59),B59,1), "DDDD")</f>
        <v>Monday</v>
      </c>
    </row>
    <row r="60">
      <c r="A60" s="13" t="s">
        <v>316</v>
      </c>
      <c r="B60" s="39">
        <v>4.0</v>
      </c>
      <c r="C60" s="24" t="str">
        <f t="shared" si="1"/>
        <v>APRIL</v>
      </c>
      <c r="D60" s="24" t="str">
        <f>TEXT(DATE(YEAR(Kickstarter!E60),B60,1), "DDDD")</f>
        <v>Monday</v>
      </c>
    </row>
    <row r="61">
      <c r="A61" s="13" t="s">
        <v>322</v>
      </c>
      <c r="B61" s="39">
        <v>4.0</v>
      </c>
      <c r="C61" s="24" t="str">
        <f t="shared" si="1"/>
        <v>APRIL</v>
      </c>
      <c r="D61" s="24" t="str">
        <f>TEXT(DATE(YEAR(Kickstarter!E61),B61,1), "DDDD")</f>
        <v>Monday</v>
      </c>
    </row>
    <row r="62">
      <c r="A62" s="13" t="s">
        <v>326</v>
      </c>
      <c r="B62" s="39">
        <v>4.0</v>
      </c>
      <c r="C62" s="24" t="str">
        <f t="shared" si="1"/>
        <v>APRIL</v>
      </c>
      <c r="D62" s="24" t="str">
        <f>TEXT(DATE(YEAR(Kickstarter!E62),B62,1), "DDDD")</f>
        <v>Monday</v>
      </c>
    </row>
    <row r="63">
      <c r="A63" s="13" t="s">
        <v>328</v>
      </c>
      <c r="B63" s="39">
        <v>5.0</v>
      </c>
      <c r="C63" s="24" t="str">
        <f t="shared" si="1"/>
        <v>MAY</v>
      </c>
      <c r="D63" s="24" t="str">
        <f>TEXT(DATE(YEAR(Kickstarter!E63),B63,1), "DDDD")</f>
        <v>Wednesday</v>
      </c>
    </row>
    <row r="64">
      <c r="A64" s="13" t="s">
        <v>331</v>
      </c>
      <c r="B64" s="39">
        <v>4.0</v>
      </c>
      <c r="C64" s="24" t="str">
        <f t="shared" si="1"/>
        <v>APRIL</v>
      </c>
      <c r="D64" s="24" t="str">
        <f>TEXT(DATE(YEAR(Kickstarter!E64),B64,1), "DDDD")</f>
        <v>Monday</v>
      </c>
    </row>
    <row r="65">
      <c r="A65" s="13" t="s">
        <v>336</v>
      </c>
      <c r="B65" s="39">
        <v>12.0</v>
      </c>
      <c r="C65" s="24" t="str">
        <f t="shared" si="1"/>
        <v>DECEMBER</v>
      </c>
      <c r="D65" s="24" t="str">
        <f>TEXT(DATE(YEAR(Kickstarter!E65),B65,1), "DDDD")</f>
        <v>Sunday</v>
      </c>
    </row>
    <row r="66">
      <c r="A66" s="13" t="s">
        <v>340</v>
      </c>
      <c r="B66" s="39">
        <v>5.0</v>
      </c>
      <c r="C66" s="24" t="str">
        <f t="shared" si="1"/>
        <v>MAY</v>
      </c>
      <c r="D66" s="24" t="str">
        <f>TEXT(DATE(YEAR(Kickstarter!E66),B66,1), "DDDD")</f>
        <v>Wednesday</v>
      </c>
    </row>
    <row r="67">
      <c r="A67" s="13" t="s">
        <v>344</v>
      </c>
      <c r="B67" s="39">
        <v>5.0</v>
      </c>
      <c r="C67" s="24" t="str">
        <f t="shared" si="1"/>
        <v>MAY</v>
      </c>
      <c r="D67" s="24" t="str">
        <f>TEXT(DATE(YEAR(Kickstarter!E67),B67,1), "DDDD")</f>
        <v>Wednesday</v>
      </c>
    </row>
    <row r="68">
      <c r="A68" s="13" t="s">
        <v>348</v>
      </c>
      <c r="B68" s="39">
        <v>5.0</v>
      </c>
      <c r="C68" s="24" t="str">
        <f t="shared" si="1"/>
        <v>MAY</v>
      </c>
      <c r="D68" s="24" t="str">
        <f>TEXT(DATE(YEAR(Kickstarter!E68),B68,1), "DDDD")</f>
        <v>Wednesday</v>
      </c>
    </row>
    <row r="69">
      <c r="A69" s="13" t="s">
        <v>352</v>
      </c>
      <c r="B69" s="39">
        <v>5.0</v>
      </c>
      <c r="C69" s="24" t="str">
        <f t="shared" si="1"/>
        <v>MAY</v>
      </c>
      <c r="D69" s="24" t="str">
        <f>TEXT(DATE(YEAR(Kickstarter!E69),B69,1), "DDDD")</f>
        <v>Wednesday</v>
      </c>
    </row>
    <row r="70">
      <c r="A70" s="13" t="s">
        <v>355</v>
      </c>
      <c r="B70" s="39">
        <v>6.0</v>
      </c>
      <c r="C70" s="24" t="str">
        <f t="shared" si="1"/>
        <v>JUNE</v>
      </c>
      <c r="D70" s="24" t="str">
        <f>TEXT(DATE(YEAR(Kickstarter!E70),B70,1), "DDDD")</f>
        <v>Saturday</v>
      </c>
    </row>
    <row r="71">
      <c r="A71" s="13" t="s">
        <v>362</v>
      </c>
      <c r="B71" s="39">
        <v>5.0</v>
      </c>
      <c r="C71" s="24" t="str">
        <f t="shared" si="1"/>
        <v>MAY</v>
      </c>
      <c r="D71" s="24" t="str">
        <f>TEXT(DATE(YEAR(Kickstarter!E71),B71,1), "DDDD")</f>
        <v>Wednesday</v>
      </c>
    </row>
    <row r="72">
      <c r="A72" s="13" t="s">
        <v>365</v>
      </c>
      <c r="B72" s="39">
        <v>7.0</v>
      </c>
      <c r="C72" s="24" t="str">
        <f t="shared" si="1"/>
        <v>JULY</v>
      </c>
      <c r="D72" s="24" t="str">
        <f>TEXT(DATE(YEAR(Kickstarter!E72),B72,1), "DDDD")</f>
        <v>Monday</v>
      </c>
    </row>
    <row r="73">
      <c r="A73" s="13" t="s">
        <v>370</v>
      </c>
      <c r="B73" s="39">
        <v>5.0</v>
      </c>
      <c r="C73" s="24" t="str">
        <f t="shared" si="1"/>
        <v>MAY</v>
      </c>
      <c r="D73" s="24" t="str">
        <f>TEXT(DATE(YEAR(Kickstarter!E73),B73,1), "DDDD")</f>
        <v>Wednesday</v>
      </c>
    </row>
    <row r="74">
      <c r="A74" s="13" t="s">
        <v>372</v>
      </c>
      <c r="B74" s="39">
        <v>8.0</v>
      </c>
      <c r="C74" s="24" t="str">
        <f t="shared" si="1"/>
        <v>AUGUST</v>
      </c>
      <c r="D74" s="24" t="str">
        <f>TEXT(DATE(YEAR(Kickstarter!E74),B74,1), "DDDD")</f>
        <v>Thursday</v>
      </c>
    </row>
    <row r="75">
      <c r="A75" s="13" t="s">
        <v>374</v>
      </c>
      <c r="B75" s="39">
        <v>11.0</v>
      </c>
      <c r="C75" s="24" t="str">
        <f t="shared" si="1"/>
        <v>NOVEMBER</v>
      </c>
      <c r="D75" s="24" t="str">
        <f>TEXT(DATE(YEAR(Kickstarter!E75),B75,1), "DDDD")</f>
        <v>Friday</v>
      </c>
    </row>
    <row r="76">
      <c r="A76" s="13" t="s">
        <v>378</v>
      </c>
      <c r="B76" s="39">
        <v>5.0</v>
      </c>
      <c r="C76" s="24" t="str">
        <f t="shared" si="1"/>
        <v>MAY</v>
      </c>
      <c r="D76" s="24" t="str">
        <f>TEXT(DATE(YEAR(Kickstarter!E76),B76,1), "DDDD")</f>
        <v>Wednesday</v>
      </c>
    </row>
    <row r="77">
      <c r="A77" s="13" t="s">
        <v>382</v>
      </c>
      <c r="B77" s="39">
        <v>5.0</v>
      </c>
      <c r="C77" s="24" t="str">
        <f t="shared" si="1"/>
        <v>MAY</v>
      </c>
      <c r="D77" s="24" t="str">
        <f>TEXT(DATE(YEAR(Kickstarter!E77),B77,1), "DDDD")</f>
        <v>Wednesday</v>
      </c>
    </row>
    <row r="78">
      <c r="A78" s="13" t="s">
        <v>384</v>
      </c>
      <c r="B78" s="39">
        <v>5.0</v>
      </c>
      <c r="C78" s="24" t="str">
        <f t="shared" si="1"/>
        <v>MAY</v>
      </c>
      <c r="D78" s="24" t="str">
        <f>TEXT(DATE(YEAR(Kickstarter!E78),B78,1), "DDDD")</f>
        <v>Wednesday</v>
      </c>
    </row>
    <row r="79">
      <c r="A79" s="13" t="s">
        <v>387</v>
      </c>
      <c r="B79" s="39">
        <v>6.0</v>
      </c>
      <c r="C79" s="24" t="str">
        <f t="shared" si="1"/>
        <v>JUNE</v>
      </c>
      <c r="D79" s="24" t="str">
        <f>TEXT(DATE(YEAR(Kickstarter!E79),B79,1), "DDDD")</f>
        <v>Saturday</v>
      </c>
    </row>
    <row r="80">
      <c r="A80" s="13" t="s">
        <v>391</v>
      </c>
      <c r="B80" s="39">
        <v>6.0</v>
      </c>
      <c r="C80" s="24" t="str">
        <f t="shared" si="1"/>
        <v>JUNE</v>
      </c>
      <c r="D80" s="24" t="str">
        <f>TEXT(DATE(YEAR(Kickstarter!E80),B80,1), "DDDD")</f>
        <v>Saturday</v>
      </c>
    </row>
    <row r="81">
      <c r="A81" s="13" t="s">
        <v>394</v>
      </c>
      <c r="B81" s="39">
        <v>6.0</v>
      </c>
      <c r="C81" s="24" t="str">
        <f t="shared" si="1"/>
        <v>JUNE</v>
      </c>
      <c r="D81" s="24" t="str">
        <f>TEXT(DATE(YEAR(Kickstarter!E81),B81,1), "DDDD")</f>
        <v>Saturday</v>
      </c>
    </row>
    <row r="82">
      <c r="A82" s="13" t="s">
        <v>399</v>
      </c>
      <c r="B82" s="39">
        <v>6.0</v>
      </c>
      <c r="C82" s="24" t="str">
        <f t="shared" si="1"/>
        <v>JUNE</v>
      </c>
      <c r="D82" s="24" t="str">
        <f>TEXT(DATE(YEAR(Kickstarter!E82),B82,1), "DDDD")</f>
        <v>Saturday</v>
      </c>
    </row>
    <row r="83">
      <c r="A83" s="13" t="s">
        <v>403</v>
      </c>
      <c r="B83" s="39">
        <v>7.0</v>
      </c>
      <c r="C83" s="24" t="str">
        <f t="shared" si="1"/>
        <v>JULY</v>
      </c>
      <c r="D83" s="24" t="str">
        <f>TEXT(DATE(YEAR(Kickstarter!E83),B83,1), "DDDD")</f>
        <v>Monday</v>
      </c>
    </row>
    <row r="84">
      <c r="A84" s="13" t="s">
        <v>408</v>
      </c>
      <c r="B84" s="39">
        <v>6.0</v>
      </c>
      <c r="C84" s="24" t="str">
        <f t="shared" si="1"/>
        <v>JUNE</v>
      </c>
      <c r="D84" s="24" t="str">
        <f>TEXT(DATE(YEAR(Kickstarter!E84),B84,1), "DDDD")</f>
        <v>Saturday</v>
      </c>
    </row>
    <row r="85">
      <c r="A85" s="13" t="s">
        <v>412</v>
      </c>
      <c r="B85" s="39">
        <v>9.0</v>
      </c>
      <c r="C85" s="24" t="str">
        <f t="shared" si="1"/>
        <v>SEPTEMBER</v>
      </c>
      <c r="D85" s="24" t="str">
        <f>TEXT(DATE(YEAR(Kickstarter!E85),B85,1), "DDDD")</f>
        <v>Sunday</v>
      </c>
    </row>
    <row r="86">
      <c r="A86" s="13" t="s">
        <v>415</v>
      </c>
      <c r="B86" s="39">
        <v>6.0</v>
      </c>
      <c r="C86" s="24" t="str">
        <f t="shared" si="1"/>
        <v>JUNE</v>
      </c>
      <c r="D86" s="24" t="str">
        <f>TEXT(DATE(YEAR(Kickstarter!E86),B86,1), "DDDD")</f>
        <v>Saturday</v>
      </c>
    </row>
    <row r="87">
      <c r="A87" s="13" t="s">
        <v>418</v>
      </c>
      <c r="B87" s="39">
        <v>7.0</v>
      </c>
      <c r="C87" s="24" t="str">
        <f t="shared" si="1"/>
        <v>JULY</v>
      </c>
      <c r="D87" s="24" t="str">
        <f>TEXT(DATE(YEAR(Kickstarter!E87),B87,1), "DDDD")</f>
        <v>Monday</v>
      </c>
    </row>
    <row r="88">
      <c r="A88" s="13" t="s">
        <v>421</v>
      </c>
      <c r="B88" s="39">
        <v>7.0</v>
      </c>
      <c r="C88" s="24" t="str">
        <f t="shared" si="1"/>
        <v>JULY</v>
      </c>
      <c r="D88" s="24" t="str">
        <f>TEXT(DATE(YEAR(Kickstarter!E88),B88,1), "DDDD")</f>
        <v>Monday</v>
      </c>
    </row>
    <row r="89">
      <c r="A89" s="13" t="s">
        <v>424</v>
      </c>
      <c r="B89" s="39">
        <v>7.0</v>
      </c>
      <c r="C89" s="24" t="str">
        <f t="shared" si="1"/>
        <v>JULY</v>
      </c>
      <c r="D89" s="24" t="str">
        <f>TEXT(DATE(YEAR(Kickstarter!E89),B89,1), "DDDD")</f>
        <v>Monday</v>
      </c>
    </row>
    <row r="90">
      <c r="A90" s="13" t="s">
        <v>428</v>
      </c>
      <c r="B90" s="39">
        <v>7.0</v>
      </c>
      <c r="C90" s="24" t="str">
        <f t="shared" si="1"/>
        <v>JULY</v>
      </c>
      <c r="D90" s="24" t="str">
        <f>TEXT(DATE(YEAR(Kickstarter!E90),B90,1), "DDDD")</f>
        <v>Monday</v>
      </c>
    </row>
    <row r="91">
      <c r="A91" s="13" t="s">
        <v>433</v>
      </c>
      <c r="B91" s="39">
        <v>6.0</v>
      </c>
      <c r="C91" s="24" t="str">
        <f t="shared" si="1"/>
        <v>JUNE</v>
      </c>
      <c r="D91" s="24" t="str">
        <f>TEXT(DATE(YEAR(Kickstarter!E91),B91,1), "DDDD")</f>
        <v>Saturday</v>
      </c>
    </row>
    <row r="92">
      <c r="A92" s="13" t="s">
        <v>437</v>
      </c>
      <c r="B92" s="39">
        <v>7.0</v>
      </c>
      <c r="C92" s="24" t="str">
        <f t="shared" si="1"/>
        <v>JULY</v>
      </c>
      <c r="D92" s="24" t="str">
        <f>TEXT(DATE(YEAR(Kickstarter!E92),B92,1), "DDDD")</f>
        <v>Monday</v>
      </c>
    </row>
    <row r="93">
      <c r="A93" s="13" t="s">
        <v>440</v>
      </c>
      <c r="B93" s="39">
        <v>11.0</v>
      </c>
      <c r="C93" s="24" t="str">
        <f t="shared" si="1"/>
        <v>NOVEMBER</v>
      </c>
      <c r="D93" s="24" t="str">
        <f>TEXT(DATE(YEAR(Kickstarter!E93),B93,1), "DDDD")</f>
        <v>Friday</v>
      </c>
    </row>
    <row r="94">
      <c r="A94" s="13" t="s">
        <v>443</v>
      </c>
      <c r="B94" s="39">
        <v>8.0</v>
      </c>
      <c r="C94" s="24" t="str">
        <f t="shared" si="1"/>
        <v>AUGUST</v>
      </c>
      <c r="D94" s="24" t="str">
        <f>TEXT(DATE(YEAR(Kickstarter!E94),B94,1), "DDDD")</f>
        <v>Thursday</v>
      </c>
    </row>
    <row r="95">
      <c r="A95" s="13" t="s">
        <v>447</v>
      </c>
      <c r="B95" s="39">
        <v>11.0</v>
      </c>
      <c r="C95" s="24" t="str">
        <f t="shared" si="1"/>
        <v>NOVEMBER</v>
      </c>
      <c r="D95" s="24" t="str">
        <f>TEXT(DATE(YEAR(Kickstarter!E95),B95,1), "DDDD")</f>
        <v>Friday</v>
      </c>
    </row>
    <row r="96">
      <c r="A96" s="13" t="s">
        <v>451</v>
      </c>
      <c r="B96" s="39">
        <v>9.0</v>
      </c>
      <c r="C96" s="24" t="str">
        <f t="shared" si="1"/>
        <v>SEPTEMBER</v>
      </c>
      <c r="D96" s="24" t="str">
        <f>TEXT(DATE(YEAR(Kickstarter!E96),B96,1), "DDDD")</f>
        <v>Sunday</v>
      </c>
    </row>
    <row r="97">
      <c r="A97" s="13" t="s">
        <v>455</v>
      </c>
      <c r="B97" s="39">
        <v>10.0</v>
      </c>
      <c r="C97" s="24" t="str">
        <f t="shared" si="1"/>
        <v>OCTOBER</v>
      </c>
      <c r="D97" s="24" t="str">
        <f>TEXT(DATE(YEAR(Kickstarter!E97),B97,1), "DDDD")</f>
        <v>Tuesday</v>
      </c>
    </row>
    <row r="98">
      <c r="A98" s="13" t="s">
        <v>459</v>
      </c>
      <c r="B98" s="39">
        <v>10.0</v>
      </c>
      <c r="C98" s="24" t="str">
        <f t="shared" si="1"/>
        <v>OCTOBER</v>
      </c>
      <c r="D98" s="24" t="str">
        <f>TEXT(DATE(YEAR(Kickstarter!E98),B98,1), "DDDD")</f>
        <v>Tuesday</v>
      </c>
    </row>
    <row r="99">
      <c r="A99" s="13" t="s">
        <v>462</v>
      </c>
      <c r="B99" s="39">
        <v>9.0</v>
      </c>
      <c r="C99" s="24" t="str">
        <f t="shared" si="1"/>
        <v>SEPTEMBER</v>
      </c>
      <c r="D99" s="24" t="str">
        <f>TEXT(DATE(YEAR(Kickstarter!E99),B99,1), "DDDD")</f>
        <v>Sunday</v>
      </c>
    </row>
    <row r="100">
      <c r="A100" s="13" t="s">
        <v>467</v>
      </c>
      <c r="B100" s="39">
        <v>9.0</v>
      </c>
      <c r="C100" s="24" t="str">
        <f t="shared" si="1"/>
        <v>SEPTEMBER</v>
      </c>
      <c r="D100" s="24" t="str">
        <f>TEXT(DATE(YEAR(Kickstarter!E100),B100,1), "DDDD")</f>
        <v>Sunday</v>
      </c>
    </row>
    <row r="101">
      <c r="A101" s="13" t="s">
        <v>470</v>
      </c>
      <c r="B101" s="39">
        <v>7.0</v>
      </c>
      <c r="C101" s="24" t="str">
        <f t="shared" si="1"/>
        <v>JULY</v>
      </c>
      <c r="D101" s="24" t="str">
        <f>TEXT(DATE(YEAR(Kickstarter!E101),B101,1), "DDDD")</f>
        <v>Monday</v>
      </c>
    </row>
    <row r="102">
      <c r="A102" s="13" t="s">
        <v>473</v>
      </c>
      <c r="B102" s="39">
        <v>9.0</v>
      </c>
      <c r="C102" s="24" t="str">
        <f t="shared" si="1"/>
        <v>SEPTEMBER</v>
      </c>
      <c r="D102" s="24" t="str">
        <f>TEXT(DATE(YEAR(Kickstarter!E102),B102,1), "DDDD")</f>
        <v>Sunday</v>
      </c>
    </row>
    <row r="103">
      <c r="A103" s="13" t="s">
        <v>477</v>
      </c>
      <c r="B103" s="39">
        <v>11.0</v>
      </c>
      <c r="C103" s="24" t="str">
        <f t="shared" si="1"/>
        <v>NOVEMBER</v>
      </c>
      <c r="D103" s="24" t="str">
        <f>TEXT(DATE(YEAR(Kickstarter!E103),B103,1), "DDDD")</f>
        <v>Friday</v>
      </c>
    </row>
    <row r="104">
      <c r="A104" s="13" t="s">
        <v>483</v>
      </c>
      <c r="B104" s="39">
        <v>7.0</v>
      </c>
      <c r="C104" s="24" t="str">
        <f t="shared" si="1"/>
        <v>JULY</v>
      </c>
      <c r="D104" s="24" t="str">
        <f>TEXT(DATE(YEAR(Kickstarter!E104),B104,1), "DDDD")</f>
        <v>Monday</v>
      </c>
    </row>
    <row r="105">
      <c r="A105" s="13" t="s">
        <v>488</v>
      </c>
      <c r="B105" s="39">
        <v>8.0</v>
      </c>
      <c r="C105" s="24" t="str">
        <f t="shared" si="1"/>
        <v>AUGUST</v>
      </c>
      <c r="D105" s="24" t="str">
        <f>TEXT(DATE(YEAR(Kickstarter!E105),B105,1), "DDDD")</f>
        <v>Thursday</v>
      </c>
    </row>
    <row r="106">
      <c r="A106" s="13" t="s">
        <v>493</v>
      </c>
      <c r="B106" s="39">
        <v>7.0</v>
      </c>
      <c r="C106" s="24" t="str">
        <f t="shared" si="1"/>
        <v>JULY</v>
      </c>
      <c r="D106" s="24" t="str">
        <f>TEXT(DATE(YEAR(Kickstarter!E106),B106,1), "DDDD")</f>
        <v>Monday</v>
      </c>
    </row>
    <row r="107">
      <c r="A107" s="13" t="s">
        <v>496</v>
      </c>
      <c r="B107" s="39">
        <v>8.0</v>
      </c>
      <c r="C107" s="24" t="str">
        <f t="shared" si="1"/>
        <v>AUGUST</v>
      </c>
      <c r="D107" s="24" t="str">
        <f>TEXT(DATE(YEAR(Kickstarter!E107),B107,1), "DDDD")</f>
        <v>Thursday</v>
      </c>
    </row>
    <row r="108">
      <c r="A108" s="13" t="s">
        <v>500</v>
      </c>
      <c r="B108" s="39">
        <v>7.0</v>
      </c>
      <c r="C108" s="24" t="str">
        <f t="shared" si="1"/>
        <v>JULY</v>
      </c>
      <c r="D108" s="24" t="str">
        <f>TEXT(DATE(YEAR(Kickstarter!E108),B108,1), "DDDD")</f>
        <v>Monday</v>
      </c>
    </row>
    <row r="109">
      <c r="A109" s="13" t="s">
        <v>504</v>
      </c>
      <c r="B109" s="39">
        <v>8.0</v>
      </c>
      <c r="C109" s="24" t="str">
        <f t="shared" si="1"/>
        <v>AUGUST</v>
      </c>
      <c r="D109" s="24" t="str">
        <f>TEXT(DATE(YEAR(Kickstarter!E109),B109,1), "DDDD")</f>
        <v>Thursday</v>
      </c>
    </row>
    <row r="110">
      <c r="A110" s="13" t="s">
        <v>509</v>
      </c>
      <c r="B110" s="39">
        <v>8.0</v>
      </c>
      <c r="C110" s="24" t="str">
        <f t="shared" si="1"/>
        <v>AUGUST</v>
      </c>
      <c r="D110" s="24" t="str">
        <f>TEXT(DATE(YEAR(Kickstarter!E110),B110,1), "DDDD")</f>
        <v>Thursday</v>
      </c>
    </row>
    <row r="111">
      <c r="A111" s="13" t="s">
        <v>513</v>
      </c>
      <c r="B111" s="39">
        <v>9.0</v>
      </c>
      <c r="C111" s="24" t="str">
        <f t="shared" si="1"/>
        <v>SEPTEMBER</v>
      </c>
      <c r="D111" s="24" t="str">
        <f>TEXT(DATE(YEAR(Kickstarter!E111),B111,1), "DDDD")</f>
        <v>Sunday</v>
      </c>
    </row>
    <row r="112">
      <c r="A112" s="13" t="s">
        <v>517</v>
      </c>
      <c r="B112" s="39">
        <v>12.0</v>
      </c>
      <c r="C112" s="24" t="str">
        <f t="shared" si="1"/>
        <v>DECEMBER</v>
      </c>
      <c r="D112" s="24" t="str">
        <f>TEXT(DATE(YEAR(Kickstarter!E112),B112,1), "DDDD")</f>
        <v>Sunday</v>
      </c>
    </row>
    <row r="113">
      <c r="A113" s="13" t="s">
        <v>519</v>
      </c>
      <c r="B113" s="39">
        <v>8.0</v>
      </c>
      <c r="C113" s="24" t="str">
        <f t="shared" si="1"/>
        <v>AUGUST</v>
      </c>
      <c r="D113" s="24" t="str">
        <f>TEXT(DATE(YEAR(Kickstarter!E113),B113,1), "DDDD")</f>
        <v>Thursday</v>
      </c>
    </row>
    <row r="114">
      <c r="A114" s="13" t="s">
        <v>522</v>
      </c>
      <c r="B114" s="39">
        <v>11.0</v>
      </c>
      <c r="C114" s="24" t="str">
        <f t="shared" si="1"/>
        <v>NOVEMBER</v>
      </c>
      <c r="D114" s="24" t="str">
        <f>TEXT(DATE(YEAR(Kickstarter!E114),B114,1), "DDDD")</f>
        <v>Friday</v>
      </c>
    </row>
    <row r="115">
      <c r="A115" s="13" t="s">
        <v>526</v>
      </c>
      <c r="B115" s="39">
        <v>8.0</v>
      </c>
      <c r="C115" s="24" t="str">
        <f t="shared" si="1"/>
        <v>AUGUST</v>
      </c>
      <c r="D115" s="24" t="str">
        <f>TEXT(DATE(YEAR(Kickstarter!E115),B115,1), "DDDD")</f>
        <v>Thursday</v>
      </c>
    </row>
    <row r="116">
      <c r="A116" s="13" t="s">
        <v>529</v>
      </c>
      <c r="B116" s="39">
        <v>9.0</v>
      </c>
      <c r="C116" s="24" t="str">
        <f t="shared" si="1"/>
        <v>SEPTEMBER</v>
      </c>
      <c r="D116" s="24" t="str">
        <f>TEXT(DATE(YEAR(Kickstarter!E116),B116,1), "DDDD")</f>
        <v>Sunday</v>
      </c>
    </row>
    <row r="117">
      <c r="A117" s="13" t="s">
        <v>532</v>
      </c>
      <c r="B117" s="39">
        <v>8.0</v>
      </c>
      <c r="C117" s="24" t="str">
        <f t="shared" si="1"/>
        <v>AUGUST</v>
      </c>
      <c r="D117" s="24" t="str">
        <f>TEXT(DATE(YEAR(Kickstarter!E117),B117,1), "DDDD")</f>
        <v>Thursday</v>
      </c>
    </row>
    <row r="118">
      <c r="A118" s="13" t="s">
        <v>536</v>
      </c>
      <c r="B118" s="39">
        <v>10.0</v>
      </c>
      <c r="C118" s="24" t="str">
        <f t="shared" si="1"/>
        <v>OCTOBER</v>
      </c>
      <c r="D118" s="24" t="str">
        <f>TEXT(DATE(YEAR(Kickstarter!E118),B118,1), "DDDD")</f>
        <v>Tuesday</v>
      </c>
    </row>
    <row r="119">
      <c r="A119" s="13" t="s">
        <v>539</v>
      </c>
      <c r="B119" s="39">
        <v>8.0</v>
      </c>
      <c r="C119" s="24" t="str">
        <f t="shared" si="1"/>
        <v>AUGUST</v>
      </c>
      <c r="D119" s="24" t="str">
        <f>TEXT(DATE(YEAR(Kickstarter!E119),B119,1), "DDDD")</f>
        <v>Thursday</v>
      </c>
    </row>
    <row r="120">
      <c r="A120" s="13" t="s">
        <v>543</v>
      </c>
      <c r="B120" s="39">
        <v>8.0</v>
      </c>
      <c r="C120" s="24" t="str">
        <f t="shared" si="1"/>
        <v>AUGUST</v>
      </c>
      <c r="D120" s="24" t="str">
        <f>TEXT(DATE(YEAR(Kickstarter!E120),B120,1), "DDDD")</f>
        <v>Thursday</v>
      </c>
    </row>
    <row r="121">
      <c r="A121" s="13" t="s">
        <v>546</v>
      </c>
      <c r="B121" s="39">
        <v>8.0</v>
      </c>
      <c r="C121" s="24" t="str">
        <f t="shared" si="1"/>
        <v>AUGUST</v>
      </c>
      <c r="D121" s="24" t="str">
        <f>TEXT(DATE(YEAR(Kickstarter!E121),B121,1), "DDDD")</f>
        <v>Thursday</v>
      </c>
    </row>
    <row r="122">
      <c r="A122" s="13" t="s">
        <v>548</v>
      </c>
      <c r="B122" s="39">
        <v>10.0</v>
      </c>
      <c r="C122" s="24" t="str">
        <f t="shared" si="1"/>
        <v>OCTOBER</v>
      </c>
      <c r="D122" s="24" t="str">
        <f>TEXT(DATE(YEAR(Kickstarter!E122),B122,1), "DDDD")</f>
        <v>Tuesday</v>
      </c>
    </row>
    <row r="123">
      <c r="A123" s="13" t="s">
        <v>554</v>
      </c>
      <c r="B123" s="39">
        <v>10.0</v>
      </c>
      <c r="C123" s="24" t="str">
        <f t="shared" si="1"/>
        <v>OCTOBER</v>
      </c>
      <c r="D123" s="24" t="str">
        <f>TEXT(DATE(YEAR(Kickstarter!E123),B123,1), "DDDD")</f>
        <v>Tuesday</v>
      </c>
    </row>
    <row r="124">
      <c r="A124" s="13" t="s">
        <v>560</v>
      </c>
      <c r="B124" s="39">
        <v>8.0</v>
      </c>
      <c r="C124" s="24" t="str">
        <f t="shared" si="1"/>
        <v>AUGUST</v>
      </c>
      <c r="D124" s="24" t="str">
        <f>TEXT(DATE(YEAR(Kickstarter!E124),B124,1), "DDDD")</f>
        <v>Thursday</v>
      </c>
    </row>
    <row r="125">
      <c r="A125" s="13" t="s">
        <v>562</v>
      </c>
      <c r="B125" s="39">
        <v>9.0</v>
      </c>
      <c r="C125" s="24" t="str">
        <f t="shared" si="1"/>
        <v>SEPTEMBER</v>
      </c>
      <c r="D125" s="24" t="str">
        <f>TEXT(DATE(YEAR(Kickstarter!E125),B125,1), "DDDD")</f>
        <v>Sunday</v>
      </c>
    </row>
    <row r="126">
      <c r="A126" s="13" t="s">
        <v>566</v>
      </c>
      <c r="B126" s="39">
        <v>8.0</v>
      </c>
      <c r="C126" s="24" t="str">
        <f t="shared" si="1"/>
        <v>AUGUST</v>
      </c>
      <c r="D126" s="24" t="str">
        <f>TEXT(DATE(YEAR(Kickstarter!E126),B126,1), "DDDD")</f>
        <v>Thursday</v>
      </c>
    </row>
    <row r="127">
      <c r="A127" s="13" t="s">
        <v>569</v>
      </c>
      <c r="B127" s="39">
        <v>10.0</v>
      </c>
      <c r="C127" s="24" t="str">
        <f t="shared" si="1"/>
        <v>OCTOBER</v>
      </c>
      <c r="D127" s="24" t="str">
        <f>TEXT(DATE(YEAR(Kickstarter!E127),B127,1), "DDDD")</f>
        <v>Tuesday</v>
      </c>
    </row>
    <row r="128">
      <c r="A128" s="13" t="s">
        <v>573</v>
      </c>
      <c r="B128" s="39">
        <v>9.0</v>
      </c>
      <c r="C128" s="24" t="str">
        <f t="shared" si="1"/>
        <v>SEPTEMBER</v>
      </c>
      <c r="D128" s="24" t="str">
        <f>TEXT(DATE(YEAR(Kickstarter!E128),B128,1), "DDDD")</f>
        <v>Sunday</v>
      </c>
    </row>
    <row r="129">
      <c r="A129" s="13" t="s">
        <v>577</v>
      </c>
      <c r="B129" s="39">
        <v>9.0</v>
      </c>
      <c r="C129" s="24" t="str">
        <f t="shared" si="1"/>
        <v>SEPTEMBER</v>
      </c>
      <c r="D129" s="24" t="str">
        <f>TEXT(DATE(YEAR(Kickstarter!E129),B129,1), "DDDD")</f>
        <v>Sunday</v>
      </c>
    </row>
    <row r="130">
      <c r="A130" s="13" t="s">
        <v>581</v>
      </c>
      <c r="B130" s="39">
        <v>10.0</v>
      </c>
      <c r="C130" s="24" t="str">
        <f t="shared" si="1"/>
        <v>OCTOBER</v>
      </c>
      <c r="D130" s="24" t="str">
        <f>TEXT(DATE(YEAR(Kickstarter!E130),B130,1), "DDDD")</f>
        <v>Tuesday</v>
      </c>
    </row>
    <row r="131">
      <c r="A131" s="13" t="s">
        <v>586</v>
      </c>
      <c r="B131" s="39">
        <v>9.0</v>
      </c>
      <c r="C131" s="24" t="str">
        <f t="shared" si="1"/>
        <v>SEPTEMBER</v>
      </c>
      <c r="D131" s="24" t="str">
        <f>TEXT(DATE(YEAR(Kickstarter!E131),B131,1), "DDDD")</f>
        <v>Sunday</v>
      </c>
    </row>
    <row r="132">
      <c r="A132" s="13" t="s">
        <v>590</v>
      </c>
      <c r="B132" s="39">
        <v>9.0</v>
      </c>
      <c r="C132" s="24" t="str">
        <f t="shared" si="1"/>
        <v>SEPTEMBER</v>
      </c>
      <c r="D132" s="24" t="str">
        <f>TEXT(DATE(YEAR(Kickstarter!E132),B132,1), "DDDD")</f>
        <v>Sunday</v>
      </c>
    </row>
    <row r="133">
      <c r="A133" s="13" t="s">
        <v>593</v>
      </c>
      <c r="B133" s="39">
        <v>10.0</v>
      </c>
      <c r="C133" s="24" t="str">
        <f t="shared" si="1"/>
        <v>OCTOBER</v>
      </c>
      <c r="D133" s="24" t="str">
        <f>TEXT(DATE(YEAR(Kickstarter!E133),B133,1), "DDDD")</f>
        <v>Tuesday</v>
      </c>
    </row>
    <row r="134">
      <c r="A134" s="13" t="s">
        <v>597</v>
      </c>
      <c r="B134" s="39">
        <v>10.0</v>
      </c>
      <c r="C134" s="24" t="str">
        <f t="shared" si="1"/>
        <v>OCTOBER</v>
      </c>
      <c r="D134" s="24" t="str">
        <f>TEXT(DATE(YEAR(Kickstarter!E134),B134,1), "DDDD")</f>
        <v>Tuesday</v>
      </c>
    </row>
    <row r="135">
      <c r="A135" s="13" t="s">
        <v>600</v>
      </c>
      <c r="B135" s="39">
        <v>11.0</v>
      </c>
      <c r="C135" s="24" t="str">
        <f t="shared" si="1"/>
        <v>NOVEMBER</v>
      </c>
      <c r="D135" s="24" t="str">
        <f>TEXT(DATE(YEAR(Kickstarter!E135),B135,1), "DDDD")</f>
        <v>Friday</v>
      </c>
    </row>
    <row r="136">
      <c r="A136" s="13" t="s">
        <v>605</v>
      </c>
      <c r="B136" s="39">
        <v>9.0</v>
      </c>
      <c r="C136" s="24" t="str">
        <f t="shared" si="1"/>
        <v>SEPTEMBER</v>
      </c>
      <c r="D136" s="24" t="str">
        <f>TEXT(DATE(YEAR(Kickstarter!E136),B136,1), "DDDD")</f>
        <v>Sunday</v>
      </c>
    </row>
    <row r="137">
      <c r="A137" s="13" t="s">
        <v>608</v>
      </c>
      <c r="B137" s="39">
        <v>10.0</v>
      </c>
      <c r="C137" s="24" t="str">
        <f t="shared" si="1"/>
        <v>OCTOBER</v>
      </c>
      <c r="D137" s="24" t="str">
        <f>TEXT(DATE(YEAR(Kickstarter!E137),B137,1), "DDDD")</f>
        <v>Tuesday</v>
      </c>
    </row>
    <row r="138">
      <c r="A138" s="13" t="s">
        <v>612</v>
      </c>
      <c r="B138" s="39">
        <v>9.0</v>
      </c>
      <c r="C138" s="24" t="str">
        <f t="shared" si="1"/>
        <v>SEPTEMBER</v>
      </c>
      <c r="D138" s="24" t="str">
        <f>TEXT(DATE(YEAR(Kickstarter!E138),B138,1), "DDDD")</f>
        <v>Sunday</v>
      </c>
    </row>
    <row r="139">
      <c r="A139" s="13" t="s">
        <v>617</v>
      </c>
      <c r="B139" s="39">
        <v>10.0</v>
      </c>
      <c r="C139" s="24" t="str">
        <f t="shared" si="1"/>
        <v>OCTOBER</v>
      </c>
      <c r="D139" s="24" t="str">
        <f>TEXT(DATE(YEAR(Kickstarter!E139),B139,1), "DDDD")</f>
        <v>Tuesday</v>
      </c>
    </row>
    <row r="140">
      <c r="A140" s="13" t="s">
        <v>621</v>
      </c>
      <c r="B140" s="39">
        <v>9.0</v>
      </c>
      <c r="C140" s="24" t="str">
        <f t="shared" si="1"/>
        <v>SEPTEMBER</v>
      </c>
      <c r="D140" s="24" t="str">
        <f>TEXT(DATE(YEAR(Kickstarter!E140),B140,1), "DDDD")</f>
        <v>Sunday</v>
      </c>
    </row>
    <row r="141">
      <c r="A141" s="13" t="s">
        <v>624</v>
      </c>
      <c r="B141" s="39">
        <v>11.0</v>
      </c>
      <c r="C141" s="24" t="str">
        <f t="shared" si="1"/>
        <v>NOVEMBER</v>
      </c>
      <c r="D141" s="24" t="str">
        <f>TEXT(DATE(YEAR(Kickstarter!E141),B141,1), "DDDD")</f>
        <v>Friday</v>
      </c>
    </row>
    <row r="142">
      <c r="A142" s="13" t="s">
        <v>627</v>
      </c>
      <c r="B142" s="39">
        <v>9.0</v>
      </c>
      <c r="C142" s="24" t="str">
        <f t="shared" si="1"/>
        <v>SEPTEMBER</v>
      </c>
      <c r="D142" s="24" t="str">
        <f>TEXT(DATE(YEAR(Kickstarter!E142),B142,1), "DDDD")</f>
        <v>Sunday</v>
      </c>
    </row>
    <row r="143">
      <c r="A143" s="13" t="s">
        <v>630</v>
      </c>
      <c r="B143" s="39">
        <v>10.0</v>
      </c>
      <c r="C143" s="24" t="str">
        <f t="shared" si="1"/>
        <v>OCTOBER</v>
      </c>
      <c r="D143" s="24" t="str">
        <f>TEXT(DATE(YEAR(Kickstarter!E143),B143,1), "DDDD")</f>
        <v>Tuesday</v>
      </c>
    </row>
    <row r="144">
      <c r="A144" s="13" t="s">
        <v>632</v>
      </c>
      <c r="B144" s="39">
        <v>9.0</v>
      </c>
      <c r="C144" s="24" t="str">
        <f t="shared" si="1"/>
        <v>SEPTEMBER</v>
      </c>
      <c r="D144" s="24" t="str">
        <f>TEXT(DATE(YEAR(Kickstarter!E144),B144,1), "DDDD")</f>
        <v>Sunday</v>
      </c>
    </row>
    <row r="145">
      <c r="A145" s="13" t="s">
        <v>636</v>
      </c>
      <c r="B145" s="39">
        <v>10.0</v>
      </c>
      <c r="C145" s="24" t="str">
        <f t="shared" si="1"/>
        <v>OCTOBER</v>
      </c>
      <c r="D145" s="24" t="str">
        <f>TEXT(DATE(YEAR(Kickstarter!E145),B145,1), "DDDD")</f>
        <v>Tuesday</v>
      </c>
    </row>
    <row r="146">
      <c r="A146" s="13" t="s">
        <v>639</v>
      </c>
      <c r="B146" s="39">
        <v>9.0</v>
      </c>
      <c r="C146" s="24" t="str">
        <f t="shared" si="1"/>
        <v>SEPTEMBER</v>
      </c>
      <c r="D146" s="24" t="str">
        <f>TEXT(DATE(YEAR(Kickstarter!E146),B146,1), "DDDD")</f>
        <v>Sunday</v>
      </c>
    </row>
    <row r="147">
      <c r="A147" s="13" t="s">
        <v>643</v>
      </c>
      <c r="B147" s="39">
        <v>10.0</v>
      </c>
      <c r="C147" s="24" t="str">
        <f t="shared" si="1"/>
        <v>OCTOBER</v>
      </c>
      <c r="D147" s="24" t="str">
        <f>TEXT(DATE(YEAR(Kickstarter!E147),B147,1), "DDDD")</f>
        <v>Tuesday</v>
      </c>
    </row>
    <row r="148">
      <c r="A148" s="13" t="s">
        <v>646</v>
      </c>
      <c r="B148" s="39">
        <v>10.0</v>
      </c>
      <c r="C148" s="24" t="str">
        <f t="shared" si="1"/>
        <v>OCTOBER</v>
      </c>
      <c r="D148" s="24" t="str">
        <f>TEXT(DATE(YEAR(Kickstarter!E148),B148,1), "DDDD")</f>
        <v>Tuesday</v>
      </c>
    </row>
    <row r="149">
      <c r="A149" s="13" t="s">
        <v>650</v>
      </c>
      <c r="B149" s="39">
        <v>10.0</v>
      </c>
      <c r="C149" s="24" t="str">
        <f t="shared" si="1"/>
        <v>OCTOBER</v>
      </c>
      <c r="D149" s="24" t="str">
        <f>TEXT(DATE(YEAR(Kickstarter!E149),B149,1), "DDDD")</f>
        <v>Tuesday</v>
      </c>
    </row>
    <row r="150">
      <c r="A150" s="13" t="s">
        <v>653</v>
      </c>
      <c r="B150" s="39">
        <v>10.0</v>
      </c>
      <c r="C150" s="24" t="str">
        <f t="shared" si="1"/>
        <v>OCTOBER</v>
      </c>
      <c r="D150" s="24" t="str">
        <f>TEXT(DATE(YEAR(Kickstarter!E150),B150,1), "DDDD")</f>
        <v>Tuesday</v>
      </c>
    </row>
    <row r="151">
      <c r="A151" s="13" t="s">
        <v>655</v>
      </c>
      <c r="B151" s="39">
        <v>11.0</v>
      </c>
      <c r="C151" s="24" t="str">
        <f t="shared" si="1"/>
        <v>NOVEMBER</v>
      </c>
      <c r="D151" s="24" t="str">
        <f>TEXT(DATE(YEAR(Kickstarter!E151),B151,1), "DDDD")</f>
        <v>Friday</v>
      </c>
    </row>
    <row r="152">
      <c r="A152" s="13" t="s">
        <v>658</v>
      </c>
      <c r="B152" s="39">
        <v>10.0</v>
      </c>
      <c r="C152" s="24" t="str">
        <f t="shared" si="1"/>
        <v>OCTOBER</v>
      </c>
      <c r="D152" s="24" t="str">
        <f>TEXT(DATE(YEAR(Kickstarter!E152),B152,1), "DDDD")</f>
        <v>Tuesday</v>
      </c>
    </row>
    <row r="153">
      <c r="A153" s="13" t="s">
        <v>662</v>
      </c>
      <c r="B153" s="39">
        <v>11.0</v>
      </c>
      <c r="C153" s="24" t="str">
        <f t="shared" si="1"/>
        <v>NOVEMBER</v>
      </c>
      <c r="D153" s="24" t="str">
        <f>TEXT(DATE(YEAR(Kickstarter!E153),B153,1), "DDDD")</f>
        <v>Friday</v>
      </c>
    </row>
    <row r="154">
      <c r="A154" s="13" t="s">
        <v>664</v>
      </c>
      <c r="B154" s="39">
        <v>11.0</v>
      </c>
      <c r="C154" s="24" t="str">
        <f t="shared" si="1"/>
        <v>NOVEMBER</v>
      </c>
      <c r="D154" s="24" t="str">
        <f>TEXT(DATE(YEAR(Kickstarter!E154),B154,1), "DDDD")</f>
        <v>Friday</v>
      </c>
    </row>
    <row r="155">
      <c r="A155" s="13" t="s">
        <v>669</v>
      </c>
      <c r="B155" s="39">
        <v>11.0</v>
      </c>
      <c r="C155" s="24" t="str">
        <f t="shared" si="1"/>
        <v>NOVEMBER</v>
      </c>
      <c r="D155" s="24" t="str">
        <f>TEXT(DATE(YEAR(Kickstarter!E155),B155,1), "DDDD")</f>
        <v>Friday</v>
      </c>
    </row>
    <row r="156">
      <c r="A156" s="33"/>
      <c r="B156" s="39"/>
    </row>
    <row r="157">
      <c r="A157" s="33"/>
      <c r="B157" s="39"/>
    </row>
    <row r="158">
      <c r="A158" s="33"/>
      <c r="B158" s="39"/>
    </row>
    <row r="159">
      <c r="A159" s="33"/>
      <c r="B159" s="39"/>
    </row>
    <row r="160">
      <c r="A160" s="15"/>
      <c r="B160" s="39"/>
    </row>
    <row r="161">
      <c r="A161" s="15"/>
      <c r="B161" s="39"/>
    </row>
    <row r="162">
      <c r="A162" s="15"/>
      <c r="B162" s="39"/>
    </row>
    <row r="163">
      <c r="A163" s="15"/>
      <c r="B163" s="39"/>
    </row>
    <row r="164">
      <c r="A164" s="15"/>
      <c r="B164" s="39"/>
    </row>
    <row r="165">
      <c r="A165" s="15"/>
      <c r="B165" s="39"/>
    </row>
    <row r="166">
      <c r="A166" s="15"/>
      <c r="B166" s="39"/>
    </row>
    <row r="167">
      <c r="A167" s="15"/>
      <c r="B167" s="39"/>
    </row>
    <row r="168">
      <c r="A168" s="15"/>
      <c r="B168" s="39"/>
    </row>
    <row r="169">
      <c r="A169" s="15"/>
      <c r="B169" s="39"/>
    </row>
    <row r="170">
      <c r="A170" s="15"/>
      <c r="B170" s="39"/>
    </row>
    <row r="171">
      <c r="A171" s="15"/>
      <c r="B171" s="39"/>
    </row>
    <row r="172">
      <c r="A172" s="15"/>
      <c r="B172" s="39"/>
    </row>
    <row r="173">
      <c r="A173" s="15"/>
      <c r="B173" s="39"/>
    </row>
    <row r="174">
      <c r="A174" s="15"/>
      <c r="B174" s="39"/>
    </row>
    <row r="175">
      <c r="A175" s="15"/>
      <c r="B175" s="39"/>
    </row>
    <row r="176">
      <c r="A176" s="15"/>
      <c r="B176" s="39"/>
    </row>
    <row r="177">
      <c r="A177" s="15"/>
      <c r="B177" s="39"/>
    </row>
    <row r="178">
      <c r="A178" s="15"/>
      <c r="B178" s="39"/>
    </row>
    <row r="179">
      <c r="A179" s="15"/>
      <c r="B179" s="39"/>
    </row>
    <row r="180">
      <c r="A180" s="15"/>
      <c r="B180" s="39"/>
    </row>
    <row r="181">
      <c r="A181" s="15"/>
      <c r="B181" s="39"/>
    </row>
    <row r="182">
      <c r="A182" s="15"/>
      <c r="B182" s="39"/>
    </row>
    <row r="183">
      <c r="A183" s="15"/>
      <c r="B183" s="39"/>
    </row>
    <row r="184">
      <c r="A184" s="15"/>
      <c r="B184" s="39"/>
    </row>
    <row r="185">
      <c r="A185" s="15"/>
      <c r="B185" s="39"/>
    </row>
    <row r="186">
      <c r="A186" s="15"/>
      <c r="B186" s="39"/>
    </row>
    <row r="187">
      <c r="A187" s="15"/>
      <c r="B187" s="39"/>
    </row>
    <row r="188">
      <c r="A188" s="15"/>
      <c r="B188" s="39"/>
    </row>
    <row r="189">
      <c r="A189" s="15"/>
      <c r="B189" s="39"/>
    </row>
    <row r="190">
      <c r="A190" s="15"/>
      <c r="B190" s="39"/>
    </row>
    <row r="191">
      <c r="A191" s="15"/>
      <c r="B191" s="39"/>
    </row>
    <row r="192">
      <c r="A192" s="15"/>
      <c r="B192" s="39"/>
    </row>
    <row r="193">
      <c r="A193" s="15"/>
      <c r="B193" s="39"/>
    </row>
    <row r="194">
      <c r="A194" s="15"/>
      <c r="B194" s="39"/>
    </row>
    <row r="195">
      <c r="A195" s="15"/>
      <c r="B195" s="39"/>
    </row>
    <row r="196">
      <c r="A196" s="15"/>
      <c r="B196" s="39"/>
    </row>
    <row r="197">
      <c r="A197" s="15"/>
      <c r="B197" s="39"/>
    </row>
    <row r="198">
      <c r="A198" s="15"/>
      <c r="B198" s="39"/>
    </row>
    <row r="199">
      <c r="A199" s="15"/>
      <c r="B199" s="39"/>
    </row>
    <row r="200">
      <c r="A200" s="15"/>
      <c r="B200" s="39"/>
    </row>
    <row r="201">
      <c r="A201" s="15"/>
      <c r="B201" s="39"/>
    </row>
    <row r="202">
      <c r="A202" s="15"/>
      <c r="B202" s="39"/>
    </row>
    <row r="203">
      <c r="A203" s="15"/>
      <c r="B203" s="39"/>
    </row>
    <row r="204">
      <c r="A204" s="15"/>
      <c r="B204" s="39"/>
    </row>
    <row r="205">
      <c r="A205" s="15"/>
      <c r="B205" s="39"/>
    </row>
    <row r="206">
      <c r="A206" s="15"/>
      <c r="B206" s="39"/>
    </row>
    <row r="207">
      <c r="A207" s="15"/>
      <c r="B207" s="39"/>
    </row>
    <row r="208">
      <c r="A208" s="15"/>
      <c r="B208" s="39"/>
    </row>
    <row r="209">
      <c r="A209" s="15"/>
      <c r="B209" s="39"/>
    </row>
    <row r="210">
      <c r="A210" s="15"/>
      <c r="B210" s="39"/>
    </row>
    <row r="211">
      <c r="A211" s="15"/>
      <c r="B211" s="39"/>
    </row>
    <row r="212">
      <c r="A212" s="15"/>
      <c r="B212" s="39"/>
    </row>
    <row r="213">
      <c r="A213" s="15"/>
      <c r="B213" s="39"/>
    </row>
    <row r="214">
      <c r="A214" s="15"/>
      <c r="B214" s="39"/>
    </row>
    <row r="215">
      <c r="A215" s="15"/>
      <c r="B215" s="39"/>
    </row>
    <row r="216">
      <c r="A216" s="15"/>
      <c r="B216" s="39"/>
    </row>
    <row r="217">
      <c r="A217" s="15"/>
      <c r="B217" s="39"/>
    </row>
    <row r="218">
      <c r="A218" s="15"/>
      <c r="B218" s="39"/>
    </row>
    <row r="219">
      <c r="A219" s="15"/>
      <c r="B219" s="39"/>
    </row>
    <row r="220">
      <c r="A220" s="15"/>
      <c r="B220" s="39"/>
    </row>
    <row r="221">
      <c r="A221" s="15"/>
      <c r="B221" s="39"/>
    </row>
    <row r="222">
      <c r="A222" s="15"/>
      <c r="B222" s="39"/>
    </row>
    <row r="223">
      <c r="A223" s="15"/>
      <c r="B223" s="39"/>
    </row>
    <row r="224">
      <c r="A224" s="15"/>
      <c r="B224" s="39"/>
    </row>
    <row r="225">
      <c r="A225" s="15"/>
      <c r="B225" s="39"/>
    </row>
    <row r="226">
      <c r="A226" s="15"/>
      <c r="B226" s="39"/>
    </row>
    <row r="227">
      <c r="A227" s="15"/>
      <c r="B227" s="39"/>
    </row>
    <row r="228">
      <c r="A228" s="15"/>
      <c r="B228" s="39"/>
    </row>
    <row r="229">
      <c r="A229" s="15"/>
      <c r="B229" s="39"/>
    </row>
    <row r="230">
      <c r="A230" s="15"/>
      <c r="B230" s="39"/>
    </row>
    <row r="231">
      <c r="A231" s="15"/>
      <c r="B231" s="39"/>
    </row>
    <row r="232">
      <c r="A232" s="15"/>
      <c r="B232" s="39"/>
    </row>
    <row r="233">
      <c r="A233" s="15"/>
      <c r="B233" s="39"/>
    </row>
    <row r="234">
      <c r="A234" s="15"/>
      <c r="B234" s="39"/>
    </row>
    <row r="235">
      <c r="A235" s="15"/>
      <c r="B235" s="39"/>
    </row>
    <row r="236">
      <c r="A236" s="15"/>
      <c r="B236" s="39"/>
    </row>
    <row r="237">
      <c r="A237" s="15"/>
      <c r="B237" s="39"/>
    </row>
    <row r="238">
      <c r="A238" s="15"/>
      <c r="B238" s="39"/>
    </row>
    <row r="239">
      <c r="A239" s="15"/>
      <c r="B239" s="39"/>
    </row>
    <row r="240">
      <c r="A240" s="15"/>
      <c r="B240" s="39"/>
    </row>
    <row r="241">
      <c r="A241" s="15"/>
      <c r="B241" s="39"/>
    </row>
    <row r="242">
      <c r="A242" s="15"/>
      <c r="B242" s="39"/>
    </row>
    <row r="243">
      <c r="A243" s="15"/>
      <c r="B243" s="39"/>
    </row>
    <row r="244">
      <c r="A244" s="15"/>
      <c r="B244" s="39"/>
    </row>
    <row r="245">
      <c r="A245" s="15"/>
      <c r="B245" s="39"/>
    </row>
    <row r="246">
      <c r="A246" s="15"/>
      <c r="B246" s="39"/>
    </row>
    <row r="247">
      <c r="A247" s="15"/>
      <c r="B247" s="39"/>
    </row>
    <row r="248">
      <c r="A248" s="15"/>
      <c r="B248" s="39"/>
    </row>
    <row r="249">
      <c r="A249" s="15"/>
      <c r="B249" s="39"/>
    </row>
    <row r="250">
      <c r="A250" s="15"/>
      <c r="B250" s="39"/>
    </row>
    <row r="251">
      <c r="A251" s="15"/>
      <c r="B251" s="39"/>
    </row>
    <row r="252">
      <c r="A252" s="15"/>
      <c r="B252" s="39"/>
    </row>
    <row r="253">
      <c r="A253" s="15"/>
      <c r="B253" s="39"/>
    </row>
    <row r="254">
      <c r="A254" s="15"/>
      <c r="B254" s="39"/>
    </row>
    <row r="255">
      <c r="A255" s="15"/>
      <c r="B255" s="39"/>
    </row>
    <row r="256">
      <c r="A256" s="15"/>
      <c r="B256" s="39"/>
    </row>
    <row r="257">
      <c r="A257" s="15"/>
      <c r="B257" s="39"/>
    </row>
    <row r="258">
      <c r="A258" s="15"/>
      <c r="B258" s="39"/>
    </row>
    <row r="259">
      <c r="A259" s="15"/>
      <c r="B259" s="39"/>
    </row>
    <row r="260">
      <c r="A260" s="15"/>
      <c r="B260" s="39"/>
    </row>
    <row r="261">
      <c r="A261" s="15"/>
      <c r="B261" s="39"/>
    </row>
    <row r="262">
      <c r="A262" s="15"/>
      <c r="B262" s="39"/>
    </row>
    <row r="263">
      <c r="A263" s="15"/>
      <c r="B263" s="39"/>
    </row>
    <row r="264">
      <c r="A264" s="15"/>
      <c r="B264" s="39"/>
    </row>
    <row r="265">
      <c r="A265" s="15"/>
      <c r="B265" s="39"/>
    </row>
    <row r="266">
      <c r="A266" s="15"/>
      <c r="B266" s="39"/>
    </row>
    <row r="267">
      <c r="A267" s="15"/>
      <c r="B267" s="39"/>
    </row>
    <row r="268">
      <c r="A268" s="15"/>
      <c r="B268" s="39"/>
    </row>
    <row r="269">
      <c r="A269" s="15"/>
      <c r="B269" s="39"/>
    </row>
    <row r="270">
      <c r="A270" s="15"/>
      <c r="B270" s="39"/>
    </row>
    <row r="271">
      <c r="A271" s="15"/>
      <c r="B271" s="39"/>
    </row>
    <row r="272">
      <c r="A272" s="15"/>
      <c r="B272" s="39"/>
    </row>
    <row r="273">
      <c r="A273" s="15"/>
      <c r="B273" s="39"/>
    </row>
    <row r="274">
      <c r="A274" s="15"/>
      <c r="B274" s="39"/>
    </row>
    <row r="275">
      <c r="A275" s="15"/>
      <c r="B275" s="39"/>
    </row>
    <row r="276">
      <c r="A276" s="15"/>
      <c r="B276" s="39"/>
    </row>
    <row r="277">
      <c r="A277" s="15"/>
      <c r="B277" s="39"/>
    </row>
    <row r="278">
      <c r="A278" s="15"/>
      <c r="B278" s="39"/>
    </row>
    <row r="279">
      <c r="A279" s="15"/>
      <c r="B279" s="39"/>
    </row>
    <row r="280">
      <c r="A280" s="15"/>
      <c r="B280" s="39"/>
    </row>
    <row r="281">
      <c r="A281" s="15"/>
      <c r="B281" s="39"/>
    </row>
    <row r="282">
      <c r="A282" s="15"/>
      <c r="B282" s="39"/>
    </row>
    <row r="283">
      <c r="A283" s="15"/>
      <c r="B283" s="39"/>
    </row>
    <row r="284">
      <c r="A284" s="15"/>
      <c r="B284" s="39"/>
    </row>
    <row r="285">
      <c r="A285" s="15"/>
      <c r="B285" s="39"/>
    </row>
    <row r="286">
      <c r="A286" s="15"/>
      <c r="B286" s="39"/>
    </row>
    <row r="287">
      <c r="A287" s="15"/>
      <c r="B287" s="39"/>
    </row>
    <row r="288">
      <c r="A288" s="15"/>
      <c r="B288" s="39"/>
    </row>
    <row r="289">
      <c r="A289" s="15"/>
      <c r="B289" s="39"/>
    </row>
    <row r="290">
      <c r="A290" s="15"/>
      <c r="B290" s="39"/>
    </row>
    <row r="291">
      <c r="A291" s="15"/>
      <c r="B291" s="39"/>
    </row>
    <row r="292">
      <c r="A292" s="15"/>
      <c r="B292" s="39"/>
    </row>
    <row r="293">
      <c r="A293" s="15"/>
      <c r="B293" s="39"/>
    </row>
    <row r="294">
      <c r="A294" s="15"/>
      <c r="B294" s="39"/>
    </row>
    <row r="295">
      <c r="A295" s="15"/>
      <c r="B295" s="39"/>
    </row>
    <row r="296">
      <c r="A296" s="15"/>
      <c r="B296" s="39"/>
    </row>
    <row r="297">
      <c r="A297" s="15"/>
      <c r="B297" s="39"/>
    </row>
    <row r="298">
      <c r="A298" s="15"/>
      <c r="B298" s="39"/>
    </row>
    <row r="299">
      <c r="A299" s="15"/>
      <c r="B299" s="39"/>
    </row>
    <row r="300">
      <c r="A300" s="15"/>
      <c r="B300" s="39"/>
    </row>
    <row r="301">
      <c r="A301" s="15"/>
      <c r="B301" s="39"/>
    </row>
    <row r="302">
      <c r="A302" s="15"/>
      <c r="B302" s="39"/>
    </row>
    <row r="303">
      <c r="A303" s="15"/>
      <c r="B303" s="39"/>
    </row>
    <row r="304">
      <c r="A304" s="15"/>
      <c r="B304" s="39"/>
    </row>
    <row r="305">
      <c r="A305" s="15"/>
      <c r="B305" s="39"/>
    </row>
    <row r="306">
      <c r="A306" s="15"/>
      <c r="B306" s="39"/>
    </row>
    <row r="307">
      <c r="A307" s="15"/>
      <c r="B307" s="39"/>
    </row>
    <row r="308">
      <c r="A308" s="15"/>
      <c r="B308" s="39"/>
    </row>
    <row r="309">
      <c r="A309" s="15"/>
      <c r="B309" s="39"/>
    </row>
    <row r="310">
      <c r="A310" s="15"/>
      <c r="B310" s="39"/>
    </row>
    <row r="311">
      <c r="A311" s="15"/>
      <c r="B311" s="39"/>
    </row>
    <row r="312">
      <c r="A312" s="15"/>
      <c r="B312" s="39"/>
    </row>
    <row r="313">
      <c r="A313" s="15"/>
      <c r="B313" s="39"/>
    </row>
    <row r="314">
      <c r="A314" s="15"/>
      <c r="B314" s="39"/>
    </row>
    <row r="315">
      <c r="A315" s="15"/>
      <c r="B315" s="39"/>
    </row>
    <row r="316">
      <c r="A316" s="15"/>
      <c r="B316" s="39"/>
    </row>
    <row r="317">
      <c r="A317" s="15"/>
      <c r="B317" s="39"/>
    </row>
    <row r="318">
      <c r="A318" s="15"/>
      <c r="B318" s="39"/>
    </row>
    <row r="319">
      <c r="A319" s="15"/>
      <c r="B319" s="39"/>
    </row>
    <row r="320">
      <c r="A320" s="15"/>
      <c r="B320" s="39"/>
    </row>
    <row r="321">
      <c r="A321" s="15"/>
      <c r="B321" s="39"/>
    </row>
    <row r="322">
      <c r="A322" s="15"/>
      <c r="B322" s="39"/>
    </row>
    <row r="323">
      <c r="A323" s="15"/>
      <c r="B323" s="39"/>
    </row>
    <row r="324">
      <c r="A324" s="15"/>
      <c r="B324" s="39"/>
    </row>
    <row r="325">
      <c r="A325" s="15"/>
      <c r="B325" s="39"/>
    </row>
    <row r="326">
      <c r="A326" s="15"/>
      <c r="B326" s="39"/>
    </row>
    <row r="327">
      <c r="A327" s="15"/>
      <c r="B327" s="39"/>
    </row>
    <row r="328">
      <c r="A328" s="15"/>
      <c r="B328" s="39"/>
    </row>
    <row r="329">
      <c r="A329" s="15"/>
      <c r="B329" s="39"/>
    </row>
    <row r="330">
      <c r="A330" s="15"/>
      <c r="B330" s="39"/>
    </row>
    <row r="331">
      <c r="A331" s="15"/>
      <c r="B331" s="39"/>
    </row>
    <row r="332">
      <c r="A332" s="15"/>
      <c r="B332" s="39"/>
    </row>
    <row r="333">
      <c r="A333" s="15"/>
      <c r="B333" s="39"/>
    </row>
    <row r="334">
      <c r="A334" s="15"/>
      <c r="B334" s="39"/>
    </row>
    <row r="335">
      <c r="A335" s="15"/>
      <c r="B335" s="39"/>
    </row>
    <row r="336">
      <c r="A336" s="15"/>
      <c r="B336" s="39"/>
    </row>
    <row r="337">
      <c r="A337" s="15"/>
      <c r="B337" s="39"/>
    </row>
    <row r="338">
      <c r="A338" s="15"/>
      <c r="B338" s="39"/>
    </row>
    <row r="339">
      <c r="A339" s="15"/>
      <c r="B339" s="39"/>
    </row>
    <row r="340">
      <c r="A340" s="15"/>
      <c r="B340" s="39"/>
    </row>
    <row r="341">
      <c r="A341" s="15"/>
      <c r="B341" s="39"/>
    </row>
    <row r="342">
      <c r="A342" s="15"/>
      <c r="B342" s="39"/>
    </row>
    <row r="343">
      <c r="A343" s="15"/>
      <c r="B343" s="39"/>
    </row>
    <row r="344">
      <c r="A344" s="15"/>
      <c r="B344" s="39"/>
    </row>
    <row r="345">
      <c r="A345" s="15"/>
      <c r="B345" s="39"/>
    </row>
    <row r="346">
      <c r="A346" s="15"/>
      <c r="B346" s="39"/>
    </row>
    <row r="347">
      <c r="A347" s="15"/>
      <c r="B347" s="39"/>
    </row>
    <row r="348">
      <c r="A348" s="15"/>
      <c r="B348" s="39"/>
    </row>
    <row r="349">
      <c r="A349" s="15"/>
      <c r="B349" s="39"/>
    </row>
    <row r="350">
      <c r="A350" s="15"/>
      <c r="B350" s="39"/>
    </row>
    <row r="351">
      <c r="A351" s="15"/>
      <c r="B351" s="39"/>
    </row>
    <row r="352">
      <c r="A352" s="15"/>
      <c r="B352" s="39"/>
    </row>
    <row r="353">
      <c r="A353" s="15"/>
      <c r="B353" s="39"/>
    </row>
    <row r="354">
      <c r="A354" s="15"/>
      <c r="B354" s="39"/>
    </row>
    <row r="355">
      <c r="A355" s="15"/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  <row r="1001">
      <c r="B1001" s="39"/>
    </row>
    <row r="1002">
      <c r="B1002" s="39"/>
    </row>
    <row r="1003">
      <c r="B1003" s="39"/>
    </row>
    <row r="1004">
      <c r="B1004" s="39"/>
    </row>
    <row r="1005">
      <c r="B1005" s="39"/>
    </row>
    <row r="1006">
      <c r="B1006" s="39"/>
    </row>
    <row r="1007">
      <c r="B1007" s="39"/>
    </row>
    <row r="1008">
      <c r="B1008" s="39"/>
    </row>
    <row r="1009">
      <c r="B1009" s="39"/>
    </row>
    <row r="1010">
      <c r="B1010" s="39"/>
    </row>
    <row r="1011">
      <c r="B1011" s="39"/>
    </row>
    <row r="1012">
      <c r="B1012" s="39"/>
    </row>
    <row r="1013">
      <c r="B1013" s="39"/>
    </row>
    <row r="1014">
      <c r="B1014" s="39"/>
    </row>
    <row r="1015">
      <c r="B1015" s="39"/>
    </row>
    <row r="1016">
      <c r="B1016" s="39"/>
    </row>
    <row r="1017">
      <c r="B1017" s="39"/>
    </row>
    <row r="1018">
      <c r="B1018" s="39"/>
    </row>
    <row r="1019">
      <c r="B1019" s="39"/>
    </row>
    <row r="1020">
      <c r="B1020" s="39"/>
    </row>
    <row r="1021">
      <c r="B1021" s="39"/>
    </row>
    <row r="1022">
      <c r="B1022" s="39"/>
    </row>
    <row r="1023">
      <c r="B1023" s="39"/>
    </row>
    <row r="1024">
      <c r="B1024" s="39"/>
    </row>
    <row r="1025">
      <c r="B1025" s="39"/>
    </row>
    <row r="1026">
      <c r="B1026" s="39"/>
    </row>
    <row r="1027">
      <c r="B1027" s="39"/>
    </row>
    <row r="1028">
      <c r="B1028" s="39"/>
    </row>
    <row r="1029">
      <c r="B1029" s="39"/>
    </row>
    <row r="1030">
      <c r="B1030" s="39"/>
    </row>
    <row r="1031">
      <c r="B1031" s="39"/>
    </row>
    <row r="1032">
      <c r="B1032" s="39"/>
    </row>
  </sheetData>
  <drawing r:id="rId1"/>
</worksheet>
</file>