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rank\OneDrive\Desktop\New folder (2)\Data Science\"/>
    </mc:Choice>
  </mc:AlternateContent>
  <xr:revisionPtr revIDLastSave="0" documentId="8_{E913590D-98C5-4520-8D04-5ADF887824E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Kickstarter" sheetId="1" r:id="rId1"/>
    <sheet name="Currency" sheetId="3" r:id="rId2"/>
    <sheet name="Mont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1" l="1"/>
  <c r="H87" i="1"/>
  <c r="H86" i="1"/>
  <c r="H65" i="1"/>
  <c r="AD6" i="1"/>
  <c r="AD26" i="1"/>
  <c r="AD2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F19" i="1"/>
  <c r="H19" i="1"/>
  <c r="I19" i="1"/>
  <c r="J19" i="1" s="1"/>
  <c r="K19" i="1"/>
  <c r="S19" i="1"/>
  <c r="V19" i="1"/>
  <c r="W19" i="1"/>
  <c r="X19" i="1" s="1"/>
  <c r="Z19" i="1"/>
  <c r="AC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AC23" i="1"/>
  <c r="AD13" i="1"/>
  <c r="AD12" i="1"/>
  <c r="AD11" i="1"/>
  <c r="AD10" i="1"/>
  <c r="AD9" i="1"/>
  <c r="X31" i="1"/>
  <c r="X3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I2" i="1"/>
  <c r="J2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W155" i="1"/>
  <c r="X155" i="1" s="1"/>
  <c r="V155" i="1"/>
  <c r="W154" i="1"/>
  <c r="X154" i="1" s="1"/>
  <c r="V154" i="1"/>
  <c r="W153" i="1"/>
  <c r="X153" i="1" s="1"/>
  <c r="V153" i="1"/>
  <c r="W152" i="1"/>
  <c r="X152" i="1" s="1"/>
  <c r="V152" i="1"/>
  <c r="W151" i="1"/>
  <c r="X151" i="1" s="1"/>
  <c r="V151" i="1"/>
  <c r="W150" i="1"/>
  <c r="X150" i="1" s="1"/>
  <c r="V150" i="1"/>
  <c r="W149" i="1"/>
  <c r="X149" i="1" s="1"/>
  <c r="V149" i="1"/>
  <c r="W148" i="1"/>
  <c r="X148" i="1" s="1"/>
  <c r="V148" i="1"/>
  <c r="W147" i="1"/>
  <c r="X147" i="1" s="1"/>
  <c r="V147" i="1"/>
  <c r="W146" i="1"/>
  <c r="X146" i="1" s="1"/>
  <c r="V146" i="1"/>
  <c r="W145" i="1"/>
  <c r="X145" i="1" s="1"/>
  <c r="V145" i="1"/>
  <c r="W144" i="1"/>
  <c r="X144" i="1" s="1"/>
  <c r="V144" i="1"/>
  <c r="W143" i="1"/>
  <c r="X143" i="1" s="1"/>
  <c r="V143" i="1"/>
  <c r="W142" i="1"/>
  <c r="X142" i="1" s="1"/>
  <c r="V142" i="1"/>
  <c r="W141" i="1"/>
  <c r="X141" i="1" s="1"/>
  <c r="V141" i="1"/>
  <c r="W140" i="1"/>
  <c r="X140" i="1" s="1"/>
  <c r="V140" i="1"/>
  <c r="W139" i="1"/>
  <c r="X139" i="1" s="1"/>
  <c r="V139" i="1"/>
  <c r="W138" i="1"/>
  <c r="X138" i="1" s="1"/>
  <c r="V138" i="1"/>
  <c r="W137" i="1"/>
  <c r="X137" i="1" s="1"/>
  <c r="V137" i="1"/>
  <c r="W136" i="1"/>
  <c r="X136" i="1" s="1"/>
  <c r="V136" i="1"/>
  <c r="W135" i="1"/>
  <c r="X135" i="1" s="1"/>
  <c r="V135" i="1"/>
  <c r="W134" i="1"/>
  <c r="X134" i="1" s="1"/>
  <c r="V134" i="1"/>
  <c r="W133" i="1"/>
  <c r="X133" i="1" s="1"/>
  <c r="V133" i="1"/>
  <c r="W132" i="1"/>
  <c r="X132" i="1" s="1"/>
  <c r="V132" i="1"/>
  <c r="W131" i="1"/>
  <c r="X131" i="1" s="1"/>
  <c r="V131" i="1"/>
  <c r="W130" i="1"/>
  <c r="X130" i="1" s="1"/>
  <c r="V130" i="1"/>
  <c r="W129" i="1"/>
  <c r="X129" i="1" s="1"/>
  <c r="V129" i="1"/>
  <c r="W128" i="1"/>
  <c r="X128" i="1" s="1"/>
  <c r="V128" i="1"/>
  <c r="W127" i="1"/>
  <c r="X127" i="1" s="1"/>
  <c r="V127" i="1"/>
  <c r="W126" i="1"/>
  <c r="X126" i="1" s="1"/>
  <c r="V126" i="1"/>
  <c r="W125" i="1"/>
  <c r="X125" i="1" s="1"/>
  <c r="V125" i="1"/>
  <c r="W124" i="1"/>
  <c r="X124" i="1" s="1"/>
  <c r="V124" i="1"/>
  <c r="W123" i="1"/>
  <c r="X123" i="1" s="1"/>
  <c r="V123" i="1"/>
  <c r="W122" i="1"/>
  <c r="X122" i="1" s="1"/>
  <c r="V122" i="1"/>
  <c r="W121" i="1"/>
  <c r="X121" i="1" s="1"/>
  <c r="V121" i="1"/>
  <c r="W120" i="1"/>
  <c r="X120" i="1" s="1"/>
  <c r="V120" i="1"/>
  <c r="W119" i="1"/>
  <c r="X119" i="1" s="1"/>
  <c r="V119" i="1"/>
  <c r="W118" i="1"/>
  <c r="X118" i="1" s="1"/>
  <c r="V118" i="1"/>
  <c r="W117" i="1"/>
  <c r="X117" i="1" s="1"/>
  <c r="V117" i="1"/>
  <c r="W116" i="1"/>
  <c r="X116" i="1" s="1"/>
  <c r="V116" i="1"/>
  <c r="W115" i="1"/>
  <c r="X115" i="1" s="1"/>
  <c r="V115" i="1"/>
  <c r="W114" i="1"/>
  <c r="X114" i="1" s="1"/>
  <c r="V114" i="1"/>
  <c r="W113" i="1"/>
  <c r="X113" i="1" s="1"/>
  <c r="V113" i="1"/>
  <c r="W112" i="1"/>
  <c r="X112" i="1" s="1"/>
  <c r="V112" i="1"/>
  <c r="W111" i="1"/>
  <c r="X111" i="1" s="1"/>
  <c r="V111" i="1"/>
  <c r="W110" i="1"/>
  <c r="X110" i="1" s="1"/>
  <c r="V110" i="1"/>
  <c r="W109" i="1"/>
  <c r="X109" i="1" s="1"/>
  <c r="V109" i="1"/>
  <c r="W108" i="1"/>
  <c r="X108" i="1" s="1"/>
  <c r="V108" i="1"/>
  <c r="W107" i="1"/>
  <c r="X107" i="1" s="1"/>
  <c r="V107" i="1"/>
  <c r="W106" i="1"/>
  <c r="X106" i="1" s="1"/>
  <c r="V106" i="1"/>
  <c r="W105" i="1"/>
  <c r="X105" i="1" s="1"/>
  <c r="V105" i="1"/>
  <c r="W104" i="1"/>
  <c r="X104" i="1" s="1"/>
  <c r="V104" i="1"/>
  <c r="W103" i="1"/>
  <c r="X103" i="1" s="1"/>
  <c r="V103" i="1"/>
  <c r="W102" i="1"/>
  <c r="X102" i="1" s="1"/>
  <c r="V102" i="1"/>
  <c r="W101" i="1"/>
  <c r="X101" i="1" s="1"/>
  <c r="V101" i="1"/>
  <c r="W100" i="1"/>
  <c r="X100" i="1" s="1"/>
  <c r="V100" i="1"/>
  <c r="W99" i="1"/>
  <c r="X99" i="1" s="1"/>
  <c r="V99" i="1"/>
  <c r="W98" i="1"/>
  <c r="X98" i="1" s="1"/>
  <c r="V98" i="1"/>
  <c r="W97" i="1"/>
  <c r="X97" i="1" s="1"/>
  <c r="V97" i="1"/>
  <c r="W96" i="1"/>
  <c r="X96" i="1" s="1"/>
  <c r="V96" i="1"/>
  <c r="W95" i="1"/>
  <c r="X95" i="1" s="1"/>
  <c r="V95" i="1"/>
  <c r="W94" i="1"/>
  <c r="X94" i="1" s="1"/>
  <c r="V94" i="1"/>
  <c r="W93" i="1"/>
  <c r="X93" i="1" s="1"/>
  <c r="V93" i="1"/>
  <c r="W92" i="1"/>
  <c r="X92" i="1" s="1"/>
  <c r="V92" i="1"/>
  <c r="W91" i="1"/>
  <c r="X91" i="1" s="1"/>
  <c r="V91" i="1"/>
  <c r="W90" i="1"/>
  <c r="X90" i="1" s="1"/>
  <c r="V90" i="1"/>
  <c r="W89" i="1"/>
  <c r="X89" i="1" s="1"/>
  <c r="V89" i="1"/>
  <c r="W88" i="1"/>
  <c r="X88" i="1" s="1"/>
  <c r="V88" i="1"/>
  <c r="W87" i="1"/>
  <c r="X87" i="1" s="1"/>
  <c r="V87" i="1"/>
  <c r="W86" i="1"/>
  <c r="X86" i="1" s="1"/>
  <c r="V86" i="1"/>
  <c r="W85" i="1"/>
  <c r="X85" i="1" s="1"/>
  <c r="V85" i="1"/>
  <c r="W84" i="1"/>
  <c r="X84" i="1" s="1"/>
  <c r="V84" i="1"/>
  <c r="W83" i="1"/>
  <c r="X83" i="1" s="1"/>
  <c r="V83" i="1"/>
  <c r="W82" i="1"/>
  <c r="X82" i="1" s="1"/>
  <c r="V82" i="1"/>
  <c r="W81" i="1"/>
  <c r="X81" i="1" s="1"/>
  <c r="V81" i="1"/>
  <c r="W80" i="1"/>
  <c r="X80" i="1" s="1"/>
  <c r="V80" i="1"/>
  <c r="W79" i="1"/>
  <c r="X79" i="1" s="1"/>
  <c r="V79" i="1"/>
  <c r="W78" i="1"/>
  <c r="X78" i="1" s="1"/>
  <c r="V78" i="1"/>
  <c r="W77" i="1"/>
  <c r="X77" i="1" s="1"/>
  <c r="V77" i="1"/>
  <c r="W76" i="1"/>
  <c r="X76" i="1" s="1"/>
  <c r="V76" i="1"/>
  <c r="W75" i="1"/>
  <c r="X75" i="1" s="1"/>
  <c r="V75" i="1"/>
  <c r="W74" i="1"/>
  <c r="X74" i="1" s="1"/>
  <c r="V74" i="1"/>
  <c r="W73" i="1"/>
  <c r="X73" i="1" s="1"/>
  <c r="V73" i="1"/>
  <c r="W72" i="1"/>
  <c r="X72" i="1" s="1"/>
  <c r="V72" i="1"/>
  <c r="W71" i="1"/>
  <c r="X71" i="1" s="1"/>
  <c r="V71" i="1"/>
  <c r="W70" i="1"/>
  <c r="X70" i="1" s="1"/>
  <c r="V70" i="1"/>
  <c r="W69" i="1"/>
  <c r="X69" i="1" s="1"/>
  <c r="V69" i="1"/>
  <c r="W68" i="1"/>
  <c r="X68" i="1" s="1"/>
  <c r="V68" i="1"/>
  <c r="W67" i="1"/>
  <c r="X67" i="1" s="1"/>
  <c r="V67" i="1"/>
  <c r="W66" i="1"/>
  <c r="X66" i="1" s="1"/>
  <c r="V66" i="1"/>
  <c r="W65" i="1"/>
  <c r="X65" i="1" s="1"/>
  <c r="V65" i="1"/>
  <c r="W64" i="1"/>
  <c r="X64" i="1" s="1"/>
  <c r="V64" i="1"/>
  <c r="W63" i="1"/>
  <c r="X63" i="1" s="1"/>
  <c r="V63" i="1"/>
  <c r="W62" i="1"/>
  <c r="X62" i="1" s="1"/>
  <c r="V62" i="1"/>
  <c r="W61" i="1"/>
  <c r="X61" i="1" s="1"/>
  <c r="V61" i="1"/>
  <c r="W60" i="1"/>
  <c r="X60" i="1" s="1"/>
  <c r="V60" i="1"/>
  <c r="W59" i="1"/>
  <c r="X59" i="1" s="1"/>
  <c r="V59" i="1"/>
  <c r="W58" i="1"/>
  <c r="X58" i="1" s="1"/>
  <c r="V58" i="1"/>
  <c r="W57" i="1"/>
  <c r="X57" i="1" s="1"/>
  <c r="V57" i="1"/>
  <c r="W56" i="1"/>
  <c r="X56" i="1" s="1"/>
  <c r="V56" i="1"/>
  <c r="W55" i="1"/>
  <c r="X55" i="1" s="1"/>
  <c r="V55" i="1"/>
  <c r="W54" i="1"/>
  <c r="X54" i="1" s="1"/>
  <c r="V54" i="1"/>
  <c r="W53" i="1"/>
  <c r="X53" i="1" s="1"/>
  <c r="V53" i="1"/>
  <c r="W52" i="1"/>
  <c r="X52" i="1" s="1"/>
  <c r="V52" i="1"/>
  <c r="W51" i="1"/>
  <c r="X51" i="1" s="1"/>
  <c r="V51" i="1"/>
  <c r="W50" i="1"/>
  <c r="X50" i="1" s="1"/>
  <c r="V50" i="1"/>
  <c r="W49" i="1"/>
  <c r="X49" i="1" s="1"/>
  <c r="V49" i="1"/>
  <c r="W48" i="1"/>
  <c r="X48" i="1" s="1"/>
  <c r="V48" i="1"/>
  <c r="W47" i="1"/>
  <c r="X47" i="1" s="1"/>
  <c r="V47" i="1"/>
  <c r="W46" i="1"/>
  <c r="X46" i="1" s="1"/>
  <c r="V46" i="1"/>
  <c r="W45" i="1"/>
  <c r="X45" i="1" s="1"/>
  <c r="V45" i="1"/>
  <c r="W44" i="1"/>
  <c r="X44" i="1" s="1"/>
  <c r="V44" i="1"/>
  <c r="W43" i="1"/>
  <c r="X43" i="1" s="1"/>
  <c r="V43" i="1"/>
  <c r="W42" i="1"/>
  <c r="X42" i="1" s="1"/>
  <c r="V42" i="1"/>
  <c r="W41" i="1"/>
  <c r="X41" i="1" s="1"/>
  <c r="V41" i="1"/>
  <c r="W40" i="1"/>
  <c r="X40" i="1" s="1"/>
  <c r="V40" i="1"/>
  <c r="W39" i="1"/>
  <c r="X39" i="1" s="1"/>
  <c r="V39" i="1"/>
  <c r="W38" i="1"/>
  <c r="X38" i="1" s="1"/>
  <c r="V38" i="1"/>
  <c r="W37" i="1"/>
  <c r="X37" i="1" s="1"/>
  <c r="V37" i="1"/>
  <c r="W36" i="1"/>
  <c r="X36" i="1" s="1"/>
  <c r="V36" i="1"/>
  <c r="W35" i="1"/>
  <c r="X35" i="1" s="1"/>
  <c r="V35" i="1"/>
  <c r="W34" i="1"/>
  <c r="X34" i="1" s="1"/>
  <c r="V34" i="1"/>
  <c r="W33" i="1"/>
  <c r="X33" i="1" s="1"/>
  <c r="V33" i="1"/>
  <c r="W30" i="1"/>
  <c r="X30" i="1" s="1"/>
  <c r="V30" i="1"/>
  <c r="W29" i="1"/>
  <c r="X29" i="1" s="1"/>
  <c r="V29" i="1"/>
  <c r="W28" i="1"/>
  <c r="X28" i="1" s="1"/>
  <c r="V28" i="1"/>
  <c r="W27" i="1"/>
  <c r="X27" i="1" s="1"/>
  <c r="V27" i="1"/>
  <c r="W26" i="1"/>
  <c r="X26" i="1" s="1"/>
  <c r="V26" i="1"/>
  <c r="W25" i="1"/>
  <c r="X25" i="1" s="1"/>
  <c r="V25" i="1"/>
  <c r="W24" i="1"/>
  <c r="X24" i="1" s="1"/>
  <c r="V24" i="1"/>
  <c r="W23" i="1"/>
  <c r="X23" i="1" s="1"/>
  <c r="V23" i="1"/>
  <c r="W22" i="1"/>
  <c r="X22" i="1" s="1"/>
  <c r="V22" i="1"/>
  <c r="W21" i="1"/>
  <c r="X21" i="1" s="1"/>
  <c r="V21" i="1"/>
  <c r="W20" i="1"/>
  <c r="X20" i="1" s="1"/>
  <c r="V20" i="1"/>
  <c r="W18" i="1"/>
  <c r="X18" i="1" s="1"/>
  <c r="V18" i="1"/>
  <c r="W17" i="1"/>
  <c r="X17" i="1" s="1"/>
  <c r="V17" i="1"/>
  <c r="W16" i="1"/>
  <c r="X16" i="1" s="1"/>
  <c r="V16" i="1"/>
  <c r="W15" i="1"/>
  <c r="X15" i="1" s="1"/>
  <c r="V15" i="1"/>
  <c r="W14" i="1"/>
  <c r="X14" i="1" s="1"/>
  <c r="V14" i="1"/>
  <c r="W13" i="1"/>
  <c r="X13" i="1" s="1"/>
  <c r="V13" i="1"/>
  <c r="W12" i="1"/>
  <c r="X12" i="1" s="1"/>
  <c r="V12" i="1"/>
  <c r="W11" i="1"/>
  <c r="X11" i="1" s="1"/>
  <c r="V11" i="1"/>
  <c r="W10" i="1"/>
  <c r="X10" i="1" s="1"/>
  <c r="V10" i="1"/>
  <c r="W9" i="1"/>
  <c r="X9" i="1" s="1"/>
  <c r="V9" i="1"/>
  <c r="W8" i="1"/>
  <c r="X8" i="1" s="1"/>
  <c r="V8" i="1"/>
  <c r="W7" i="1"/>
  <c r="X7" i="1" s="1"/>
  <c r="V7" i="1"/>
  <c r="W6" i="1"/>
  <c r="X6" i="1" s="1"/>
  <c r="V6" i="1"/>
  <c r="W5" i="1"/>
  <c r="X5" i="1" s="1"/>
  <c r="V5" i="1"/>
  <c r="W4" i="1"/>
  <c r="X4" i="1" s="1"/>
  <c r="V4" i="1"/>
  <c r="W3" i="1"/>
  <c r="X3" i="1" s="1"/>
  <c r="V3" i="1"/>
  <c r="W2" i="1"/>
  <c r="X2" i="1" s="1"/>
  <c r="V2" i="1"/>
  <c r="AD4" i="1" l="1"/>
  <c r="AD3" i="1"/>
  <c r="AD30" i="1"/>
  <c r="AD28" i="1"/>
  <c r="AD29" i="1"/>
</calcChain>
</file>

<file path=xl/sharedStrings.xml><?xml version="1.0" encoding="utf-8"?>
<sst xmlns="http://schemas.openxmlformats.org/spreadsheetml/2006/main" count="1159" uniqueCount="429">
  <si>
    <t>id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</si>
  <si>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</si>
  <si>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</si>
  <si>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</si>
  <si>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</si>
  <si>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</si>
  <si>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</si>
  <si>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</si>
  <si>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</si>
  <si>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</si>
  <si>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</si>
  <si>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</t>
  </si>
  <si>
    <t>pledged</t>
  </si>
  <si>
    <t>city</t>
  </si>
  <si>
    <t>state</t>
  </si>
  <si>
    <t>location</t>
  </si>
  <si>
    <t>country_trimmed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</si>
  <si>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</si>
  <si>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</si>
  <si>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</si>
  <si>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</si>
  <si>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</si>
  <si>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</si>
  <si>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</si>
  <si>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Orlando</t>
  </si>
  <si>
    <t>FL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</si>
  <si>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</si>
  <si>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</si>
  <si>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</si>
  <si>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</si>
  <si>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</si>
  <si>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</si>
  <si>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</si>
  <si>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</si>
  <si>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Nottingham</t>
  </si>
  <si>
    <t>England</t>
  </si>
  <si>
    <t>https://www.kickstarter.com/discover/categories/games/tabletop%20games</t>
  </si>
  <si>
    <t>Blank cells</t>
  </si>
  <si>
    <t>Vancouver</t>
  </si>
  <si>
    <t>BC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</si>
  <si>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</si>
  <si>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</si>
  <si>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</si>
  <si>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</si>
  <si>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</si>
  <si>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Lentate sul Seveso</t>
  </si>
  <si>
    <t>Lombardy</t>
  </si>
  <si>
    <t>Phoenix</t>
  </si>
  <si>
    <t>AZ</t>
  </si>
  <si>
    <t>Backers count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</si>
  <si>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</si>
  <si>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</si>
  <si>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</si>
  <si>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</si>
  <si>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</si>
  <si>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</si>
  <si>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</si>
  <si>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</si>
  <si>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</si>
  <si>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</si>
  <si>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</si>
  <si>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</si>
  <si>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</si>
  <si>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</si>
  <si>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</si>
  <si>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</si>
  <si>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</si>
  <si>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Singapore</t>
  </si>
  <si>
    <t>Central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</si>
  <si>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</si>
  <si>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</si>
  <si>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</si>
  <si>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</si>
  <si>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</si>
  <si>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</si>
  <si>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</si>
  <si>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</si>
  <si>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>Rennes</t>
  </si>
  <si>
    <t>Ile-de-France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</si>
  <si>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</si>
  <si>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</si>
  <si>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</si>
  <si>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</si>
  <si>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</si>
  <si>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</si>
  <si>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</si>
  <si>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</si>
  <si>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</si>
  <si>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</si>
  <si>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</si>
  <si>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</si>
  <si>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</si>
  <si>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</si>
  <si>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</si>
  <si>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</si>
  <si>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</si>
  <si>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</si>
  <si>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</si>
  <si>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</si>
  <si>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</si>
  <si>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</si>
  <si>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</si>
  <si>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</si>
  <si>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</si>
  <si>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</si>
  <si>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</si>
  <si>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</si>
  <si>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</si>
  <si>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</si>
  <si>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</si>
  <si>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</si>
  <si>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</si>
  <si>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</si>
  <si>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</si>
  <si>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</si>
  <si>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</si>
  <si>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</si>
  <si>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</si>
  <si>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</si>
  <si>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</si>
  <si>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</si>
  <si>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</si>
  <si>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</si>
  <si>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</si>
  <si>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</si>
  <si>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</si>
  <si>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</si>
  <si>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</si>
  <si>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</si>
  <si>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</si>
  <si>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</si>
  <si>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</si>
  <si>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</si>
  <si>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</si>
  <si>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</si>
  <si>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</si>
  <si>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</si>
  <si>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</si>
  <si>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</si>
  <si>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</si>
  <si>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</si>
  <si>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</si>
  <si>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</si>
  <si>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</si>
  <si>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</si>
  <si>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</si>
  <si>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</si>
  <si>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</si>
  <si>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</si>
  <si>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</si>
  <si>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</si>
  <si>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</si>
  <si>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</si>
  <si>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</si>
  <si>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</si>
  <si>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</si>
  <si>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</si>
  <si>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</si>
  <si>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</si>
  <si>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</si>
  <si>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</si>
  <si>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</si>
  <si>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</si>
  <si>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</si>
  <si>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</si>
  <si>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</si>
  <si>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</si>
  <si>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</si>
  <si>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</si>
  <si>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</si>
  <si>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</si>
  <si>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</si>
  <si>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</si>
  <si>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</si>
  <si>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</si>
  <si>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</si>
  <si>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</si>
  <si>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</si>
  <si>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</si>
  <si>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</si>
  <si>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</si>
  <si>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</si>
  <si>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</si>
  <si>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</si>
  <si>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</si>
  <si>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</si>
  <si>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</si>
  <si>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</si>
  <si>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</si>
  <si>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</si>
  <si>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</si>
  <si>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</si>
  <si>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</si>
  <si>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</si>
  <si>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</si>
  <si>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</si>
  <si>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</si>
  <si>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</si>
  <si>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</si>
  <si>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</si>
  <si>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</si>
  <si>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</si>
  <si>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</si>
  <si>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</si>
  <si>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</si>
  <si>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</si>
  <si>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</si>
  <si>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</si>
  <si>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</si>
  <si>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</si>
  <si>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</si>
  <si>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</si>
  <si>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</si>
  <si>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</si>
  <si>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</si>
  <si>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</si>
  <si>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</si>
  <si>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</si>
  <si>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</si>
  <si>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</si>
  <si>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</si>
  <si>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</si>
  <si>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</si>
  <si>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</si>
  <si>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</si>
  <si>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</si>
  <si>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</si>
  <si>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</si>
  <si>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</si>
  <si>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</si>
  <si>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</si>
  <si>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</si>
  <si>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</si>
  <si>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</si>
  <si>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</si>
  <si>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</si>
  <si>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</si>
  <si>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</si>
  <si>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</si>
  <si>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</si>
  <si>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</si>
  <si>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</si>
  <si>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</si>
  <si>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</si>
  <si>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</si>
  <si>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>Axis Playing Cards</t>
  </si>
  <si>
    <t>Sydney</t>
  </si>
  <si>
    <t>NSW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</si>
  <si>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</si>
  <si>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</si>
  <si>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</si>
  <si>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</si>
  <si>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</si>
  <si>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</si>
  <si>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</si>
  <si>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</si>
  <si>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</si>
  <si>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</si>
  <si>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</si>
  <si>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</si>
  <si>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</si>
  <si>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</si>
  <si>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</si>
  <si>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</si>
  <si>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</si>
  <si>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</si>
  <si>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</si>
  <si>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</si>
  <si>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</si>
  <si>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</si>
  <si>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</si>
  <si>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</si>
  <si>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</si>
  <si>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</si>
  <si>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</si>
  <si>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</si>
  <si>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</si>
  <si>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</si>
  <si>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</si>
  <si>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</si>
  <si>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</si>
  <si>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</si>
  <si>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</si>
  <si>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</si>
  <si>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</si>
  <si>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</si>
  <si>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</si>
  <si>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</si>
  <si>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</si>
  <si>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</si>
  <si>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</si>
  <si>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</si>
  <si>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</si>
  <si>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>Open Cards, Open Hearts</t>
  </si>
  <si>
    <t>Name Proper</t>
  </si>
  <si>
    <t>USD</t>
  </si>
  <si>
    <t>GBP</t>
  </si>
  <si>
    <t>CAD</t>
  </si>
  <si>
    <t>EUR</t>
  </si>
  <si>
    <t>SGD</t>
  </si>
  <si>
    <t/>
  </si>
  <si>
    <t>HKD</t>
  </si>
  <si>
    <t>NOK</t>
  </si>
  <si>
    <t>AUD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</si>
  <si>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</si>
  <si>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</si>
  <si>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</si>
  <si>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</si>
  <si>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</si>
  <si>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</si>
  <si>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</si>
  <si>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</si>
  <si>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</si>
  <si>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</si>
  <si>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</si>
  <si>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</si>
  <si>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</si>
  <si>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</si>
  <si>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</si>
  <si>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</si>
  <si>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</si>
  <si>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</si>
  <si>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</si>
  <si>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</si>
  <si>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</si>
  <si>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</si>
  <si>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</si>
  <si>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</si>
  <si>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</si>
  <si>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</si>
  <si>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</si>
  <si>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</si>
  <si>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</si>
  <si>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</si>
  <si>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</si>
  <si>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</si>
  <si>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</si>
  <si>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</si>
  <si>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</si>
  <si>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</si>
  <si>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</si>
  <si>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</si>
  <si>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</si>
  <si>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</si>
  <si>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</si>
  <si>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</si>
  <si>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</si>
  <si>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</si>
  <si>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</si>
  <si>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</si>
  <si>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</si>
  <si>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</si>
  <si>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</si>
  <si>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</si>
  <si>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</si>
  <si>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</si>
  <si>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</si>
  <si>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</si>
  <si>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</si>
  <si>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</si>
  <si>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</si>
  <si>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</si>
  <si>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</si>
  <si>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</si>
  <si>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</si>
  <si>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</si>
  <si>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</si>
  <si>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</si>
  <si>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</si>
  <si>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</si>
  <si>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</si>
  <si>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</si>
  <si>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</si>
  <si>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</si>
  <si>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</si>
  <si>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</si>
  <si>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</si>
  <si>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</si>
  <si>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</si>
  <si>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</si>
  <si>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</si>
  <si>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</si>
  <si>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</si>
  <si>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</si>
  <si>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</si>
  <si>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</si>
  <si>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</si>
  <si>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</si>
  <si>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</si>
  <si>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</si>
  <si>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</si>
  <si>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</si>
  <si>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</si>
  <si>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</si>
  <si>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</si>
  <si>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</si>
  <si>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</si>
  <si>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</si>
  <si>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</si>
  <si>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</si>
  <si>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United States</t>
  </si>
  <si>
    <t>United Kingdom</t>
  </si>
  <si>
    <t>Canada</t>
  </si>
  <si>
    <t>Italy</t>
  </si>
  <si>
    <t>Spain</t>
  </si>
  <si>
    <t>France</t>
  </si>
  <si>
    <t>Germany</t>
  </si>
  <si>
    <t>Norway</t>
  </si>
  <si>
    <t>Austria</t>
  </si>
  <si>
    <t>Ukraine</t>
  </si>
  <si>
    <t>Poland</t>
  </si>
  <si>
    <t>Estonia</t>
  </si>
  <si>
    <t>Australia</t>
  </si>
  <si>
    <t>Czech Republic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</si>
  <si>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</si>
  <si>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</si>
  <si>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</si>
  <si>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</si>
  <si>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</si>
  <si>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</si>
  <si>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</si>
  <si>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</si>
  <si>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</si>
  <si>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</si>
  <si>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</si>
  <si>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</si>
  <si>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number</t>
  </si>
  <si>
    <t>xchange rate</t>
  </si>
  <si>
    <t>Exchanges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</si>
</sst>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4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b/>
      <sz val="11"/>
      <color theme="0"/>
      <name val="Arial"/>
      <family val="2"/>
      <scheme val="minor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0" fontId="6" fillId="0" borderId="0" xfId="0" applyFont="1"/>
    <xf numFmtId="49" fontId="1" fillId="0" borderId="0" xfId="0" applyNumberFormat="1" applyFont="1" applyAlignment="1">
      <alignment horizontal="center"/>
    </xf>
    <xf numFmtId="49" fontId="4" fillId="0" borderId="0" xfId="0" applyNumberFormat="1" applyFont="1"/>
    <xf numFmtId="49" fontId="0" fillId="0" borderId="0" xfId="0" applyNumberFormat="1" applyFont="1" applyAlignment="1"/>
    <xf numFmtId="49" fontId="6" fillId="0" borderId="0" xfId="0" applyNumberFormat="1" applyFont="1"/>
    <xf numFmtId="1" fontId="6" fillId="0" borderId="0" xfId="0" applyNumberFormat="1" applyFont="1" applyAlignment="1">
      <alignment horizontal="right"/>
    </xf>
    <xf numFmtId="1" fontId="0" fillId="0" borderId="0" xfId="0" applyNumberFormat="1" applyFont="1" applyAlignment="1"/>
    <xf numFmtId="1" fontId="4" fillId="4" borderId="3" xfId="0" applyNumberFormat="1" applyFont="1" applyFill="1" applyBorder="1"/>
    <xf numFmtId="0" fontId="12" fillId="5" borderId="0" xfId="0" applyFont="1" applyFill="1"/>
    <xf numFmtId="0" fontId="0" fillId="0" borderId="0" xfId="0"/>
    <xf numFmtId="0" fontId="13" fillId="5" borderId="0" xfId="0" applyFont="1" applyFill="1" applyAlignme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  <dxf>
      <numFmt numFmtId="164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</dxf>
    <dxf>
      <numFmt numFmtId="30" formatCode="@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155">
  <tableColumns count="27">
    <tableColumn id="1" xr3:uid="{00000000-0010-0000-0000-000001000000}" name="id" dataDxfId="14"/>
    <tableColumn id="29" xr3:uid="{00000000-0010-0000-0000-00001D000000}" name="Name Proper" dataDxfId="13">
      <calculatedColumnFormula>PROPER(#REF!)</calculatedColumnFormula>
    </tableColumn>
    <tableColumn id="3" xr3:uid="{00000000-0010-0000-0000-000003000000}" name="created_at"/>
    <tableColumn id="4" xr3:uid="{00000000-0010-0000-0000-000004000000}" name="launched_at"/>
    <tableColumn id="5" xr3:uid="{00000000-0010-0000-0000-000005000000}" name="deadline"/>
    <tableColumn id="6" xr3:uid="{00000000-0010-0000-0000-000006000000}" name="funding_period" dataDxfId="12">
      <calculatedColumnFormula>E2-D2</calculatedColumnFormula>
    </tableColumn>
    <tableColumn id="7" xr3:uid="{00000000-0010-0000-0000-000007000000}" name="launched_at_day" dataDxfId="11"/>
    <tableColumn id="8" xr3:uid="{00000000-0010-0000-0000-000008000000}" name="launch_timing" dataDxfId="10">
      <calculatedColumnFormula>WEEKDAY(D2,1)</calculatedColumnFormula>
    </tableColumn>
    <tableColumn id="9" xr3:uid="{00000000-0010-0000-0000-000009000000}" name="launched_at_month" dataDxfId="9">
      <calculatedColumnFormula>MONTH(D2)</calculatedColumnFormula>
    </tableColumn>
    <tableColumn id="10" xr3:uid="{00000000-0010-0000-0000-00000A000000}" name="month_name" dataDxfId="8">
      <calculatedColumnFormula>VLOOKUP(I2,Month!A:B,2,FALSE)</calculatedColumnFormula>
    </tableColumn>
    <tableColumn id="11" xr3:uid="{00000000-0010-0000-0000-00000B000000}" name="exact_match" dataDxfId="7">
      <calculatedColumnFormula>EXACT(C2,D2)</calculatedColumnFormula>
    </tableColumn>
    <tableColumn id="12" xr3:uid="{00000000-0010-0000-0000-00000C000000}" name="backers_count"/>
    <tableColumn id="14" xr3:uid="{00000000-0010-0000-0000-00000E000000}" name="currency" dataDxfId="6"/>
    <tableColumn id="15" xr3:uid="{00000000-0010-0000-0000-00000F000000}" name="pledged"/>
    <tableColumn id="2" xr3:uid="{2B13D66B-41DB-4B70-9ED8-9A639ECEBAC7}" name="Exchanges" dataDxfId="0">
      <calculatedColumnFormula>VLOOKUP(M2,Currency!A:B,2,FALSE)</calculatedColumnFormula>
    </tableColumn>
    <tableColumn id="30" xr3:uid="{00000000-0010-0000-0000-00001E000000}" name="Goal_USD" dataDxfId="5"/>
    <tableColumn id="17" xr3:uid="{00000000-0010-0000-0000-000011000000}" name="city"/>
    <tableColumn id="18" xr3:uid="{00000000-0010-0000-0000-000012000000}" name="state"/>
    <tableColumn id="19" xr3:uid="{00000000-0010-0000-0000-000013000000}" name="location" dataDxfId="4">
      <calculatedColumnFormula>CONCATENATE(Q2,",",R2)</calculatedColumnFormula>
    </tableColumn>
    <tableColumn id="21" xr3:uid="{00000000-0010-0000-0000-000015000000}" name="country_trimmed" dataDxfId="3">
      <calculatedColumnFormula>TRIM(#REF!)</calculatedColumnFormula>
    </tableColumn>
    <tableColumn id="22" xr3:uid="{00000000-0010-0000-0000-000016000000}" name="source_url"/>
    <tableColumn id="23" xr3:uid="{00000000-0010-0000-0000-000017000000}" name="source_url_length"/>
    <tableColumn id="24" xr3:uid="{00000000-0010-0000-0000-000018000000}" name="source_url_category"/>
    <tableColumn id="25" xr3:uid="{00000000-0010-0000-0000-000019000000}" name="source_url_category_cleaned" dataDxfId="2">
      <calculatedColumnFormula>SUBSTITUTE(W2, "%20", " ")</calculatedColumnFormula>
    </tableColumn>
    <tableColumn id="26" xr3:uid="{00000000-0010-0000-0000-00001A000000}" name="staff_pick"/>
    <tableColumn id="27" xr3:uid="{00000000-0010-0000-0000-00001B000000}" name="staff_pick_lower" dataDxfId="1">
      <calculatedColumnFormula>LOWER(Y2)</calculatedColumnFormula>
    </tableColumn>
    <tableColumn id="28" xr3:uid="{00000000-0010-0000-0000-00001C000000}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AS162"/>
  <sheetViews>
    <sheetView tabSelected="1" topLeftCell="X1" workbookViewId="0">
      <selection activeCell="Z16" sqref="Z16"/>
    </sheetView>
  </sheetViews>
  <sheetFormatPr defaultColWidth="14.42578125" defaultRowHeight="15.75" customHeight="1"/>
  <cols>
    <col min="1" max="1" width="13.42578125" style="33" customWidth="1"/>
    <col min="2" max="2" width="62" style="33" customWidth="1"/>
    <col min="3" max="3" width="16.140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customWidth="1"/>
    <col min="11" max="11" width="16.42578125" customWidth="1"/>
    <col min="12" max="12" width="19.85546875" customWidth="1"/>
    <col min="13" max="13" width="20.140625" customWidth="1"/>
    <col min="14" max="14" width="13" customWidth="1"/>
    <col min="15" max="15" width="15.28515625" customWidth="1"/>
    <col min="16" max="16" width="22.42578125" style="36" customWidth="1"/>
    <col min="17" max="17" width="21.28515625" customWidth="1"/>
    <col min="18" max="19" width="24" customWidth="1"/>
    <col min="20" max="20" width="22" customWidth="1"/>
    <col min="21" max="21" width="71.5703125" customWidth="1"/>
    <col min="22" max="22" width="23.28515625" customWidth="1"/>
    <col min="23" max="23" width="19.42578125" customWidth="1"/>
    <col min="24" max="24" width="44" customWidth="1"/>
    <col min="25" max="25" width="15.140625" customWidth="1"/>
    <col min="26" max="26" width="19.7109375" customWidth="1"/>
    <col min="27" max="27" width="11.5703125" customWidth="1"/>
    <col min="28" max="28" width="8.7109375" customWidth="1"/>
    <col min="29" max="29" width="34.42578125" customWidth="1"/>
    <col min="30" max="30" width="23.42578125" customWidth="1"/>
    <col min="31" max="31" width="8.7109375" customWidth="1"/>
    <col min="32" max="32" width="29" customWidth="1"/>
    <col min="34" max="45" width="8.7109375" customWidth="1"/>
  </cols>
  <sheetData>
    <row r="1" spans="1:45">
      <c r="A1" s="31" t="s">
        <v>0</v>
      </c>
      <c r="B1" s="31" t="s">
        <v>294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3" t="s">
        <v>9</v>
      </c>
      <c r="L1" s="2" t="s">
        <v>10</v>
      </c>
      <c r="M1" s="6" t="s">
        <v>11</v>
      </c>
      <c r="N1" s="2" t="s">
        <v>12</v>
      </c>
      <c r="O1" s="6" t="s">
        <v>428</v>
      </c>
      <c r="P1" s="1" t="s">
        <v>89</v>
      </c>
      <c r="Q1" s="2" t="s">
        <v>13</v>
      </c>
      <c r="R1" s="2" t="s">
        <v>14</v>
      </c>
      <c r="S1" s="7" t="s">
        <v>15</v>
      </c>
      <c r="T1" s="6" t="s">
        <v>16</v>
      </c>
      <c r="U1" s="2" t="s">
        <v>17</v>
      </c>
      <c r="V1" s="2" t="s">
        <v>18</v>
      </c>
      <c r="W1" s="2" t="s">
        <v>19</v>
      </c>
      <c r="X1" s="6" t="s">
        <v>20</v>
      </c>
      <c r="Y1" s="2" t="s">
        <v>21</v>
      </c>
      <c r="Z1" s="6" t="s">
        <v>22</v>
      </c>
      <c r="AA1" s="2" t="s">
        <v>23</v>
      </c>
      <c r="AC1" s="8"/>
      <c r="AD1" s="8"/>
      <c r="AE1" s="9"/>
      <c r="AF1" s="10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5">
      <c r="A2" s="32">
        <v>12846160</v>
      </c>
      <c r="B2" s="34" t="s">
        <v>304</v>
      </c>
      <c r="C2" s="12">
        <v>43521</v>
      </c>
      <c r="D2" s="12">
        <v>43549</v>
      </c>
      <c r="E2" s="12">
        <v>43609</v>
      </c>
      <c r="F2" s="13">
        <f t="shared" ref="F2:F64" si="0">E2-D2</f>
        <v>60</v>
      </c>
      <c r="G2" s="13">
        <v>25</v>
      </c>
      <c r="H2" s="13">
        <f t="shared" ref="H2:H33" si="1">WEEKDAY(D2,1)</f>
        <v>2</v>
      </c>
      <c r="I2" s="13">
        <f t="shared" ref="I2:I65" si="2">MONTH(D2)</f>
        <v>3</v>
      </c>
      <c r="J2" s="13" t="str">
        <f>VLOOKUP(I2,Month!A:B,2,FALSE)</f>
        <v>March</v>
      </c>
      <c r="K2" s="12" t="b">
        <f t="shared" ref="K2:K65" si="3">EXACT(C2,D2)</f>
        <v>0</v>
      </c>
      <c r="L2" s="11">
        <v>138</v>
      </c>
      <c r="M2" s="11" t="s">
        <v>295</v>
      </c>
      <c r="N2" s="11">
        <v>15047</v>
      </c>
      <c r="O2" s="30">
        <f>VLOOKUP(M2,Currency!A:B,2,FALSE)</f>
        <v>1</v>
      </c>
      <c r="P2" s="35">
        <v>15047</v>
      </c>
      <c r="Q2" s="11" t="s">
        <v>24</v>
      </c>
      <c r="R2" s="11" t="s">
        <v>25</v>
      </c>
      <c r="S2" s="11" t="str">
        <f t="shared" ref="S2:S65" si="4">CONCATENATE(Q2,",",R2)</f>
        <v>Orlando,FL</v>
      </c>
      <c r="T2" s="11" t="s">
        <v>400</v>
      </c>
      <c r="U2" s="11" t="s">
        <v>26</v>
      </c>
      <c r="V2" s="11">
        <f t="shared" ref="V2:V30" si="5">LEN("https://www.kickstarter.com/discover/categories/games/")</f>
        <v>54</v>
      </c>
      <c r="W2" s="11" t="str">
        <f t="shared" ref="W2:W30" si="6">RIGHT(U2,LEN(U2)-54)</f>
        <v>live%20games</v>
      </c>
      <c r="X2" s="11" t="str">
        <f t="shared" ref="X2:X65" si="7">SUBSTITUTE(W2, "%20", " ")</f>
        <v>live games</v>
      </c>
      <c r="Y2" s="14" t="b">
        <v>0</v>
      </c>
      <c r="Z2" s="14" t="str">
        <f t="shared" ref="Z2:Z65" si="8">LOWER(Y2)</f>
        <v>false</v>
      </c>
      <c r="AA2" s="11" t="s">
        <v>27</v>
      </c>
      <c r="AC2" s="15"/>
      <c r="AD2" s="16"/>
      <c r="AE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ht="15">
      <c r="A3" s="32">
        <v>13547406</v>
      </c>
      <c r="B3" s="34" t="s">
        <v>305</v>
      </c>
      <c r="C3" s="12">
        <v>43478</v>
      </c>
      <c r="D3" s="12">
        <v>43491</v>
      </c>
      <c r="E3" s="12">
        <v>43526</v>
      </c>
      <c r="F3" s="13">
        <f t="shared" si="0"/>
        <v>35</v>
      </c>
      <c r="G3" s="13">
        <v>26</v>
      </c>
      <c r="H3" s="13">
        <f t="shared" si="1"/>
        <v>7</v>
      </c>
      <c r="I3" s="13">
        <f t="shared" si="2"/>
        <v>1</v>
      </c>
      <c r="J3" s="13" t="str">
        <f>VLOOKUP(I3,Month!A:B,2,FALSE)</f>
        <v>January</v>
      </c>
      <c r="K3" s="12" t="b">
        <f t="shared" si="3"/>
        <v>0</v>
      </c>
      <c r="L3" s="11">
        <v>1</v>
      </c>
      <c r="M3" s="30" t="s">
        <v>295</v>
      </c>
      <c r="N3" s="11">
        <v>1</v>
      </c>
      <c r="O3" s="30">
        <f>VLOOKUP(M3,Currency!A:B,2,FALSE)</f>
        <v>1</v>
      </c>
      <c r="P3" s="35">
        <v>1</v>
      </c>
      <c r="Q3" s="11" t="s">
        <v>28</v>
      </c>
      <c r="R3" s="11" t="s">
        <v>29</v>
      </c>
      <c r="S3" s="11" t="str">
        <f t="shared" si="4"/>
        <v>Arlington,VA</v>
      </c>
      <c r="T3" s="30" t="s">
        <v>400</v>
      </c>
      <c r="U3" s="11" t="s">
        <v>30</v>
      </c>
      <c r="V3" s="11">
        <f t="shared" si="5"/>
        <v>54</v>
      </c>
      <c r="W3" s="11" t="str">
        <f t="shared" si="6"/>
        <v>mobile%20games</v>
      </c>
      <c r="X3" s="11" t="str">
        <f t="shared" si="7"/>
        <v>mobile games</v>
      </c>
      <c r="Y3" s="14" t="b">
        <v>0</v>
      </c>
      <c r="Z3" s="14" t="str">
        <f t="shared" si="8"/>
        <v>false</v>
      </c>
      <c r="AA3" s="11" t="s">
        <v>31</v>
      </c>
      <c r="AC3" s="17" t="s">
        <v>32</v>
      </c>
      <c r="AD3" s="16">
        <f>COUNTA(D2:G155)</f>
        <v>600</v>
      </c>
      <c r="AE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 ht="15">
      <c r="A4" s="32">
        <v>20761861</v>
      </c>
      <c r="B4" s="34" t="s">
        <v>33</v>
      </c>
      <c r="C4" s="12">
        <v>43504</v>
      </c>
      <c r="D4" s="12">
        <v>43504</v>
      </c>
      <c r="E4" s="12">
        <v>43534</v>
      </c>
      <c r="F4" s="13">
        <f t="shared" si="0"/>
        <v>30</v>
      </c>
      <c r="G4" s="13">
        <v>8</v>
      </c>
      <c r="H4" s="13">
        <f t="shared" si="1"/>
        <v>6</v>
      </c>
      <c r="I4" s="13">
        <f t="shared" si="2"/>
        <v>2</v>
      </c>
      <c r="J4" s="13" t="str">
        <f>VLOOKUP(I4,Month!A:B,2,FALSE)</f>
        <v>February</v>
      </c>
      <c r="K4" s="12" t="b">
        <f t="shared" si="3"/>
        <v>1</v>
      </c>
      <c r="L4" s="11">
        <v>170</v>
      </c>
      <c r="M4" s="30" t="s">
        <v>295</v>
      </c>
      <c r="N4" s="11">
        <v>6324</v>
      </c>
      <c r="O4" s="30">
        <f>VLOOKUP(M4,Currency!A:B,2,FALSE)</f>
        <v>1</v>
      </c>
      <c r="P4" s="35">
        <v>8347.68</v>
      </c>
      <c r="Q4" s="11" t="s">
        <v>34</v>
      </c>
      <c r="R4" s="11" t="s">
        <v>35</v>
      </c>
      <c r="S4" s="11" t="str">
        <f t="shared" si="4"/>
        <v>Nottingham,England</v>
      </c>
      <c r="T4" s="30" t="s">
        <v>401</v>
      </c>
      <c r="U4" s="11" t="s">
        <v>36</v>
      </c>
      <c r="V4" s="11">
        <f t="shared" si="5"/>
        <v>54</v>
      </c>
      <c r="W4" s="11" t="str">
        <f t="shared" si="6"/>
        <v>tabletop%20games</v>
      </c>
      <c r="X4" s="11" t="str">
        <f t="shared" si="7"/>
        <v>tabletop games</v>
      </c>
      <c r="Y4" s="14" t="b">
        <v>0</v>
      </c>
      <c r="Z4" s="14" t="str">
        <f t="shared" si="8"/>
        <v>false</v>
      </c>
      <c r="AA4" s="11" t="s">
        <v>27</v>
      </c>
      <c r="AC4" s="17" t="s">
        <v>37</v>
      </c>
      <c r="AD4" s="16">
        <f>COUNTBLANK(D2:G155)</f>
        <v>16</v>
      </c>
      <c r="AE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ht="15">
      <c r="A5" s="32">
        <v>30059044</v>
      </c>
      <c r="B5" s="34" t="s">
        <v>306</v>
      </c>
      <c r="C5" s="12">
        <v>43676</v>
      </c>
      <c r="D5" s="12">
        <v>43721</v>
      </c>
      <c r="E5" s="12">
        <v>43746</v>
      </c>
      <c r="F5" s="13">
        <f t="shared" si="0"/>
        <v>25</v>
      </c>
      <c r="G5" s="13">
        <v>13</v>
      </c>
      <c r="H5" s="13">
        <f t="shared" si="1"/>
        <v>6</v>
      </c>
      <c r="I5" s="13">
        <f t="shared" si="2"/>
        <v>9</v>
      </c>
      <c r="J5" s="13" t="str">
        <f>VLOOKUP(I5,Month!A:B,2,FALSE)</f>
        <v>september</v>
      </c>
      <c r="K5" s="12" t="b">
        <f t="shared" si="3"/>
        <v>0</v>
      </c>
      <c r="L5" s="11">
        <v>45</v>
      </c>
      <c r="M5" s="30" t="s">
        <v>295</v>
      </c>
      <c r="N5" s="11">
        <v>4408.29</v>
      </c>
      <c r="O5" s="30">
        <f>VLOOKUP(M5,Currency!A:B,2,FALSE)</f>
        <v>1</v>
      </c>
      <c r="P5" s="35">
        <v>3394.3833</v>
      </c>
      <c r="Q5" s="11" t="s">
        <v>38</v>
      </c>
      <c r="R5" s="11" t="s">
        <v>39</v>
      </c>
      <c r="S5" s="11" t="str">
        <f t="shared" si="4"/>
        <v>Vancouver,BC</v>
      </c>
      <c r="T5" s="30" t="s">
        <v>402</v>
      </c>
      <c r="U5" s="11" t="s">
        <v>36</v>
      </c>
      <c r="V5" s="11">
        <f t="shared" si="5"/>
        <v>54</v>
      </c>
      <c r="W5" s="11" t="str">
        <f t="shared" si="6"/>
        <v>tabletop%20games</v>
      </c>
      <c r="X5" s="11" t="str">
        <f t="shared" si="7"/>
        <v>tabletop games</v>
      </c>
      <c r="Y5" s="14" t="b">
        <v>0</v>
      </c>
      <c r="Z5" s="14" t="str">
        <f t="shared" si="8"/>
        <v>false</v>
      </c>
      <c r="AA5" s="11" t="s">
        <v>27</v>
      </c>
      <c r="AC5" s="9"/>
      <c r="AD5" s="9"/>
      <c r="AE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 ht="15">
      <c r="A6" s="32">
        <v>49752892</v>
      </c>
      <c r="B6" s="34" t="s">
        <v>40</v>
      </c>
      <c r="C6" s="12">
        <v>43471</v>
      </c>
      <c r="D6" s="12">
        <v>43622</v>
      </c>
      <c r="E6" s="12">
        <v>43652</v>
      </c>
      <c r="F6" s="13">
        <f t="shared" si="0"/>
        <v>30</v>
      </c>
      <c r="G6" s="13">
        <v>6</v>
      </c>
      <c r="H6" s="13">
        <f t="shared" si="1"/>
        <v>5</v>
      </c>
      <c r="I6" s="13">
        <f t="shared" si="2"/>
        <v>6</v>
      </c>
      <c r="J6" s="13" t="str">
        <f>VLOOKUP(I6,Month!A:B,2,FALSE)</f>
        <v>June</v>
      </c>
      <c r="K6" s="12" t="b">
        <f t="shared" si="3"/>
        <v>0</v>
      </c>
      <c r="L6" s="11">
        <v>250</v>
      </c>
      <c r="M6" s="30" t="s">
        <v>295</v>
      </c>
      <c r="N6" s="11">
        <v>6341</v>
      </c>
      <c r="O6" s="30">
        <f>VLOOKUP(M6,Currency!A:B,2,FALSE)</f>
        <v>1</v>
      </c>
      <c r="P6" s="35">
        <v>6341</v>
      </c>
      <c r="Q6" s="11" t="s">
        <v>41</v>
      </c>
      <c r="R6" s="11" t="s">
        <v>42</v>
      </c>
      <c r="S6" s="11" t="str">
        <f t="shared" si="4"/>
        <v>Los Gatos,CA</v>
      </c>
      <c r="T6" s="30" t="s">
        <v>400</v>
      </c>
      <c r="U6" s="11" t="s">
        <v>43</v>
      </c>
      <c r="V6" s="11">
        <f t="shared" si="5"/>
        <v>54</v>
      </c>
      <c r="W6" s="11" t="str">
        <f t="shared" si="6"/>
        <v>playing%20cards</v>
      </c>
      <c r="X6" s="11" t="str">
        <f t="shared" si="7"/>
        <v>playing cards</v>
      </c>
      <c r="Y6" s="14" t="b">
        <v>0</v>
      </c>
      <c r="Z6" s="14" t="str">
        <f t="shared" si="8"/>
        <v>false</v>
      </c>
      <c r="AA6" s="11" t="s">
        <v>27</v>
      </c>
      <c r="AC6" s="17" t="s">
        <v>44</v>
      </c>
      <c r="AD6" s="37">
        <f>MIN(P:P)</f>
        <v>0.99330000000000007</v>
      </c>
      <c r="AE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15">
      <c r="A7" s="32">
        <v>52444976</v>
      </c>
      <c r="B7" s="34" t="s">
        <v>307</v>
      </c>
      <c r="C7" s="12">
        <v>43466</v>
      </c>
      <c r="D7" s="12">
        <v>43511</v>
      </c>
      <c r="E7" s="12">
        <v>43527</v>
      </c>
      <c r="F7" s="13">
        <f t="shared" si="0"/>
        <v>16</v>
      </c>
      <c r="G7" s="13">
        <v>15</v>
      </c>
      <c r="H7" s="13">
        <f t="shared" si="1"/>
        <v>6</v>
      </c>
      <c r="I7" s="13">
        <f t="shared" si="2"/>
        <v>2</v>
      </c>
      <c r="J7" s="13" t="str">
        <f>VLOOKUP(I7,Month!A:B,2,FALSE)</f>
        <v>February</v>
      </c>
      <c r="K7" s="12" t="b">
        <f t="shared" si="3"/>
        <v>0</v>
      </c>
      <c r="L7" s="11">
        <v>667</v>
      </c>
      <c r="M7" s="30" t="s">
        <v>295</v>
      </c>
      <c r="N7" s="11">
        <v>50384</v>
      </c>
      <c r="O7" s="30">
        <f>VLOOKUP(M7,Currency!A:B,2,FALSE)</f>
        <v>1</v>
      </c>
      <c r="P7" s="35">
        <v>56430.080000000002</v>
      </c>
      <c r="Q7" s="11" t="s">
        <v>45</v>
      </c>
      <c r="R7" s="11" t="s">
        <v>46</v>
      </c>
      <c r="S7" s="11" t="str">
        <f t="shared" si="4"/>
        <v>Lentate sul Seveso,Lombardy</v>
      </c>
      <c r="T7" s="30" t="s">
        <v>403</v>
      </c>
      <c r="U7" s="11" t="s">
        <v>43</v>
      </c>
      <c r="V7" s="11">
        <f t="shared" si="5"/>
        <v>54</v>
      </c>
      <c r="W7" s="11" t="str">
        <f t="shared" si="6"/>
        <v>playing%20cards</v>
      </c>
      <c r="X7" s="11" t="str">
        <f t="shared" si="7"/>
        <v>playing cards</v>
      </c>
      <c r="Y7" s="14" t="b">
        <v>0</v>
      </c>
      <c r="Z7" s="14" t="str">
        <f t="shared" si="8"/>
        <v>false</v>
      </c>
      <c r="AA7" s="11"/>
      <c r="AC7" s="9"/>
      <c r="AD7" s="9"/>
      <c r="AE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 ht="15">
      <c r="A8" s="32">
        <v>61166675</v>
      </c>
      <c r="B8" s="34" t="s">
        <v>308</v>
      </c>
      <c r="C8" s="12">
        <v>43467</v>
      </c>
      <c r="D8" s="12">
        <v>43503</v>
      </c>
      <c r="E8" s="12">
        <v>43523</v>
      </c>
      <c r="F8" s="13">
        <f t="shared" si="0"/>
        <v>20</v>
      </c>
      <c r="G8" s="13">
        <v>7</v>
      </c>
      <c r="H8" s="13">
        <f t="shared" si="1"/>
        <v>5</v>
      </c>
      <c r="I8" s="13">
        <f t="shared" si="2"/>
        <v>2</v>
      </c>
      <c r="J8" s="13" t="str">
        <f>VLOOKUP(I8,Month!A:B,2,FALSE)</f>
        <v>February</v>
      </c>
      <c r="K8" s="12" t="b">
        <f t="shared" si="3"/>
        <v>0</v>
      </c>
      <c r="L8" s="11">
        <v>243</v>
      </c>
      <c r="M8" s="30" t="s">
        <v>295</v>
      </c>
      <c r="N8" s="11">
        <v>7402</v>
      </c>
      <c r="O8" s="30">
        <f>VLOOKUP(M8,Currency!A:B,2,FALSE)</f>
        <v>1</v>
      </c>
      <c r="P8" s="35">
        <v>7402</v>
      </c>
      <c r="Q8" s="11" t="s">
        <v>47</v>
      </c>
      <c r="R8" s="11" t="s">
        <v>48</v>
      </c>
      <c r="S8" s="11" t="str">
        <f t="shared" si="4"/>
        <v>Phoenix,AZ</v>
      </c>
      <c r="T8" s="30" t="s">
        <v>400</v>
      </c>
      <c r="U8" s="11" t="s">
        <v>36</v>
      </c>
      <c r="V8" s="11">
        <f t="shared" si="5"/>
        <v>54</v>
      </c>
      <c r="W8" s="11" t="str">
        <f t="shared" si="6"/>
        <v>tabletop%20games</v>
      </c>
      <c r="X8" s="11" t="str">
        <f t="shared" si="7"/>
        <v>tabletop games</v>
      </c>
      <c r="Y8" s="14" t="b">
        <v>0</v>
      </c>
      <c r="Z8" s="14" t="str">
        <f t="shared" si="8"/>
        <v>false</v>
      </c>
      <c r="AA8" s="11" t="s">
        <v>27</v>
      </c>
      <c r="AC8" s="18" t="s">
        <v>49</v>
      </c>
      <c r="AE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 ht="15">
      <c r="A9" s="32">
        <v>63381877</v>
      </c>
      <c r="B9" s="34" t="s">
        <v>309</v>
      </c>
      <c r="C9" s="12">
        <v>43469</v>
      </c>
      <c r="D9" s="12">
        <v>43497</v>
      </c>
      <c r="E9" s="12">
        <v>43525</v>
      </c>
      <c r="F9" s="13">
        <f t="shared" si="0"/>
        <v>28</v>
      </c>
      <c r="G9" s="13">
        <v>1</v>
      </c>
      <c r="H9" s="13">
        <f t="shared" si="1"/>
        <v>6</v>
      </c>
      <c r="I9" s="13">
        <f t="shared" si="2"/>
        <v>2</v>
      </c>
      <c r="J9" s="13" t="str">
        <f>VLOOKUP(I9,Month!A:B,2,FALSE)</f>
        <v>February</v>
      </c>
      <c r="K9" s="12" t="b">
        <f t="shared" si="3"/>
        <v>0</v>
      </c>
      <c r="L9" s="11">
        <v>144</v>
      </c>
      <c r="M9" s="30" t="s">
        <v>295</v>
      </c>
      <c r="N9" s="11">
        <v>1816</v>
      </c>
      <c r="O9" s="30">
        <f>VLOOKUP(M9,Currency!A:B,2,FALSE)</f>
        <v>1</v>
      </c>
      <c r="P9" s="35">
        <v>1816</v>
      </c>
      <c r="Q9" s="11" t="s">
        <v>50</v>
      </c>
      <c r="R9" s="11" t="s">
        <v>42</v>
      </c>
      <c r="S9" s="11" t="str">
        <f t="shared" si="4"/>
        <v>Los Angeles,CA</v>
      </c>
      <c r="T9" s="30" t="s">
        <v>400</v>
      </c>
      <c r="U9" s="11" t="s">
        <v>36</v>
      </c>
      <c r="V9" s="11">
        <f t="shared" si="5"/>
        <v>54</v>
      </c>
      <c r="W9" s="11" t="str">
        <f t="shared" si="6"/>
        <v>tabletop%20games</v>
      </c>
      <c r="X9" s="11" t="str">
        <f t="shared" si="7"/>
        <v>tabletop games</v>
      </c>
      <c r="Y9" s="14" t="b">
        <v>1</v>
      </c>
      <c r="Z9" s="14" t="str">
        <f t="shared" si="8"/>
        <v>true</v>
      </c>
      <c r="AA9" s="11" t="s">
        <v>27</v>
      </c>
      <c r="AC9" s="19" t="s">
        <v>51</v>
      </c>
      <c r="AD9" s="16">
        <f>SUM(L2:L155)</f>
        <v>134773</v>
      </c>
      <c r="AE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 ht="15">
      <c r="A10" s="32">
        <v>92129914</v>
      </c>
      <c r="B10" s="34" t="s">
        <v>52</v>
      </c>
      <c r="C10" s="12">
        <v>43472</v>
      </c>
      <c r="D10" s="12">
        <v>43550</v>
      </c>
      <c r="E10" s="12">
        <v>43587</v>
      </c>
      <c r="F10" s="13">
        <f t="shared" si="0"/>
        <v>37</v>
      </c>
      <c r="G10" s="13">
        <v>26</v>
      </c>
      <c r="H10" s="13">
        <f t="shared" si="1"/>
        <v>3</v>
      </c>
      <c r="I10" s="13">
        <f t="shared" si="2"/>
        <v>3</v>
      </c>
      <c r="J10" s="13" t="str">
        <f>VLOOKUP(I10,Month!A:B,2,FALSE)</f>
        <v>March</v>
      </c>
      <c r="K10" s="12" t="b">
        <f t="shared" si="3"/>
        <v>0</v>
      </c>
      <c r="L10" s="11">
        <v>4009</v>
      </c>
      <c r="M10" s="30" t="s">
        <v>295</v>
      </c>
      <c r="N10" s="11">
        <v>109565.5</v>
      </c>
      <c r="O10" s="30">
        <f>VLOOKUP(M10,Currency!A:B,2,FALSE)</f>
        <v>1</v>
      </c>
      <c r="P10" s="35">
        <v>109565.5</v>
      </c>
      <c r="Q10" s="11" t="s">
        <v>28</v>
      </c>
      <c r="R10" s="11" t="s">
        <v>29</v>
      </c>
      <c r="S10" s="11" t="str">
        <f t="shared" si="4"/>
        <v>Arlington,VA</v>
      </c>
      <c r="T10" s="30" t="s">
        <v>400</v>
      </c>
      <c r="U10" s="11" t="s">
        <v>36</v>
      </c>
      <c r="V10" s="11">
        <f t="shared" si="5"/>
        <v>54</v>
      </c>
      <c r="W10" s="11" t="str">
        <f t="shared" si="6"/>
        <v>tabletop%20games</v>
      </c>
      <c r="X10" s="11" t="str">
        <f t="shared" si="7"/>
        <v>tabletop games</v>
      </c>
      <c r="Y10" s="14" t="b">
        <v>0</v>
      </c>
      <c r="Z10" s="14" t="str">
        <f t="shared" si="8"/>
        <v>false</v>
      </c>
      <c r="AA10" s="11" t="s">
        <v>27</v>
      </c>
      <c r="AC10" s="17" t="s">
        <v>53</v>
      </c>
      <c r="AD10" s="16">
        <f>MIN(L2:L155)</f>
        <v>1</v>
      </c>
      <c r="AE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 ht="15">
      <c r="A11" s="32">
        <v>96526024</v>
      </c>
      <c r="B11" s="34" t="s">
        <v>54</v>
      </c>
      <c r="C11" s="12">
        <v>43474</v>
      </c>
      <c r="D11" s="12">
        <v>43522</v>
      </c>
      <c r="E11" s="12">
        <v>43549</v>
      </c>
      <c r="F11" s="13">
        <f t="shared" si="0"/>
        <v>27</v>
      </c>
      <c r="G11" s="13">
        <v>26</v>
      </c>
      <c r="H11" s="13">
        <f t="shared" si="1"/>
        <v>3</v>
      </c>
      <c r="I11" s="13">
        <f t="shared" si="2"/>
        <v>2</v>
      </c>
      <c r="J11" s="13" t="str">
        <f>VLOOKUP(I11,Month!A:B,2,FALSE)</f>
        <v>February</v>
      </c>
      <c r="K11" s="12" t="b">
        <f t="shared" si="3"/>
        <v>0</v>
      </c>
      <c r="L11" s="11">
        <v>143</v>
      </c>
      <c r="M11" s="30" t="s">
        <v>295</v>
      </c>
      <c r="N11" s="11">
        <v>4868.25</v>
      </c>
      <c r="O11" s="30">
        <f>VLOOKUP(M11,Currency!A:B,2,FALSE)</f>
        <v>1</v>
      </c>
      <c r="P11" s="35">
        <v>4868.25</v>
      </c>
      <c r="Q11" s="11" t="s">
        <v>55</v>
      </c>
      <c r="R11" s="11" t="s">
        <v>29</v>
      </c>
      <c r="S11" s="11" t="str">
        <f t="shared" si="4"/>
        <v>Virginia Beach,VA</v>
      </c>
      <c r="T11" s="30" t="s">
        <v>400</v>
      </c>
      <c r="U11" s="11" t="s">
        <v>36</v>
      </c>
      <c r="V11" s="11">
        <f t="shared" si="5"/>
        <v>54</v>
      </c>
      <c r="W11" s="11" t="str">
        <f t="shared" si="6"/>
        <v>tabletop%20games</v>
      </c>
      <c r="X11" s="11" t="str">
        <f t="shared" si="7"/>
        <v>tabletop games</v>
      </c>
      <c r="Y11" s="14" t="b">
        <v>0</v>
      </c>
      <c r="Z11" s="14" t="str">
        <f t="shared" si="8"/>
        <v>false</v>
      </c>
      <c r="AA11" s="11" t="s">
        <v>27</v>
      </c>
      <c r="AC11" s="17" t="s">
        <v>56</v>
      </c>
      <c r="AD11" s="16">
        <f>MAX(L2:L155)</f>
        <v>26004</v>
      </c>
      <c r="AE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 ht="15">
      <c r="A12" s="32">
        <v>148612159</v>
      </c>
      <c r="B12" s="34" t="s">
        <v>310</v>
      </c>
      <c r="C12" s="12">
        <v>43475</v>
      </c>
      <c r="D12" s="12">
        <v>43508</v>
      </c>
      <c r="E12" s="12">
        <v>43539</v>
      </c>
      <c r="F12" s="13">
        <f t="shared" si="0"/>
        <v>31</v>
      </c>
      <c r="G12" s="13">
        <v>12</v>
      </c>
      <c r="H12" s="13">
        <f t="shared" si="1"/>
        <v>3</v>
      </c>
      <c r="I12" s="13">
        <f t="shared" si="2"/>
        <v>2</v>
      </c>
      <c r="J12" s="13" t="str">
        <f>VLOOKUP(I12,Month!A:B,2,FALSE)</f>
        <v>February</v>
      </c>
      <c r="K12" s="12" t="b">
        <f t="shared" si="3"/>
        <v>0</v>
      </c>
      <c r="L12" s="11">
        <v>5431</v>
      </c>
      <c r="M12" s="30" t="s">
        <v>295</v>
      </c>
      <c r="N12" s="11">
        <v>528786</v>
      </c>
      <c r="O12" s="30">
        <f>VLOOKUP(M12,Currency!A:B,2,FALSE)</f>
        <v>1</v>
      </c>
      <c r="P12" s="35">
        <v>528786</v>
      </c>
      <c r="Q12" s="11" t="s">
        <v>57</v>
      </c>
      <c r="R12" s="11" t="s">
        <v>42</v>
      </c>
      <c r="S12" s="11" t="str">
        <f t="shared" si="4"/>
        <v>Oakland,CA</v>
      </c>
      <c r="T12" s="30" t="s">
        <v>400</v>
      </c>
      <c r="U12" s="11" t="s">
        <v>36</v>
      </c>
      <c r="V12" s="11">
        <f t="shared" si="5"/>
        <v>54</v>
      </c>
      <c r="W12" s="11" t="str">
        <f t="shared" si="6"/>
        <v>tabletop%20games</v>
      </c>
      <c r="X12" s="11" t="str">
        <f t="shared" si="7"/>
        <v>tabletop games</v>
      </c>
      <c r="Y12" s="14" t="b">
        <v>0</v>
      </c>
      <c r="Z12" s="14" t="str">
        <f t="shared" si="8"/>
        <v>false</v>
      </c>
      <c r="AA12" s="11" t="s">
        <v>27</v>
      </c>
      <c r="AC12" s="17" t="s">
        <v>58</v>
      </c>
      <c r="AD12" s="16">
        <f>AVERAGE(L2:L155)</f>
        <v>886.66447368421052</v>
      </c>
      <c r="AE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 ht="15">
      <c r="A13" s="32">
        <v>154179006</v>
      </c>
      <c r="B13" s="34" t="s">
        <v>311</v>
      </c>
      <c r="C13" s="12">
        <v>43478</v>
      </c>
      <c r="D13" s="12">
        <v>43546</v>
      </c>
      <c r="E13" s="12">
        <v>43576</v>
      </c>
      <c r="F13" s="13">
        <f t="shared" si="0"/>
        <v>30</v>
      </c>
      <c r="G13" s="13">
        <v>22</v>
      </c>
      <c r="H13" s="13">
        <f t="shared" si="1"/>
        <v>6</v>
      </c>
      <c r="I13" s="13">
        <f t="shared" si="2"/>
        <v>3</v>
      </c>
      <c r="J13" s="13" t="str">
        <f>VLOOKUP(I13,Month!A:B,2,FALSE)</f>
        <v>March</v>
      </c>
      <c r="K13" s="12" t="b">
        <f t="shared" si="3"/>
        <v>0</v>
      </c>
      <c r="L13" s="11">
        <v>286</v>
      </c>
      <c r="M13" s="30" t="s">
        <v>295</v>
      </c>
      <c r="N13" s="11">
        <v>5113</v>
      </c>
      <c r="O13" s="30">
        <f>VLOOKUP(M13,Currency!A:B,2,FALSE)</f>
        <v>1</v>
      </c>
      <c r="P13" s="35">
        <v>5113</v>
      </c>
      <c r="Q13" s="11" t="s">
        <v>59</v>
      </c>
      <c r="R13" s="11" t="s">
        <v>60</v>
      </c>
      <c r="S13" s="11" t="str">
        <f t="shared" si="4"/>
        <v>Rochester,NY</v>
      </c>
      <c r="T13" s="30" t="s">
        <v>400</v>
      </c>
      <c r="U13" s="11" t="s">
        <v>36</v>
      </c>
      <c r="V13" s="11">
        <f t="shared" si="5"/>
        <v>54</v>
      </c>
      <c r="W13" s="11" t="str">
        <f t="shared" si="6"/>
        <v>tabletop%20games</v>
      </c>
      <c r="X13" s="11" t="str">
        <f t="shared" si="7"/>
        <v>tabletop games</v>
      </c>
      <c r="Y13" s="14" t="b">
        <v>0</v>
      </c>
      <c r="Z13" s="14" t="str">
        <f t="shared" si="8"/>
        <v>false</v>
      </c>
      <c r="AA13" s="11" t="s">
        <v>27</v>
      </c>
      <c r="AC13" s="17" t="s">
        <v>61</v>
      </c>
      <c r="AD13" s="16">
        <f>MEDIAN(L2:L155)</f>
        <v>155</v>
      </c>
      <c r="AE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 ht="15">
      <c r="A14" s="32">
        <v>165906545</v>
      </c>
      <c r="B14" s="34" t="s">
        <v>312</v>
      </c>
      <c r="C14" s="12">
        <v>43487</v>
      </c>
      <c r="D14" s="12">
        <v>43531</v>
      </c>
      <c r="E14" s="12">
        <v>43561</v>
      </c>
      <c r="F14" s="13">
        <f t="shared" si="0"/>
        <v>30</v>
      </c>
      <c r="G14" s="13">
        <v>7</v>
      </c>
      <c r="H14" s="13">
        <f t="shared" si="1"/>
        <v>5</v>
      </c>
      <c r="I14" s="13">
        <f t="shared" si="2"/>
        <v>3</v>
      </c>
      <c r="J14" s="13" t="str">
        <f>VLOOKUP(I14,Month!A:B,2,FALSE)</f>
        <v>March</v>
      </c>
      <c r="K14" s="12" t="b">
        <f t="shared" si="3"/>
        <v>0</v>
      </c>
      <c r="L14" s="11">
        <v>10</v>
      </c>
      <c r="M14" s="30" t="s">
        <v>295</v>
      </c>
      <c r="N14" s="11">
        <v>266</v>
      </c>
      <c r="O14" s="30">
        <f>VLOOKUP(M14,Currency!A:B,2,FALSE)</f>
        <v>1</v>
      </c>
      <c r="P14" s="35">
        <v>351.12</v>
      </c>
      <c r="Q14" s="11" t="s">
        <v>62</v>
      </c>
      <c r="R14" s="11" t="s">
        <v>35</v>
      </c>
      <c r="S14" s="11" t="str">
        <f t="shared" si="4"/>
        <v>Guildford,England</v>
      </c>
      <c r="T14" s="30" t="s">
        <v>401</v>
      </c>
      <c r="U14" s="11" t="s">
        <v>36</v>
      </c>
      <c r="V14" s="11">
        <f t="shared" si="5"/>
        <v>54</v>
      </c>
      <c r="W14" s="11" t="str">
        <f t="shared" si="6"/>
        <v>tabletop%20games</v>
      </c>
      <c r="X14" s="11" t="str">
        <f t="shared" si="7"/>
        <v>tabletop games</v>
      </c>
      <c r="Y14" s="14" t="b">
        <v>0</v>
      </c>
      <c r="Z14" s="14" t="str">
        <f t="shared" si="8"/>
        <v>false</v>
      </c>
      <c r="AA14" s="11" t="s">
        <v>27</v>
      </c>
      <c r="AC14" s="9"/>
      <c r="AD14" s="9"/>
      <c r="AE14" s="9"/>
      <c r="AF14" t="s">
        <v>295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 ht="15">
      <c r="A15" s="32">
        <v>182072441</v>
      </c>
      <c r="B15" s="34" t="s">
        <v>313</v>
      </c>
      <c r="C15" s="12">
        <v>43491</v>
      </c>
      <c r="D15" s="12">
        <v>43497</v>
      </c>
      <c r="E15" s="12">
        <v>43512</v>
      </c>
      <c r="F15" s="13">
        <f t="shared" si="0"/>
        <v>15</v>
      </c>
      <c r="G15" s="13">
        <v>1</v>
      </c>
      <c r="H15" s="13">
        <f t="shared" si="1"/>
        <v>6</v>
      </c>
      <c r="I15" s="13">
        <f t="shared" si="2"/>
        <v>2</v>
      </c>
      <c r="J15" s="13" t="str">
        <f>VLOOKUP(I15,Month!A:B,2,FALSE)</f>
        <v>February</v>
      </c>
      <c r="K15" s="12" t="b">
        <f t="shared" si="3"/>
        <v>0</v>
      </c>
      <c r="L15" s="11">
        <v>1</v>
      </c>
      <c r="M15" s="30" t="s">
        <v>295</v>
      </c>
      <c r="N15" s="11">
        <v>1</v>
      </c>
      <c r="O15" s="30">
        <f>VLOOKUP(M15,Currency!A:B,2,FALSE)</f>
        <v>1</v>
      </c>
      <c r="P15" s="35">
        <v>1</v>
      </c>
      <c r="Q15" s="11" t="s">
        <v>63</v>
      </c>
      <c r="R15" s="11" t="s">
        <v>64</v>
      </c>
      <c r="S15" s="11" t="str">
        <f t="shared" si="4"/>
        <v>Seattle,WA</v>
      </c>
      <c r="T15" s="30" t="s">
        <v>400</v>
      </c>
      <c r="U15" s="11" t="s">
        <v>26</v>
      </c>
      <c r="V15" s="11">
        <f t="shared" si="5"/>
        <v>54</v>
      </c>
      <c r="W15" s="11" t="str">
        <f t="shared" si="6"/>
        <v>live%20games</v>
      </c>
      <c r="X15" s="11" t="str">
        <f t="shared" si="7"/>
        <v>live games</v>
      </c>
      <c r="Y15" s="14" t="b">
        <v>0</v>
      </c>
      <c r="Z15" s="14" t="str">
        <f t="shared" si="8"/>
        <v>false</v>
      </c>
      <c r="AA15" s="11" t="s">
        <v>31</v>
      </c>
      <c r="AC15" s="20" t="s">
        <v>65</v>
      </c>
      <c r="AD15" s="20" t="s">
        <v>66</v>
      </c>
      <c r="AE15" s="9"/>
      <c r="AF15" t="s">
        <v>296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 ht="15">
      <c r="A16" s="32">
        <v>189035699</v>
      </c>
      <c r="B16" s="34" t="s">
        <v>314</v>
      </c>
      <c r="C16" s="12">
        <v>43491</v>
      </c>
      <c r="D16" s="12">
        <v>43502</v>
      </c>
      <c r="E16" s="12">
        <v>43532</v>
      </c>
      <c r="F16" s="13">
        <f t="shared" si="0"/>
        <v>30</v>
      </c>
      <c r="G16" s="13">
        <v>6</v>
      </c>
      <c r="H16" s="13">
        <f t="shared" si="1"/>
        <v>4</v>
      </c>
      <c r="I16" s="13">
        <f t="shared" si="2"/>
        <v>2</v>
      </c>
      <c r="J16" s="13" t="str">
        <f>VLOOKUP(I16,Month!A:B,2,FALSE)</f>
        <v>February</v>
      </c>
      <c r="K16" s="12" t="b">
        <f t="shared" si="3"/>
        <v>0</v>
      </c>
      <c r="L16" s="11">
        <v>16</v>
      </c>
      <c r="M16" s="30" t="s">
        <v>295</v>
      </c>
      <c r="N16" s="11">
        <v>904</v>
      </c>
      <c r="O16" s="30">
        <f>VLOOKUP(M16,Currency!A:B,2,FALSE)</f>
        <v>1</v>
      </c>
      <c r="P16" s="35">
        <v>659.92</v>
      </c>
      <c r="Q16" s="11" t="s">
        <v>67</v>
      </c>
      <c r="R16" s="11" t="s">
        <v>68</v>
      </c>
      <c r="S16" s="11" t="str">
        <f t="shared" si="4"/>
        <v>Singapore,Central Singapore</v>
      </c>
      <c r="T16" s="30" t="s">
        <v>67</v>
      </c>
      <c r="U16" s="11" t="s">
        <v>43</v>
      </c>
      <c r="V16" s="11">
        <f t="shared" si="5"/>
        <v>54</v>
      </c>
      <c r="W16" s="11" t="str">
        <f t="shared" si="6"/>
        <v>playing%20cards</v>
      </c>
      <c r="X16" s="11" t="str">
        <f t="shared" si="7"/>
        <v>playing cards</v>
      </c>
      <c r="Y16" s="14" t="b">
        <v>0</v>
      </c>
      <c r="Z16" s="14" t="str">
        <f t="shared" si="8"/>
        <v>false</v>
      </c>
      <c r="AA16" s="11" t="s">
        <v>31</v>
      </c>
      <c r="AC16" s="15" t="e">
        <f>unique</f>
        <v>#NAME?</v>
      </c>
      <c r="AD16" s="15"/>
      <c r="AE16" s="9"/>
      <c r="AF16" t="s">
        <v>297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ht="15">
      <c r="A17" s="32">
        <v>191795368</v>
      </c>
      <c r="B17" s="34" t="s">
        <v>315</v>
      </c>
      <c r="C17" s="12">
        <v>43493</v>
      </c>
      <c r="D17" s="12">
        <v>43514</v>
      </c>
      <c r="E17" s="12">
        <v>43559</v>
      </c>
      <c r="F17" s="13">
        <f t="shared" si="0"/>
        <v>45</v>
      </c>
      <c r="G17" s="13">
        <v>18</v>
      </c>
      <c r="H17" s="13">
        <f t="shared" si="1"/>
        <v>2</v>
      </c>
      <c r="I17" s="13">
        <f t="shared" si="2"/>
        <v>2</v>
      </c>
      <c r="J17" s="13" t="str">
        <f>VLOOKUP(I17,Month!A:B,2,FALSE)</f>
        <v>February</v>
      </c>
      <c r="K17" s="12" t="b">
        <f t="shared" si="3"/>
        <v>0</v>
      </c>
      <c r="L17" s="11">
        <v>1331</v>
      </c>
      <c r="M17" s="30" t="s">
        <v>295</v>
      </c>
      <c r="N17" s="11">
        <v>157049</v>
      </c>
      <c r="O17" s="30">
        <f>VLOOKUP(M17,Currency!A:B,2,FALSE)</f>
        <v>1</v>
      </c>
      <c r="P17" s="35">
        <v>157049</v>
      </c>
      <c r="Q17" s="11" t="s">
        <v>69</v>
      </c>
      <c r="R17" s="11" t="s">
        <v>64</v>
      </c>
      <c r="S17" s="11" t="str">
        <f t="shared" si="4"/>
        <v>Poulsbo,WA</v>
      </c>
      <c r="T17" s="30" t="s">
        <v>400</v>
      </c>
      <c r="U17" s="11" t="s">
        <v>36</v>
      </c>
      <c r="V17" s="11">
        <f t="shared" si="5"/>
        <v>54</v>
      </c>
      <c r="W17" s="11" t="str">
        <f t="shared" si="6"/>
        <v>tabletop%20games</v>
      </c>
      <c r="X17" s="11" t="str">
        <f t="shared" si="7"/>
        <v>tabletop games</v>
      </c>
      <c r="Y17" s="14" t="b">
        <v>0</v>
      </c>
      <c r="Z17" s="14" t="str">
        <f t="shared" si="8"/>
        <v>false</v>
      </c>
      <c r="AA17" s="11" t="s">
        <v>27</v>
      </c>
      <c r="AC17" s="15"/>
      <c r="AD17" s="15"/>
      <c r="AE17" s="9"/>
      <c r="AF17" t="s">
        <v>298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 ht="15">
      <c r="A18" s="32">
        <v>194146399</v>
      </c>
      <c r="B18" s="34" t="s">
        <v>316</v>
      </c>
      <c r="C18" s="12">
        <v>43493</v>
      </c>
      <c r="D18" s="12">
        <v>43529</v>
      </c>
      <c r="E18" s="12">
        <v>43559</v>
      </c>
      <c r="F18" s="13">
        <f t="shared" si="0"/>
        <v>30</v>
      </c>
      <c r="G18" s="13">
        <v>5</v>
      </c>
      <c r="H18" s="13">
        <f t="shared" si="1"/>
        <v>3</v>
      </c>
      <c r="I18" s="13">
        <f t="shared" si="2"/>
        <v>3</v>
      </c>
      <c r="J18" s="13" t="str">
        <f>VLOOKUP(I18,Month!A:B,2,FALSE)</f>
        <v>March</v>
      </c>
      <c r="K18" s="12" t="b">
        <f t="shared" si="3"/>
        <v>0</v>
      </c>
      <c r="L18" s="11">
        <v>258</v>
      </c>
      <c r="M18" s="30" t="s">
        <v>295</v>
      </c>
      <c r="N18" s="11">
        <v>6818</v>
      </c>
      <c r="O18" s="30">
        <f>VLOOKUP(M18,Currency!A:B,2,FALSE)</f>
        <v>1</v>
      </c>
      <c r="P18" s="35">
        <v>6818</v>
      </c>
      <c r="Q18" s="11" t="s">
        <v>70</v>
      </c>
      <c r="R18" s="11" t="s">
        <v>71</v>
      </c>
      <c r="S18" s="11" t="str">
        <f t="shared" si="4"/>
        <v>Franklin,WI</v>
      </c>
      <c r="T18" s="30" t="s">
        <v>400</v>
      </c>
      <c r="U18" s="11" t="s">
        <v>36</v>
      </c>
      <c r="V18" s="11">
        <f t="shared" si="5"/>
        <v>54</v>
      </c>
      <c r="W18" s="11" t="str">
        <f t="shared" si="6"/>
        <v>tabletop%20games</v>
      </c>
      <c r="X18" s="11" t="str">
        <f t="shared" si="7"/>
        <v>tabletop games</v>
      </c>
      <c r="Y18" s="14" t="b">
        <v>0</v>
      </c>
      <c r="Z18" s="14" t="str">
        <f t="shared" si="8"/>
        <v>false</v>
      </c>
      <c r="AA18" s="11" t="s">
        <v>27</v>
      </c>
      <c r="AC18" s="15"/>
      <c r="AD18" s="15"/>
      <c r="AE18" s="9"/>
      <c r="AF18" t="s">
        <v>299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 ht="15">
      <c r="A19" s="32">
        <v>229060132</v>
      </c>
      <c r="B19" s="34" t="s">
        <v>72</v>
      </c>
      <c r="C19" s="12">
        <v>43494</v>
      </c>
      <c r="D19" s="12">
        <v>43620</v>
      </c>
      <c r="E19" s="12">
        <v>43644</v>
      </c>
      <c r="F19" s="13">
        <f t="shared" si="0"/>
        <v>24</v>
      </c>
      <c r="G19" s="13">
        <v>4</v>
      </c>
      <c r="H19" s="13">
        <f t="shared" si="1"/>
        <v>3</v>
      </c>
      <c r="I19" s="13">
        <f t="shared" si="2"/>
        <v>6</v>
      </c>
      <c r="J19" s="13" t="str">
        <f>VLOOKUP(I19,Month!A:B,2,FALSE)</f>
        <v>June</v>
      </c>
      <c r="K19" s="12" t="b">
        <f t="shared" si="3"/>
        <v>0</v>
      </c>
      <c r="L19" s="11">
        <v>2378</v>
      </c>
      <c r="M19" s="30" t="s">
        <v>295</v>
      </c>
      <c r="N19" s="11">
        <v>135083.28</v>
      </c>
      <c r="O19" s="30">
        <f>VLOOKUP(M19,Currency!A:B,2,FALSE)</f>
        <v>1</v>
      </c>
      <c r="P19" s="35">
        <v>135083.28</v>
      </c>
      <c r="Q19" s="11" t="s">
        <v>73</v>
      </c>
      <c r="R19" s="11" t="s">
        <v>74</v>
      </c>
      <c r="S19" s="11" t="str">
        <f t="shared" si="4"/>
        <v>Philadelphia,PA</v>
      </c>
      <c r="T19" s="30" t="s">
        <v>400</v>
      </c>
      <c r="U19" s="11" t="s">
        <v>36</v>
      </c>
      <c r="V19" s="11">
        <f t="shared" si="5"/>
        <v>54</v>
      </c>
      <c r="W19" s="11" t="str">
        <f t="shared" si="6"/>
        <v>tabletop%20games</v>
      </c>
      <c r="X19" s="11" t="str">
        <f t="shared" si="7"/>
        <v>tabletop games</v>
      </c>
      <c r="Y19" s="14" t="b">
        <v>1</v>
      </c>
      <c r="Z19" s="14" t="str">
        <f t="shared" si="8"/>
        <v>true</v>
      </c>
      <c r="AA19" s="11" t="s">
        <v>27</v>
      </c>
      <c r="AC19" s="15"/>
      <c r="AD19" s="15"/>
      <c r="AE19" s="9"/>
      <c r="AF19" t="s">
        <v>302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 ht="15">
      <c r="A20" s="32">
        <v>255478760</v>
      </c>
      <c r="B20" s="34" t="s">
        <v>317</v>
      </c>
      <c r="C20" s="12">
        <v>43496</v>
      </c>
      <c r="D20" s="12">
        <v>43501</v>
      </c>
      <c r="E20" s="12">
        <v>43538</v>
      </c>
      <c r="F20" s="13">
        <f t="shared" si="0"/>
        <v>37</v>
      </c>
      <c r="G20" s="13">
        <v>5</v>
      </c>
      <c r="H20" s="13">
        <f t="shared" si="1"/>
        <v>3</v>
      </c>
      <c r="I20" s="13">
        <f t="shared" si="2"/>
        <v>2</v>
      </c>
      <c r="J20" s="13" t="str">
        <f>VLOOKUP(I20,Month!A:B,2,FALSE)</f>
        <v>February</v>
      </c>
      <c r="K20" s="12" t="b">
        <f t="shared" si="3"/>
        <v>0</v>
      </c>
      <c r="L20" s="11">
        <v>2</v>
      </c>
      <c r="M20" s="30" t="s">
        <v>295</v>
      </c>
      <c r="N20" s="11">
        <v>2</v>
      </c>
      <c r="O20" s="30">
        <f>VLOOKUP(M20,Currency!A:B,2,FALSE)</f>
        <v>1</v>
      </c>
      <c r="P20" s="35">
        <v>2.2400000000000002</v>
      </c>
      <c r="Q20" s="11" t="s">
        <v>75</v>
      </c>
      <c r="R20" s="11" t="s">
        <v>76</v>
      </c>
      <c r="S20" s="11" t="str">
        <f t="shared" si="4"/>
        <v>Barcelona,Catalonia</v>
      </c>
      <c r="T20" s="30" t="s">
        <v>404</v>
      </c>
      <c r="U20" s="11" t="s">
        <v>26</v>
      </c>
      <c r="V20" s="11">
        <f t="shared" si="5"/>
        <v>54</v>
      </c>
      <c r="W20" s="11" t="str">
        <f t="shared" si="6"/>
        <v>live%20games</v>
      </c>
      <c r="X20" s="11" t="str">
        <f t="shared" si="7"/>
        <v>live games</v>
      </c>
      <c r="Y20" s="14" t="b">
        <v>0</v>
      </c>
      <c r="Z20" s="14" t="str">
        <f t="shared" si="8"/>
        <v>false</v>
      </c>
      <c r="AA20" s="11" t="s">
        <v>31</v>
      </c>
      <c r="AC20" s="15"/>
      <c r="AD20" s="15"/>
      <c r="AE20" s="9"/>
      <c r="AF20" t="s">
        <v>301</v>
      </c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 ht="15.75" customHeight="1">
      <c r="A21" s="32">
        <v>257726009</v>
      </c>
      <c r="B21" s="34" t="s">
        <v>318</v>
      </c>
      <c r="C21" s="12">
        <v>43498</v>
      </c>
      <c r="D21" s="12">
        <v>43519</v>
      </c>
      <c r="E21" s="12">
        <v>43549</v>
      </c>
      <c r="F21" s="13">
        <f t="shared" si="0"/>
        <v>30</v>
      </c>
      <c r="G21" s="13">
        <v>23</v>
      </c>
      <c r="H21" s="13">
        <f t="shared" si="1"/>
        <v>7</v>
      </c>
      <c r="I21" s="13">
        <f t="shared" si="2"/>
        <v>2</v>
      </c>
      <c r="J21" s="13" t="str">
        <f>VLOOKUP(I21,Month!A:B,2,FALSE)</f>
        <v>February</v>
      </c>
      <c r="K21" s="12" t="b">
        <f t="shared" si="3"/>
        <v>0</v>
      </c>
      <c r="L21" s="11">
        <v>207</v>
      </c>
      <c r="M21" s="30" t="s">
        <v>295</v>
      </c>
      <c r="N21" s="11">
        <v>7339</v>
      </c>
      <c r="O21" s="30">
        <f>VLOOKUP(M21,Currency!A:B,2,FALSE)</f>
        <v>1</v>
      </c>
      <c r="P21" s="35">
        <v>8219.68</v>
      </c>
      <c r="Q21" s="11" t="s">
        <v>77</v>
      </c>
      <c r="R21" s="11" t="s">
        <v>78</v>
      </c>
      <c r="S21" s="11" t="str">
        <f t="shared" si="4"/>
        <v>Rennes,Ile-de-France</v>
      </c>
      <c r="T21" s="30" t="s">
        <v>405</v>
      </c>
      <c r="U21" s="11" t="s">
        <v>43</v>
      </c>
      <c r="V21" s="11">
        <f t="shared" si="5"/>
        <v>54</v>
      </c>
      <c r="W21" s="11" t="str">
        <f t="shared" si="6"/>
        <v>playing%20cards</v>
      </c>
      <c r="X21" s="11" t="str">
        <f t="shared" si="7"/>
        <v>playing cards</v>
      </c>
      <c r="Y21" s="14" t="b">
        <v>0</v>
      </c>
      <c r="Z21" s="14" t="str">
        <f t="shared" si="8"/>
        <v>false</v>
      </c>
      <c r="AA21" s="11" t="s">
        <v>27</v>
      </c>
      <c r="AC21" s="9"/>
      <c r="AD21" s="9"/>
      <c r="AE21" s="9"/>
      <c r="AF21" t="s">
        <v>303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 ht="15.75" customHeight="1">
      <c r="A22" s="32">
        <v>265338582</v>
      </c>
      <c r="B22" s="34" t="s">
        <v>319</v>
      </c>
      <c r="C22" s="12">
        <v>43498</v>
      </c>
      <c r="D22" s="12">
        <v>43529</v>
      </c>
      <c r="E22" s="12">
        <v>43545</v>
      </c>
      <c r="F22" s="13">
        <f t="shared" si="0"/>
        <v>16</v>
      </c>
      <c r="G22" s="13">
        <v>5</v>
      </c>
      <c r="H22" s="13">
        <f t="shared" si="1"/>
        <v>3</v>
      </c>
      <c r="I22" s="13">
        <f t="shared" si="2"/>
        <v>3</v>
      </c>
      <c r="J22" s="13" t="str">
        <f>VLOOKUP(I22,Month!A:B,2,FALSE)</f>
        <v>March</v>
      </c>
      <c r="K22" s="12" t="b">
        <f t="shared" si="3"/>
        <v>0</v>
      </c>
      <c r="L22" s="11">
        <v>5428</v>
      </c>
      <c r="M22" s="30" t="s">
        <v>295</v>
      </c>
      <c r="N22" s="11">
        <v>389552</v>
      </c>
      <c r="O22" s="30">
        <f>VLOOKUP(M22,Currency!A:B,2,FALSE)</f>
        <v>1</v>
      </c>
      <c r="P22" s="35">
        <v>436298.24000000005</v>
      </c>
      <c r="Q22" s="11" t="s">
        <v>79</v>
      </c>
      <c r="R22" s="11" t="s">
        <v>80</v>
      </c>
      <c r="S22" s="11" t="str">
        <f t="shared" si="4"/>
        <v>Seville,Andalusia</v>
      </c>
      <c r="T22" s="30" t="s">
        <v>404</v>
      </c>
      <c r="U22" s="11" t="s">
        <v>36</v>
      </c>
      <c r="V22" s="11">
        <f t="shared" si="5"/>
        <v>54</v>
      </c>
      <c r="W22" s="11" t="str">
        <f t="shared" si="6"/>
        <v>tabletop%20games</v>
      </c>
      <c r="X22" s="11" t="str">
        <f t="shared" si="7"/>
        <v>tabletop games</v>
      </c>
      <c r="Y22" s="14" t="b">
        <v>0</v>
      </c>
      <c r="Z22" s="14" t="str">
        <f t="shared" si="8"/>
        <v>false</v>
      </c>
      <c r="AA22" s="11" t="s">
        <v>27</v>
      </c>
      <c r="AC22" s="21" t="s">
        <v>81</v>
      </c>
      <c r="AD22" s="16"/>
      <c r="AE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 ht="15.75" customHeight="1">
      <c r="A23" s="32">
        <v>272156229</v>
      </c>
      <c r="B23" s="34" t="s">
        <v>320</v>
      </c>
      <c r="C23" s="12">
        <v>43500</v>
      </c>
      <c r="D23" s="12">
        <v>43655</v>
      </c>
      <c r="E23" s="12">
        <v>43671</v>
      </c>
      <c r="F23" s="13">
        <f t="shared" si="0"/>
        <v>16</v>
      </c>
      <c r="G23" s="13">
        <v>9</v>
      </c>
      <c r="H23" s="13">
        <f t="shared" si="1"/>
        <v>3</v>
      </c>
      <c r="I23" s="13">
        <f t="shared" si="2"/>
        <v>7</v>
      </c>
      <c r="J23" s="13" t="str">
        <f>VLOOKUP(I23,Month!A:B,2,FALSE)</f>
        <v>July</v>
      </c>
      <c r="K23" s="12" t="b">
        <f t="shared" si="3"/>
        <v>0</v>
      </c>
      <c r="L23" s="11">
        <v>165</v>
      </c>
      <c r="M23" s="30" t="s">
        <v>295</v>
      </c>
      <c r="N23" s="11">
        <v>5513</v>
      </c>
      <c r="O23" s="30">
        <f>VLOOKUP(M23,Currency!A:B,2,FALSE)</f>
        <v>1</v>
      </c>
      <c r="P23" s="35">
        <v>5513</v>
      </c>
      <c r="Q23" s="11" t="s">
        <v>82</v>
      </c>
      <c r="R23" s="11" t="s">
        <v>83</v>
      </c>
      <c r="S23" s="11" t="str">
        <f t="shared" si="4"/>
        <v>Columbia,SC</v>
      </c>
      <c r="T23" s="30" t="s">
        <v>400</v>
      </c>
      <c r="U23" s="11" t="s">
        <v>36</v>
      </c>
      <c r="V23" s="11">
        <f t="shared" si="5"/>
        <v>54</v>
      </c>
      <c r="W23" s="11" t="str">
        <f t="shared" si="6"/>
        <v>tabletop%20games</v>
      </c>
      <c r="X23" s="11" t="str">
        <f t="shared" si="7"/>
        <v>tabletop games</v>
      </c>
      <c r="Y23" s="14"/>
      <c r="Z23" s="14" t="str">
        <f t="shared" si="8"/>
        <v/>
      </c>
      <c r="AA23" s="11" t="s">
        <v>27</v>
      </c>
      <c r="AC23" s="9">
        <f>AVERAGE(N2:N155)</f>
        <v>85655.658618421061</v>
      </c>
      <c r="AD23" s="9"/>
      <c r="AE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1:45" ht="15.75" customHeight="1">
      <c r="A24" s="32">
        <v>279753888</v>
      </c>
      <c r="B24" s="34" t="s">
        <v>321</v>
      </c>
      <c r="C24" s="12">
        <v>43500</v>
      </c>
      <c r="D24" s="12">
        <v>43542</v>
      </c>
      <c r="E24" s="12">
        <v>43558</v>
      </c>
      <c r="F24" s="13">
        <f t="shared" si="0"/>
        <v>16</v>
      </c>
      <c r="G24" s="13">
        <v>18</v>
      </c>
      <c r="H24" s="13">
        <f t="shared" si="1"/>
        <v>2</v>
      </c>
      <c r="I24" s="13">
        <f t="shared" si="2"/>
        <v>3</v>
      </c>
      <c r="J24" s="13" t="str">
        <f>VLOOKUP(I24,Month!A:B,2,FALSE)</f>
        <v>March</v>
      </c>
      <c r="K24" s="12" t="b">
        <f t="shared" si="3"/>
        <v>0</v>
      </c>
      <c r="L24" s="11">
        <v>30</v>
      </c>
      <c r="M24" s="30" t="s">
        <v>295</v>
      </c>
      <c r="N24" s="11">
        <v>1232</v>
      </c>
      <c r="O24" s="30">
        <f>VLOOKUP(M24,Currency!A:B,2,FALSE)</f>
        <v>1</v>
      </c>
      <c r="P24" s="35">
        <v>1232</v>
      </c>
      <c r="Q24" s="11" t="s">
        <v>84</v>
      </c>
      <c r="R24" s="11" t="s">
        <v>85</v>
      </c>
      <c r="S24" s="11" t="str">
        <f t="shared" si="4"/>
        <v>Ashland,OR</v>
      </c>
      <c r="T24" s="30" t="s">
        <v>400</v>
      </c>
      <c r="U24" s="11" t="s">
        <v>36</v>
      </c>
      <c r="V24" s="11">
        <f t="shared" si="5"/>
        <v>54</v>
      </c>
      <c r="W24" s="11" t="str">
        <f t="shared" si="6"/>
        <v>tabletop%20games</v>
      </c>
      <c r="X24" s="11" t="str">
        <f t="shared" si="7"/>
        <v>tabletop games</v>
      </c>
      <c r="Y24" s="14" t="b">
        <v>0</v>
      </c>
      <c r="Z24" s="14" t="str">
        <f t="shared" si="8"/>
        <v>false</v>
      </c>
      <c r="AA24" s="11" t="s">
        <v>27</v>
      </c>
      <c r="AC24" s="9"/>
      <c r="AD24" s="9"/>
      <c r="AE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1:45" ht="15.75" customHeight="1">
      <c r="A25" s="32">
        <v>283822315</v>
      </c>
      <c r="B25" s="34" t="s">
        <v>86</v>
      </c>
      <c r="C25" s="12">
        <v>43502</v>
      </c>
      <c r="D25" s="12">
        <v>43507</v>
      </c>
      <c r="E25" s="12">
        <v>43529</v>
      </c>
      <c r="F25" s="13">
        <f t="shared" si="0"/>
        <v>22</v>
      </c>
      <c r="G25" s="13">
        <v>11</v>
      </c>
      <c r="H25" s="13">
        <f t="shared" si="1"/>
        <v>2</v>
      </c>
      <c r="I25" s="13">
        <f t="shared" si="2"/>
        <v>2</v>
      </c>
      <c r="J25" s="13" t="str">
        <f>VLOOKUP(I25,Month!A:B,2,FALSE)</f>
        <v>February</v>
      </c>
      <c r="K25" s="12" t="b">
        <f t="shared" si="3"/>
        <v>0</v>
      </c>
      <c r="L25" s="11">
        <v>374</v>
      </c>
      <c r="M25" s="30" t="s">
        <v>295</v>
      </c>
      <c r="N25" s="11">
        <v>24135</v>
      </c>
      <c r="O25" s="30">
        <f>VLOOKUP(M25,Currency!A:B,2,FALSE)</f>
        <v>1</v>
      </c>
      <c r="P25" s="35">
        <v>24135</v>
      </c>
      <c r="Q25" s="11" t="s">
        <v>87</v>
      </c>
      <c r="R25" s="11" t="s">
        <v>88</v>
      </c>
      <c r="S25" s="11" t="str">
        <f t="shared" si="4"/>
        <v>Little Rock,AR</v>
      </c>
      <c r="T25" s="30" t="s">
        <v>400</v>
      </c>
      <c r="U25" s="11" t="s">
        <v>36</v>
      </c>
      <c r="V25" s="11">
        <f t="shared" si="5"/>
        <v>54</v>
      </c>
      <c r="W25" s="11" t="str">
        <f t="shared" si="6"/>
        <v>tabletop%20games</v>
      </c>
      <c r="X25" s="11" t="str">
        <f t="shared" si="7"/>
        <v>tabletop games</v>
      </c>
      <c r="Y25" s="14" t="b">
        <v>0</v>
      </c>
      <c r="Z25" s="14" t="str">
        <f t="shared" si="8"/>
        <v>false</v>
      </c>
      <c r="AA25" s="11" t="s">
        <v>27</v>
      </c>
      <c r="AC25" s="22" t="s">
        <v>89</v>
      </c>
      <c r="AE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1:45" ht="15.75" customHeight="1">
      <c r="A26" s="32">
        <v>302537271</v>
      </c>
      <c r="B26" s="34" t="s">
        <v>90</v>
      </c>
      <c r="C26" s="12">
        <v>43504</v>
      </c>
      <c r="D26" s="12">
        <v>43506</v>
      </c>
      <c r="E26" s="12">
        <v>43536</v>
      </c>
      <c r="F26" s="13">
        <f t="shared" si="0"/>
        <v>30</v>
      </c>
      <c r="G26" s="13">
        <v>10</v>
      </c>
      <c r="H26" s="13">
        <f t="shared" si="1"/>
        <v>1</v>
      </c>
      <c r="I26" s="13">
        <f t="shared" si="2"/>
        <v>2</v>
      </c>
      <c r="J26" s="13" t="str">
        <f>VLOOKUP(I26,Month!A:B,2,FALSE)</f>
        <v>February</v>
      </c>
      <c r="K26" s="12" t="b">
        <f t="shared" si="3"/>
        <v>0</v>
      </c>
      <c r="L26" s="11">
        <v>310</v>
      </c>
      <c r="M26" s="30" t="s">
        <v>295</v>
      </c>
      <c r="N26" s="11">
        <v>20861</v>
      </c>
      <c r="O26" s="30">
        <f>VLOOKUP(M26,Currency!A:B,2,FALSE)</f>
        <v>1</v>
      </c>
      <c r="P26" s="35">
        <v>15228.529999999999</v>
      </c>
      <c r="Q26" s="11" t="s">
        <v>67</v>
      </c>
      <c r="R26" s="11" t="s">
        <v>68</v>
      </c>
      <c r="S26" s="11" t="str">
        <f t="shared" si="4"/>
        <v>Singapore,Central Singapore</v>
      </c>
      <c r="T26" s="30" t="s">
        <v>67</v>
      </c>
      <c r="U26" s="11" t="s">
        <v>43</v>
      </c>
      <c r="V26" s="11">
        <f t="shared" si="5"/>
        <v>54</v>
      </c>
      <c r="W26" s="11" t="str">
        <f t="shared" si="6"/>
        <v>playing%20cards</v>
      </c>
      <c r="X26" s="11" t="str">
        <f t="shared" si="7"/>
        <v>playing cards</v>
      </c>
      <c r="Y26" s="14" t="b">
        <v>0</v>
      </c>
      <c r="Z26" s="14" t="str">
        <f t="shared" si="8"/>
        <v>false</v>
      </c>
      <c r="AA26" s="11" t="s">
        <v>27</v>
      </c>
      <c r="AC26" s="19" t="s">
        <v>51</v>
      </c>
      <c r="AD26" s="37">
        <f>SUM(P2:P155)</f>
        <v>9766613.7561000008</v>
      </c>
      <c r="AE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1:45" ht="15.75" customHeight="1">
      <c r="A27" s="32">
        <v>310730322</v>
      </c>
      <c r="B27" s="34" t="s">
        <v>322</v>
      </c>
      <c r="C27" s="12">
        <v>43507</v>
      </c>
      <c r="D27" s="12">
        <v>43593</v>
      </c>
      <c r="E27" s="12">
        <v>43616</v>
      </c>
      <c r="F27" s="13">
        <f t="shared" si="0"/>
        <v>23</v>
      </c>
      <c r="G27" s="13">
        <v>8</v>
      </c>
      <c r="H27" s="13">
        <f t="shared" si="1"/>
        <v>4</v>
      </c>
      <c r="I27" s="13">
        <f t="shared" si="2"/>
        <v>5</v>
      </c>
      <c r="J27" s="13" t="str">
        <f>VLOOKUP(I27,Month!A:B,2,FALSE)</f>
        <v>May</v>
      </c>
      <c r="K27" s="12" t="b">
        <f t="shared" si="3"/>
        <v>0</v>
      </c>
      <c r="L27" s="11">
        <v>291</v>
      </c>
      <c r="M27" s="30" t="s">
        <v>295</v>
      </c>
      <c r="N27" s="11">
        <v>6234</v>
      </c>
      <c r="O27" s="30">
        <f>VLOOKUP(M27,Currency!A:B,2,FALSE)</f>
        <v>1</v>
      </c>
      <c r="P27" s="35">
        <v>6234</v>
      </c>
      <c r="Q27" s="11" t="s">
        <v>59</v>
      </c>
      <c r="R27" s="11" t="s">
        <v>60</v>
      </c>
      <c r="S27" s="11" t="str">
        <f t="shared" si="4"/>
        <v>Rochester,NY</v>
      </c>
      <c r="T27" s="30" t="s">
        <v>400</v>
      </c>
      <c r="U27" s="11" t="s">
        <v>36</v>
      </c>
      <c r="V27" s="11">
        <f t="shared" si="5"/>
        <v>54</v>
      </c>
      <c r="W27" s="11" t="str">
        <f t="shared" si="6"/>
        <v>tabletop%20games</v>
      </c>
      <c r="X27" s="11" t="str">
        <f t="shared" si="7"/>
        <v>tabletop games</v>
      </c>
      <c r="Y27" s="14" t="b">
        <v>0</v>
      </c>
      <c r="Z27" s="14" t="str">
        <f t="shared" si="8"/>
        <v>false</v>
      </c>
      <c r="AA27" s="11" t="s">
        <v>27</v>
      </c>
      <c r="AC27" s="17" t="s">
        <v>53</v>
      </c>
      <c r="AD27" s="37">
        <f>MIN(P:P)</f>
        <v>0.99330000000000007</v>
      </c>
      <c r="AE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1:45" ht="15.75" customHeight="1">
      <c r="A28" s="32">
        <v>310781283</v>
      </c>
      <c r="B28" s="34" t="s">
        <v>323</v>
      </c>
      <c r="C28" s="12">
        <v>43508</v>
      </c>
      <c r="D28" s="12">
        <v>43508</v>
      </c>
      <c r="E28" s="12">
        <v>43523</v>
      </c>
      <c r="F28" s="13">
        <f t="shared" si="0"/>
        <v>15</v>
      </c>
      <c r="G28" s="13">
        <v>12</v>
      </c>
      <c r="H28" s="13">
        <f t="shared" si="1"/>
        <v>3</v>
      </c>
      <c r="I28" s="13">
        <f t="shared" si="2"/>
        <v>2</v>
      </c>
      <c r="J28" s="13" t="str">
        <f>VLOOKUP(I28,Month!A:B,2,FALSE)</f>
        <v>February</v>
      </c>
      <c r="K28" s="12" t="b">
        <f t="shared" si="3"/>
        <v>1</v>
      </c>
      <c r="L28" s="11">
        <v>153</v>
      </c>
      <c r="M28" s="30" t="s">
        <v>295</v>
      </c>
      <c r="N28" s="11">
        <v>808</v>
      </c>
      <c r="O28" s="30">
        <f>VLOOKUP(M28,Currency!A:B,2,FALSE)</f>
        <v>1</v>
      </c>
      <c r="P28" s="35">
        <v>904.96</v>
      </c>
      <c r="Q28" s="11" t="s">
        <v>91</v>
      </c>
      <c r="R28" s="11" t="s">
        <v>92</v>
      </c>
      <c r="S28" s="11" t="str">
        <f t="shared" si="4"/>
        <v>Italia,Piedmont</v>
      </c>
      <c r="T28" s="30" t="s">
        <v>403</v>
      </c>
      <c r="U28" s="11" t="s">
        <v>36</v>
      </c>
      <c r="V28" s="11">
        <f t="shared" si="5"/>
        <v>54</v>
      </c>
      <c r="W28" s="11" t="str">
        <f t="shared" si="6"/>
        <v>tabletop%20games</v>
      </c>
      <c r="X28" s="11" t="str">
        <f t="shared" si="7"/>
        <v>tabletop games</v>
      </c>
      <c r="Y28" s="14" t="b">
        <v>0</v>
      </c>
      <c r="Z28" s="14" t="str">
        <f t="shared" si="8"/>
        <v>false</v>
      </c>
      <c r="AA28" s="11" t="s">
        <v>27</v>
      </c>
      <c r="AC28" s="17" t="s">
        <v>56</v>
      </c>
      <c r="AD28" s="37">
        <f>MAX(P:P)</f>
        <v>3410084.24</v>
      </c>
      <c r="AE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1:45" ht="15.75" customHeight="1">
      <c r="A29" s="32">
        <v>328751672</v>
      </c>
      <c r="B29" s="34" t="s">
        <v>324</v>
      </c>
      <c r="C29" s="12">
        <v>43512</v>
      </c>
      <c r="D29" s="12">
        <v>43521</v>
      </c>
      <c r="E29" s="12">
        <v>43551</v>
      </c>
      <c r="F29" s="13">
        <f t="shared" si="0"/>
        <v>30</v>
      </c>
      <c r="G29" s="13">
        <v>25</v>
      </c>
      <c r="H29" s="13">
        <f t="shared" si="1"/>
        <v>2</v>
      </c>
      <c r="I29" s="13">
        <f t="shared" si="2"/>
        <v>2</v>
      </c>
      <c r="J29" s="13" t="str">
        <f>VLOOKUP(I29,Month!A:B,2,FALSE)</f>
        <v>February</v>
      </c>
      <c r="K29" s="12" t="b">
        <f t="shared" si="3"/>
        <v>0</v>
      </c>
      <c r="L29" s="11">
        <v>519</v>
      </c>
      <c r="M29" s="30" t="s">
        <v>295</v>
      </c>
      <c r="N29" s="11">
        <v>7169</v>
      </c>
      <c r="O29" s="30">
        <f>VLOOKUP(M29,Currency!A:B,2,FALSE)</f>
        <v>1</v>
      </c>
      <c r="P29" s="35">
        <v>7169</v>
      </c>
      <c r="Q29" s="11" t="s">
        <v>93</v>
      </c>
      <c r="R29" s="11" t="s">
        <v>94</v>
      </c>
      <c r="S29" s="11" t="str">
        <f t="shared" si="4"/>
        <v>Kalamazoo,MI</v>
      </c>
      <c r="T29" s="30" t="s">
        <v>400</v>
      </c>
      <c r="U29" s="11" t="s">
        <v>36</v>
      </c>
      <c r="V29" s="11">
        <f t="shared" si="5"/>
        <v>54</v>
      </c>
      <c r="W29" s="11" t="str">
        <f t="shared" si="6"/>
        <v>tabletop%20games</v>
      </c>
      <c r="X29" s="11" t="str">
        <f t="shared" si="7"/>
        <v>tabletop games</v>
      </c>
      <c r="Y29" s="14" t="b">
        <v>0</v>
      </c>
      <c r="Z29" s="14" t="str">
        <f t="shared" si="8"/>
        <v>false</v>
      </c>
      <c r="AA29" s="11" t="s">
        <v>27</v>
      </c>
      <c r="AC29" s="17" t="s">
        <v>58</v>
      </c>
      <c r="AD29" s="37">
        <f>AVERAGE(P:P)</f>
        <v>64254.037869078951</v>
      </c>
      <c r="AE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 ht="15.75" customHeight="1">
      <c r="A30" s="32">
        <v>343166008</v>
      </c>
      <c r="B30" s="34" t="s">
        <v>325</v>
      </c>
      <c r="C30" s="12">
        <v>43512</v>
      </c>
      <c r="D30" s="12">
        <v>43514</v>
      </c>
      <c r="E30" s="12">
        <v>43529</v>
      </c>
      <c r="F30" s="13">
        <f t="shared" si="0"/>
        <v>15</v>
      </c>
      <c r="G30" s="13">
        <v>18</v>
      </c>
      <c r="H30" s="13">
        <f t="shared" si="1"/>
        <v>2</v>
      </c>
      <c r="I30" s="13">
        <f t="shared" si="2"/>
        <v>2</v>
      </c>
      <c r="J30" s="13" t="str">
        <f>VLOOKUP(I30,Month!A:B,2,FALSE)</f>
        <v>February</v>
      </c>
      <c r="K30" s="12" t="b">
        <f t="shared" si="3"/>
        <v>0</v>
      </c>
      <c r="L30" s="11">
        <v>268</v>
      </c>
      <c r="M30" s="30" t="s">
        <v>295</v>
      </c>
      <c r="N30" s="11">
        <v>5469</v>
      </c>
      <c r="O30" s="30">
        <f>VLOOKUP(M30,Currency!A:B,2,FALSE)</f>
        <v>1</v>
      </c>
      <c r="P30" s="35">
        <v>5469</v>
      </c>
      <c r="Q30" s="11" t="s">
        <v>95</v>
      </c>
      <c r="R30" s="11" t="s">
        <v>60</v>
      </c>
      <c r="S30" s="11" t="str">
        <f t="shared" si="4"/>
        <v>Astoria,NY</v>
      </c>
      <c r="T30" s="30" t="s">
        <v>400</v>
      </c>
      <c r="U30" s="11" t="s">
        <v>36</v>
      </c>
      <c r="V30" s="11">
        <f t="shared" si="5"/>
        <v>54</v>
      </c>
      <c r="W30" s="11" t="str">
        <f t="shared" si="6"/>
        <v>tabletop%20games</v>
      </c>
      <c r="X30" s="11" t="str">
        <f t="shared" si="7"/>
        <v>tabletop games</v>
      </c>
      <c r="Y30" s="14" t="b">
        <v>1</v>
      </c>
      <c r="Z30" s="14" t="str">
        <f t="shared" si="8"/>
        <v>true</v>
      </c>
      <c r="AA30" s="11" t="s">
        <v>27</v>
      </c>
      <c r="AC30" s="17" t="s">
        <v>61</v>
      </c>
      <c r="AD30" s="37">
        <f>MEDIAN(P:P)</f>
        <v>5549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1:45" ht="15.75" customHeight="1">
      <c r="A31" s="32"/>
      <c r="B31" s="34" t="s">
        <v>300</v>
      </c>
      <c r="C31" s="12"/>
      <c r="D31" s="12"/>
      <c r="E31" s="12"/>
      <c r="F31" s="13"/>
      <c r="G31" s="13"/>
      <c r="H31" s="13"/>
      <c r="I31" s="13">
        <f t="shared" si="2"/>
        <v>1</v>
      </c>
      <c r="J31" s="13" t="str">
        <f>VLOOKUP(I31,Month!A:B,2,FALSE)</f>
        <v>January</v>
      </c>
      <c r="K31" s="12" t="b">
        <f t="shared" si="3"/>
        <v>1</v>
      </c>
      <c r="L31" s="11"/>
      <c r="M31" s="30" t="s">
        <v>295</v>
      </c>
      <c r="N31" s="11"/>
      <c r="O31" s="30"/>
      <c r="P31" s="35"/>
      <c r="Q31" s="11"/>
      <c r="R31" s="11"/>
      <c r="S31" s="11" t="str">
        <f t="shared" si="4"/>
        <v>,</v>
      </c>
      <c r="T31" s="30" t="s">
        <v>300</v>
      </c>
      <c r="U31" s="11"/>
      <c r="V31" s="11"/>
      <c r="W31" s="11"/>
      <c r="X31" s="11" t="str">
        <f t="shared" si="7"/>
        <v/>
      </c>
      <c r="Y31" s="14"/>
      <c r="Z31" s="14" t="str">
        <f t="shared" si="8"/>
        <v/>
      </c>
      <c r="AA31" s="11"/>
      <c r="AC31" s="23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 ht="15.75" customHeight="1">
      <c r="A32" s="32"/>
      <c r="B32" s="34" t="s">
        <v>300</v>
      </c>
      <c r="C32" s="12"/>
      <c r="D32" s="12"/>
      <c r="E32" s="12"/>
      <c r="F32" s="13"/>
      <c r="G32" s="13"/>
      <c r="H32" s="13"/>
      <c r="I32" s="13">
        <f t="shared" si="2"/>
        <v>1</v>
      </c>
      <c r="J32" s="13" t="str">
        <f>VLOOKUP(I32,Month!A:B,2,FALSE)</f>
        <v>January</v>
      </c>
      <c r="K32" s="12" t="b">
        <f t="shared" si="3"/>
        <v>1</v>
      </c>
      <c r="L32" s="11"/>
      <c r="M32" s="30" t="s">
        <v>295</v>
      </c>
      <c r="N32" s="11"/>
      <c r="O32" s="30"/>
      <c r="P32" s="35"/>
      <c r="Q32" s="11"/>
      <c r="R32" s="11"/>
      <c r="S32" s="11" t="str">
        <f t="shared" si="4"/>
        <v>,</v>
      </c>
      <c r="T32" s="30" t="s">
        <v>300</v>
      </c>
      <c r="U32" s="11"/>
      <c r="V32" s="11"/>
      <c r="W32" s="11"/>
      <c r="X32" s="11" t="str">
        <f t="shared" si="7"/>
        <v/>
      </c>
      <c r="Y32" s="14"/>
      <c r="Z32" s="14" t="str">
        <f t="shared" si="8"/>
        <v/>
      </c>
      <c r="AA32" s="11"/>
      <c r="AC32" s="23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spans="1:45" ht="15.75" customHeight="1">
      <c r="A33" s="32">
        <v>375484295</v>
      </c>
      <c r="B33" s="34" t="s">
        <v>326</v>
      </c>
      <c r="C33" s="12">
        <v>43515</v>
      </c>
      <c r="D33" s="12">
        <v>43536</v>
      </c>
      <c r="E33" s="12">
        <v>43566</v>
      </c>
      <c r="F33" s="13">
        <f t="shared" si="0"/>
        <v>30</v>
      </c>
      <c r="G33" s="13">
        <v>12</v>
      </c>
      <c r="H33" s="13">
        <f t="shared" si="1"/>
        <v>3</v>
      </c>
      <c r="I33" s="13">
        <f t="shared" si="2"/>
        <v>3</v>
      </c>
      <c r="J33" s="13" t="str">
        <f>VLOOKUP(I33,Month!A:B,2,FALSE)</f>
        <v>March</v>
      </c>
      <c r="K33" s="12" t="b">
        <f t="shared" si="3"/>
        <v>0</v>
      </c>
      <c r="L33" s="11">
        <v>479</v>
      </c>
      <c r="M33" s="30" t="s">
        <v>295</v>
      </c>
      <c r="N33" s="11">
        <v>16854</v>
      </c>
      <c r="O33" s="30">
        <f>VLOOKUP(M33,Currency!A:B,2,FALSE)</f>
        <v>1</v>
      </c>
      <c r="P33" s="35">
        <v>22247.280000000002</v>
      </c>
      <c r="Q33" s="11" t="s">
        <v>96</v>
      </c>
      <c r="R33" s="11" t="s">
        <v>35</v>
      </c>
      <c r="S33" s="11" t="str">
        <f t="shared" si="4"/>
        <v>Reading,England</v>
      </c>
      <c r="T33" s="30" t="s">
        <v>401</v>
      </c>
      <c r="U33" s="11" t="s">
        <v>43</v>
      </c>
      <c r="V33" s="11">
        <f t="shared" ref="V33:V155" si="9">LEN("https://www.kickstarter.com/discover/categories/games/")</f>
        <v>54</v>
      </c>
      <c r="W33" s="11" t="str">
        <f t="shared" ref="W33:W155" si="10">RIGHT(U33,LEN(U33)-54)</f>
        <v>playing%20cards</v>
      </c>
      <c r="X33" s="11" t="str">
        <f t="shared" si="7"/>
        <v>playing cards</v>
      </c>
      <c r="Y33" s="14" t="b">
        <v>0</v>
      </c>
      <c r="Z33" s="14" t="str">
        <f t="shared" si="8"/>
        <v>false</v>
      </c>
      <c r="AA33" s="11" t="s">
        <v>27</v>
      </c>
      <c r="AC33" s="23" t="s">
        <v>97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1:45" ht="15.75" customHeight="1">
      <c r="A34" s="32">
        <v>375970229</v>
      </c>
      <c r="B34" s="34" t="s">
        <v>327</v>
      </c>
      <c r="C34" s="12">
        <v>43515</v>
      </c>
      <c r="D34" s="12">
        <v>43598</v>
      </c>
      <c r="E34" s="12">
        <v>43628</v>
      </c>
      <c r="F34" s="13">
        <f t="shared" si="0"/>
        <v>30</v>
      </c>
      <c r="G34" s="13">
        <v>13</v>
      </c>
      <c r="H34" s="13">
        <f t="shared" ref="H34:H65" si="11">WEEKDAY(D34,1)</f>
        <v>2</v>
      </c>
      <c r="I34" s="13">
        <f t="shared" si="2"/>
        <v>5</v>
      </c>
      <c r="J34" s="13" t="str">
        <f>VLOOKUP(I34,Month!A:B,2,FALSE)</f>
        <v>May</v>
      </c>
      <c r="K34" s="12" t="b">
        <f t="shared" si="3"/>
        <v>0</v>
      </c>
      <c r="L34" s="11">
        <v>282</v>
      </c>
      <c r="M34" s="30" t="s">
        <v>295</v>
      </c>
      <c r="N34" s="11">
        <v>18800</v>
      </c>
      <c r="O34" s="30">
        <f>VLOOKUP(M34,Currency!A:B,2,FALSE)</f>
        <v>1</v>
      </c>
      <c r="P34" s="35">
        <v>24816</v>
      </c>
      <c r="Q34" s="11" t="s">
        <v>98</v>
      </c>
      <c r="R34" s="11" t="s">
        <v>35</v>
      </c>
      <c r="S34" s="11" t="str">
        <f t="shared" si="4"/>
        <v>London,England</v>
      </c>
      <c r="T34" s="30" t="s">
        <v>401</v>
      </c>
      <c r="U34" s="11" t="s">
        <v>36</v>
      </c>
      <c r="V34" s="11">
        <f t="shared" si="9"/>
        <v>54</v>
      </c>
      <c r="W34" s="11" t="str">
        <f t="shared" si="10"/>
        <v>tabletop%20games</v>
      </c>
      <c r="X34" s="11" t="str">
        <f t="shared" si="7"/>
        <v>tabletop games</v>
      </c>
      <c r="Y34" s="14" t="b">
        <v>0</v>
      </c>
      <c r="Z34" s="14" t="str">
        <f t="shared" si="8"/>
        <v>false</v>
      </c>
      <c r="AA34" s="11" t="s">
        <v>27</v>
      </c>
      <c r="AB34" s="24"/>
      <c r="AC34" s="25" t="s">
        <v>99</v>
      </c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1:45" ht="15.75" customHeight="1">
      <c r="A35" s="32">
        <v>376043872</v>
      </c>
      <c r="B35" s="34" t="s">
        <v>328</v>
      </c>
      <c r="C35" s="12">
        <v>43515</v>
      </c>
      <c r="D35" s="12">
        <v>43524</v>
      </c>
      <c r="E35" s="12">
        <v>43539</v>
      </c>
      <c r="F35" s="13">
        <f t="shared" si="0"/>
        <v>15</v>
      </c>
      <c r="G35" s="13">
        <v>28</v>
      </c>
      <c r="H35" s="13">
        <f t="shared" si="11"/>
        <v>5</v>
      </c>
      <c r="I35" s="13">
        <f t="shared" si="2"/>
        <v>2</v>
      </c>
      <c r="J35" s="13" t="str">
        <f>VLOOKUP(I35,Month!A:B,2,FALSE)</f>
        <v>February</v>
      </c>
      <c r="K35" s="12" t="b">
        <f t="shared" si="3"/>
        <v>0</v>
      </c>
      <c r="L35" s="11">
        <v>125</v>
      </c>
      <c r="M35" s="30" t="s">
        <v>295</v>
      </c>
      <c r="N35" s="11">
        <v>1731</v>
      </c>
      <c r="O35" s="30">
        <f>VLOOKUP(M35,Currency!A:B,2,FALSE)</f>
        <v>1</v>
      </c>
      <c r="P35" s="35">
        <v>1731</v>
      </c>
      <c r="Q35" s="11" t="s">
        <v>100</v>
      </c>
      <c r="R35" s="11" t="s">
        <v>101</v>
      </c>
      <c r="S35" s="11" t="str">
        <f t="shared" si="4"/>
        <v>Chicago,IL</v>
      </c>
      <c r="T35" s="30" t="s">
        <v>400</v>
      </c>
      <c r="U35" s="11" t="s">
        <v>36</v>
      </c>
      <c r="V35" s="11">
        <f t="shared" si="9"/>
        <v>54</v>
      </c>
      <c r="W35" s="11" t="str">
        <f t="shared" si="10"/>
        <v>tabletop%20games</v>
      </c>
      <c r="X35" s="11" t="str">
        <f t="shared" si="7"/>
        <v>tabletop games</v>
      </c>
      <c r="Y35" s="14" t="b">
        <v>0</v>
      </c>
      <c r="Z35" s="14" t="str">
        <f t="shared" si="8"/>
        <v>false</v>
      </c>
      <c r="AA35" s="11" t="s">
        <v>27</v>
      </c>
      <c r="AB35" s="24"/>
      <c r="AC35" s="25" t="s">
        <v>102</v>
      </c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1:45" ht="15.75" customHeight="1">
      <c r="A36" s="32">
        <v>376134156</v>
      </c>
      <c r="B36" s="34" t="s">
        <v>329</v>
      </c>
      <c r="C36" s="12">
        <v>43518</v>
      </c>
      <c r="D36" s="12">
        <v>43578</v>
      </c>
      <c r="E36" s="12">
        <v>43614</v>
      </c>
      <c r="F36" s="13">
        <f t="shared" si="0"/>
        <v>36</v>
      </c>
      <c r="G36" s="13">
        <v>23</v>
      </c>
      <c r="H36" s="13">
        <f t="shared" si="11"/>
        <v>3</v>
      </c>
      <c r="I36" s="13">
        <f t="shared" si="2"/>
        <v>4</v>
      </c>
      <c r="J36" s="13" t="str">
        <f>VLOOKUP(I36,Month!A:B,2,FALSE)</f>
        <v>April</v>
      </c>
      <c r="K36" s="12" t="b">
        <f t="shared" si="3"/>
        <v>0</v>
      </c>
      <c r="L36" s="11">
        <v>710</v>
      </c>
      <c r="M36" s="30" t="s">
        <v>295</v>
      </c>
      <c r="N36" s="11">
        <v>46303.29</v>
      </c>
      <c r="O36" s="30">
        <f>VLOOKUP(M36,Currency!A:B,2,FALSE)</f>
        <v>1</v>
      </c>
      <c r="P36" s="35">
        <v>35653.533300000003</v>
      </c>
      <c r="Q36" s="11" t="s">
        <v>38</v>
      </c>
      <c r="R36" s="11" t="s">
        <v>39</v>
      </c>
      <c r="S36" s="11" t="str">
        <f t="shared" si="4"/>
        <v>Vancouver,BC</v>
      </c>
      <c r="T36" s="30" t="s">
        <v>402</v>
      </c>
      <c r="U36" s="11" t="s">
        <v>36</v>
      </c>
      <c r="V36" s="11">
        <f t="shared" si="9"/>
        <v>54</v>
      </c>
      <c r="W36" s="11" t="str">
        <f t="shared" si="10"/>
        <v>tabletop%20games</v>
      </c>
      <c r="X36" s="11" t="str">
        <f t="shared" si="7"/>
        <v>tabletop games</v>
      </c>
      <c r="Y36" s="14" t="b">
        <v>0</v>
      </c>
      <c r="Z36" s="14" t="str">
        <f t="shared" si="8"/>
        <v>false</v>
      </c>
      <c r="AA36" s="11" t="s">
        <v>27</v>
      </c>
      <c r="AB36" s="24"/>
      <c r="AC36" s="25" t="s">
        <v>103</v>
      </c>
      <c r="AD36" s="24"/>
      <c r="AE36" s="24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1:45" ht="15.75" customHeight="1">
      <c r="A37" s="32">
        <v>378511446</v>
      </c>
      <c r="B37" s="34" t="s">
        <v>104</v>
      </c>
      <c r="C37" s="12">
        <v>43520</v>
      </c>
      <c r="D37" s="12">
        <v>43525</v>
      </c>
      <c r="E37" s="12">
        <v>43585</v>
      </c>
      <c r="F37" s="13">
        <f t="shared" si="0"/>
        <v>60</v>
      </c>
      <c r="G37" s="13">
        <v>1</v>
      </c>
      <c r="H37" s="13">
        <f t="shared" si="11"/>
        <v>6</v>
      </c>
      <c r="I37" s="13">
        <f t="shared" si="2"/>
        <v>3</v>
      </c>
      <c r="J37" s="13" t="str">
        <f>VLOOKUP(I37,Month!A:B,2,FALSE)</f>
        <v>March</v>
      </c>
      <c r="K37" s="12" t="b">
        <f t="shared" si="3"/>
        <v>0</v>
      </c>
      <c r="L37" s="11">
        <v>4</v>
      </c>
      <c r="M37" s="30" t="s">
        <v>295</v>
      </c>
      <c r="N37" s="11">
        <v>4</v>
      </c>
      <c r="O37" s="30">
        <f>VLOOKUP(M37,Currency!A:B,2,FALSE)</f>
        <v>1</v>
      </c>
      <c r="P37" s="35">
        <v>4.4800000000000004</v>
      </c>
      <c r="Q37" s="11" t="s">
        <v>105</v>
      </c>
      <c r="R37" s="11" t="s">
        <v>78</v>
      </c>
      <c r="S37" s="11" t="str">
        <f t="shared" si="4"/>
        <v>Paris,Ile-de-France</v>
      </c>
      <c r="T37" s="30" t="s">
        <v>405</v>
      </c>
      <c r="U37" s="11" t="s">
        <v>30</v>
      </c>
      <c r="V37" s="11">
        <f t="shared" si="9"/>
        <v>54</v>
      </c>
      <c r="W37" s="11" t="str">
        <f t="shared" si="10"/>
        <v>mobile%20games</v>
      </c>
      <c r="X37" s="11" t="str">
        <f t="shared" si="7"/>
        <v>mobile games</v>
      </c>
      <c r="Y37" s="14" t="b">
        <v>0</v>
      </c>
      <c r="Z37" s="14" t="str">
        <f t="shared" si="8"/>
        <v>false</v>
      </c>
      <c r="AA37" s="11" t="s">
        <v>31</v>
      </c>
      <c r="AB37" s="24"/>
      <c r="AC37" s="25" t="s">
        <v>106</v>
      </c>
      <c r="AD37" s="24"/>
      <c r="AE37" s="24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spans="1:45" ht="15.75" customHeight="1">
      <c r="A38" s="32">
        <v>379865899</v>
      </c>
      <c r="B38" s="34" t="s">
        <v>107</v>
      </c>
      <c r="C38" s="12">
        <v>43520</v>
      </c>
      <c r="D38" s="12">
        <v>43528</v>
      </c>
      <c r="E38" s="12">
        <v>43556</v>
      </c>
      <c r="F38" s="13">
        <f t="shared" si="0"/>
        <v>28</v>
      </c>
      <c r="G38" s="13">
        <v>4</v>
      </c>
      <c r="H38" s="13">
        <f t="shared" si="11"/>
        <v>2</v>
      </c>
      <c r="I38" s="13">
        <f t="shared" si="2"/>
        <v>3</v>
      </c>
      <c r="J38" s="13" t="str">
        <f>VLOOKUP(I38,Month!A:B,2,FALSE)</f>
        <v>March</v>
      </c>
      <c r="K38" s="12" t="b">
        <f t="shared" si="3"/>
        <v>0</v>
      </c>
      <c r="L38" s="11">
        <v>44</v>
      </c>
      <c r="M38" s="30" t="s">
        <v>295</v>
      </c>
      <c r="N38" s="11">
        <v>2060</v>
      </c>
      <c r="O38" s="30">
        <f>VLOOKUP(M38,Currency!A:B,2,FALSE)</f>
        <v>1</v>
      </c>
      <c r="P38" s="35">
        <v>2060</v>
      </c>
      <c r="Q38" s="11" t="s">
        <v>108</v>
      </c>
      <c r="R38" s="11" t="s">
        <v>42</v>
      </c>
      <c r="S38" s="11" t="str">
        <f t="shared" si="4"/>
        <v>Fremont,CA</v>
      </c>
      <c r="T38" s="30" t="s">
        <v>400</v>
      </c>
      <c r="U38" s="11" t="s">
        <v>36</v>
      </c>
      <c r="V38" s="11">
        <f t="shared" si="9"/>
        <v>54</v>
      </c>
      <c r="W38" s="11" t="str">
        <f t="shared" si="10"/>
        <v>tabletop%20games</v>
      </c>
      <c r="X38" s="11" t="str">
        <f t="shared" si="7"/>
        <v>tabletop games</v>
      </c>
      <c r="Y38" s="14" t="b">
        <v>0</v>
      </c>
      <c r="Z38" s="14" t="str">
        <f t="shared" si="8"/>
        <v>false</v>
      </c>
      <c r="AA38" s="11" t="s">
        <v>27</v>
      </c>
      <c r="AB38" s="24"/>
      <c r="AC38" s="25" t="s">
        <v>109</v>
      </c>
      <c r="AD38" s="24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spans="1:45" ht="15.75" customHeight="1">
      <c r="A39" s="32">
        <v>397149344</v>
      </c>
      <c r="B39" s="34" t="s">
        <v>110</v>
      </c>
      <c r="C39" s="12">
        <v>43522</v>
      </c>
      <c r="D39" s="12">
        <v>43543</v>
      </c>
      <c r="E39" s="12">
        <v>43563</v>
      </c>
      <c r="F39" s="13">
        <f t="shared" si="0"/>
        <v>20</v>
      </c>
      <c r="G39" s="13">
        <v>19</v>
      </c>
      <c r="H39" s="13">
        <f t="shared" si="11"/>
        <v>3</v>
      </c>
      <c r="I39" s="13">
        <f t="shared" si="2"/>
        <v>3</v>
      </c>
      <c r="J39" s="13" t="str">
        <f>VLOOKUP(I39,Month!A:B,2,FALSE)</f>
        <v>March</v>
      </c>
      <c r="K39" s="12" t="b">
        <f t="shared" si="3"/>
        <v>0</v>
      </c>
      <c r="L39" s="11">
        <v>473</v>
      </c>
      <c r="M39" s="30" t="s">
        <v>295</v>
      </c>
      <c r="N39" s="11">
        <v>34332.5</v>
      </c>
      <c r="O39" s="30">
        <f>VLOOKUP(M39,Currency!A:B,2,FALSE)</f>
        <v>1</v>
      </c>
      <c r="P39" s="35">
        <v>34332.5</v>
      </c>
      <c r="Q39" s="11" t="s">
        <v>111</v>
      </c>
      <c r="R39" s="11" t="s">
        <v>112</v>
      </c>
      <c r="S39" s="11" t="str">
        <f t="shared" si="4"/>
        <v>Denver,CO</v>
      </c>
      <c r="T39" s="30" t="s">
        <v>400</v>
      </c>
      <c r="U39" s="11" t="s">
        <v>36</v>
      </c>
      <c r="V39" s="11">
        <f t="shared" si="9"/>
        <v>54</v>
      </c>
      <c r="W39" s="11" t="str">
        <f t="shared" si="10"/>
        <v>tabletop%20games</v>
      </c>
      <c r="X39" s="11" t="str">
        <f t="shared" si="7"/>
        <v>tabletop games</v>
      </c>
      <c r="Y39" s="14" t="b">
        <v>0</v>
      </c>
      <c r="Z39" s="14" t="str">
        <f t="shared" si="8"/>
        <v>false</v>
      </c>
      <c r="AA39" s="11" t="s">
        <v>27</v>
      </c>
      <c r="AB39" s="24"/>
      <c r="AC39" s="27" t="s">
        <v>113</v>
      </c>
      <c r="AD39" s="24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spans="1:45" ht="15.75" customHeight="1">
      <c r="A40" s="32">
        <v>414028537</v>
      </c>
      <c r="B40" s="34" t="s">
        <v>330</v>
      </c>
      <c r="C40" s="12">
        <v>43523</v>
      </c>
      <c r="D40" s="12">
        <v>43536</v>
      </c>
      <c r="E40" s="12">
        <v>43544</v>
      </c>
      <c r="F40" s="13">
        <f t="shared" si="0"/>
        <v>8</v>
      </c>
      <c r="G40" s="13">
        <v>12</v>
      </c>
      <c r="H40" s="13">
        <f t="shared" si="11"/>
        <v>3</v>
      </c>
      <c r="I40" s="13">
        <f t="shared" si="2"/>
        <v>3</v>
      </c>
      <c r="J40" s="13" t="str">
        <f>VLOOKUP(I40,Month!A:B,2,FALSE)</f>
        <v>March</v>
      </c>
      <c r="K40" s="12" t="b">
        <f t="shared" si="3"/>
        <v>0</v>
      </c>
      <c r="L40" s="11">
        <v>344</v>
      </c>
      <c r="M40" s="30" t="s">
        <v>295</v>
      </c>
      <c r="N40" s="11">
        <v>6372</v>
      </c>
      <c r="O40" s="30">
        <f>VLOOKUP(M40,Currency!A:B,2,FALSE)</f>
        <v>1</v>
      </c>
      <c r="P40" s="35">
        <v>6372</v>
      </c>
      <c r="Q40" s="11" t="s">
        <v>114</v>
      </c>
      <c r="R40" s="11" t="s">
        <v>115</v>
      </c>
      <c r="S40" s="11" t="str">
        <f t="shared" si="4"/>
        <v>Ogden,UT</v>
      </c>
      <c r="T40" s="30" t="s">
        <v>400</v>
      </c>
      <c r="U40" s="11" t="s">
        <v>36</v>
      </c>
      <c r="V40" s="11">
        <f t="shared" si="9"/>
        <v>54</v>
      </c>
      <c r="W40" s="11" t="str">
        <f t="shared" si="10"/>
        <v>tabletop%20games</v>
      </c>
      <c r="X40" s="11" t="str">
        <f t="shared" si="7"/>
        <v>tabletop games</v>
      </c>
      <c r="Y40" s="14" t="b">
        <v>0</v>
      </c>
      <c r="Z40" s="14" t="str">
        <f t="shared" si="8"/>
        <v>false</v>
      </c>
      <c r="AA40" s="11" t="s">
        <v>27</v>
      </c>
      <c r="AB40" s="24"/>
      <c r="AC40" s="28" t="s">
        <v>116</v>
      </c>
      <c r="AD40" s="24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</row>
    <row r="41" spans="1:45" ht="15.75" customHeight="1">
      <c r="A41" s="32">
        <v>433917839</v>
      </c>
      <c r="B41" s="34" t="s">
        <v>117</v>
      </c>
      <c r="C41" s="12">
        <v>43528</v>
      </c>
      <c r="D41" s="12">
        <v>43536</v>
      </c>
      <c r="E41" s="12">
        <v>43552</v>
      </c>
      <c r="F41" s="13">
        <f t="shared" si="0"/>
        <v>16</v>
      </c>
      <c r="G41" s="13">
        <v>12</v>
      </c>
      <c r="H41" s="13">
        <f t="shared" si="11"/>
        <v>3</v>
      </c>
      <c r="I41" s="13">
        <f t="shared" si="2"/>
        <v>3</v>
      </c>
      <c r="J41" s="13" t="str">
        <f>VLOOKUP(I41,Month!A:B,2,FALSE)</f>
        <v>March</v>
      </c>
      <c r="K41" s="12" t="b">
        <f t="shared" si="3"/>
        <v>0</v>
      </c>
      <c r="L41" s="11">
        <v>212</v>
      </c>
      <c r="M41" s="30" t="s">
        <v>295</v>
      </c>
      <c r="N41" s="11">
        <v>17396</v>
      </c>
      <c r="O41" s="30">
        <f>VLOOKUP(M41,Currency!A:B,2,FALSE)</f>
        <v>1</v>
      </c>
      <c r="P41" s="35">
        <v>17396</v>
      </c>
      <c r="Q41" s="11" t="s">
        <v>55</v>
      </c>
      <c r="R41" s="11" t="s">
        <v>29</v>
      </c>
      <c r="S41" s="11" t="str">
        <f t="shared" si="4"/>
        <v>Virginia Beach,VA</v>
      </c>
      <c r="T41" s="30" t="s">
        <v>400</v>
      </c>
      <c r="U41" s="11" t="s">
        <v>36</v>
      </c>
      <c r="V41" s="11">
        <f t="shared" si="9"/>
        <v>54</v>
      </c>
      <c r="W41" s="11" t="str">
        <f t="shared" si="10"/>
        <v>tabletop%20games</v>
      </c>
      <c r="X41" s="11" t="str">
        <f t="shared" si="7"/>
        <v>tabletop games</v>
      </c>
      <c r="Y41" s="14" t="b">
        <v>0</v>
      </c>
      <c r="Z41" s="14" t="str">
        <f t="shared" si="8"/>
        <v>false</v>
      </c>
      <c r="AA41" s="11" t="s">
        <v>27</v>
      </c>
      <c r="AC41" s="28" t="s">
        <v>118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 ht="15.75" customHeight="1">
      <c r="A42" s="32">
        <v>434016760</v>
      </c>
      <c r="B42" s="34" t="s">
        <v>119</v>
      </c>
      <c r="C42" s="12">
        <v>43530</v>
      </c>
      <c r="D42" s="12">
        <v>43545</v>
      </c>
      <c r="E42" s="12">
        <v>43575</v>
      </c>
      <c r="F42" s="13">
        <f t="shared" si="0"/>
        <v>30</v>
      </c>
      <c r="G42" s="13">
        <v>21</v>
      </c>
      <c r="H42" s="13">
        <f t="shared" si="11"/>
        <v>5</v>
      </c>
      <c r="I42" s="13">
        <f t="shared" si="2"/>
        <v>3</v>
      </c>
      <c r="J42" s="13" t="str">
        <f>VLOOKUP(I42,Month!A:B,2,FALSE)</f>
        <v>March</v>
      </c>
      <c r="K42" s="12" t="b">
        <f t="shared" si="3"/>
        <v>0</v>
      </c>
      <c r="L42" s="11">
        <v>80</v>
      </c>
      <c r="M42" s="30" t="s">
        <v>295</v>
      </c>
      <c r="N42" s="11">
        <v>5815</v>
      </c>
      <c r="O42" s="30">
        <f>VLOOKUP(M42,Currency!A:B,2,FALSE)</f>
        <v>1</v>
      </c>
      <c r="P42" s="35">
        <v>5815</v>
      </c>
      <c r="Q42" s="11" t="s">
        <v>120</v>
      </c>
      <c r="R42" s="11" t="s">
        <v>25</v>
      </c>
      <c r="S42" s="11" t="str">
        <f t="shared" si="4"/>
        <v>Kissimmee,FL</v>
      </c>
      <c r="T42" s="30" t="s">
        <v>400</v>
      </c>
      <c r="U42" s="11" t="s">
        <v>43</v>
      </c>
      <c r="V42" s="11">
        <f t="shared" si="9"/>
        <v>54</v>
      </c>
      <c r="W42" s="11" t="str">
        <f t="shared" si="10"/>
        <v>playing%20cards</v>
      </c>
      <c r="X42" s="11" t="str">
        <f t="shared" si="7"/>
        <v>playing cards</v>
      </c>
      <c r="Y42" s="14" t="b">
        <v>0</v>
      </c>
      <c r="Z42" s="14" t="str">
        <f t="shared" si="8"/>
        <v>false</v>
      </c>
      <c r="AA42" s="11" t="s">
        <v>27</v>
      </c>
      <c r="AC42" s="28" t="s">
        <v>121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 ht="15.75" customHeight="1">
      <c r="A43" s="32">
        <v>446366581</v>
      </c>
      <c r="B43" s="34" t="s">
        <v>331</v>
      </c>
      <c r="C43" s="12">
        <v>43533</v>
      </c>
      <c r="D43" s="12">
        <v>43556</v>
      </c>
      <c r="E43" s="12">
        <v>43585</v>
      </c>
      <c r="F43" s="13">
        <f t="shared" si="0"/>
        <v>29</v>
      </c>
      <c r="G43" s="13">
        <v>1</v>
      </c>
      <c r="H43" s="13">
        <f t="shared" si="11"/>
        <v>2</v>
      </c>
      <c r="I43" s="13">
        <f t="shared" si="2"/>
        <v>4</v>
      </c>
      <c r="J43" s="13" t="str">
        <f>VLOOKUP(I43,Month!A:B,2,FALSE)</f>
        <v>April</v>
      </c>
      <c r="K43" s="12" t="b">
        <f t="shared" si="3"/>
        <v>0</v>
      </c>
      <c r="L43" s="11">
        <v>1430</v>
      </c>
      <c r="M43" s="30" t="s">
        <v>295</v>
      </c>
      <c r="N43" s="11">
        <v>40642</v>
      </c>
      <c r="O43" s="30">
        <f>VLOOKUP(M43,Currency!A:B,2,FALSE)</f>
        <v>1</v>
      </c>
      <c r="P43" s="35">
        <v>40642</v>
      </c>
      <c r="Q43" s="11" t="s">
        <v>122</v>
      </c>
      <c r="R43" s="11" t="s">
        <v>123</v>
      </c>
      <c r="S43" s="11" t="str">
        <f t="shared" si="4"/>
        <v>San Antonio,TX</v>
      </c>
      <c r="T43" s="30" t="s">
        <v>400</v>
      </c>
      <c r="U43" s="11" t="s">
        <v>36</v>
      </c>
      <c r="V43" s="11">
        <f t="shared" si="9"/>
        <v>54</v>
      </c>
      <c r="W43" s="11" t="str">
        <f t="shared" si="10"/>
        <v>tabletop%20games</v>
      </c>
      <c r="X43" s="11" t="str">
        <f t="shared" si="7"/>
        <v>tabletop games</v>
      </c>
      <c r="Y43" s="14" t="b">
        <v>1</v>
      </c>
      <c r="Z43" s="14" t="str">
        <f t="shared" si="8"/>
        <v>true</v>
      </c>
      <c r="AA43" s="11" t="s">
        <v>27</v>
      </c>
      <c r="AC43" s="28" t="s">
        <v>124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 ht="15.75" customHeight="1">
      <c r="A44" s="32">
        <v>456024909</v>
      </c>
      <c r="B44" s="34" t="s">
        <v>125</v>
      </c>
      <c r="C44" s="12">
        <v>43533</v>
      </c>
      <c r="D44" s="12">
        <v>43586</v>
      </c>
      <c r="E44" s="12">
        <v>43606</v>
      </c>
      <c r="F44" s="13">
        <f t="shared" si="0"/>
        <v>20</v>
      </c>
      <c r="G44" s="13">
        <v>1</v>
      </c>
      <c r="H44" s="13">
        <f t="shared" si="11"/>
        <v>4</v>
      </c>
      <c r="I44" s="13">
        <f t="shared" si="2"/>
        <v>5</v>
      </c>
      <c r="J44" s="13" t="str">
        <f>VLOOKUP(I44,Month!A:B,2,FALSE)</f>
        <v>May</v>
      </c>
      <c r="K44" s="12" t="b">
        <f t="shared" si="3"/>
        <v>0</v>
      </c>
      <c r="L44" s="11">
        <v>1056</v>
      </c>
      <c r="M44" s="30" t="s">
        <v>295</v>
      </c>
      <c r="N44" s="11">
        <v>78175.5</v>
      </c>
      <c r="O44" s="30">
        <f>VLOOKUP(M44,Currency!A:B,2,FALSE)</f>
        <v>1</v>
      </c>
      <c r="P44" s="35">
        <v>87556.560000000012</v>
      </c>
      <c r="Q44" s="11" t="s">
        <v>126</v>
      </c>
      <c r="R44" s="11" t="s">
        <v>127</v>
      </c>
      <c r="S44" s="11" t="str">
        <f t="shared" si="4"/>
        <v>Tours,Centre</v>
      </c>
      <c r="T44" s="30" t="s">
        <v>405</v>
      </c>
      <c r="U44" s="11" t="s">
        <v>36</v>
      </c>
      <c r="V44" s="11">
        <f t="shared" si="9"/>
        <v>54</v>
      </c>
      <c r="W44" s="11" t="str">
        <f t="shared" si="10"/>
        <v>tabletop%20games</v>
      </c>
      <c r="X44" s="11" t="str">
        <f t="shared" si="7"/>
        <v>tabletop games</v>
      </c>
      <c r="Y44" s="14" t="b">
        <v>0</v>
      </c>
      <c r="Z44" s="14" t="str">
        <f t="shared" si="8"/>
        <v>false</v>
      </c>
      <c r="AA44" s="11" t="s">
        <v>27</v>
      </c>
      <c r="AC44" s="28" t="s">
        <v>128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 ht="15.75" customHeight="1">
      <c r="A45" s="32">
        <v>470556307</v>
      </c>
      <c r="B45" s="34" t="s">
        <v>332</v>
      </c>
      <c r="C45" s="12">
        <v>43534</v>
      </c>
      <c r="D45" s="12">
        <v>43537</v>
      </c>
      <c r="E45" s="12">
        <v>43597</v>
      </c>
      <c r="F45" s="13">
        <f t="shared" si="0"/>
        <v>60</v>
      </c>
      <c r="G45" s="13">
        <v>13</v>
      </c>
      <c r="H45" s="13">
        <f t="shared" si="11"/>
        <v>4</v>
      </c>
      <c r="I45" s="13">
        <f t="shared" si="2"/>
        <v>3</v>
      </c>
      <c r="J45" s="13" t="str">
        <f>VLOOKUP(I45,Month!A:B,2,FALSE)</f>
        <v>March</v>
      </c>
      <c r="K45" s="12" t="b">
        <f t="shared" si="3"/>
        <v>0</v>
      </c>
      <c r="L45" s="11">
        <v>2</v>
      </c>
      <c r="M45" s="30" t="s">
        <v>295</v>
      </c>
      <c r="N45" s="11">
        <v>2</v>
      </c>
      <c r="O45" s="30">
        <f>VLOOKUP(M45,Currency!A:B,2,FALSE)</f>
        <v>1</v>
      </c>
      <c r="P45" s="35">
        <v>2</v>
      </c>
      <c r="Q45" s="11" t="s">
        <v>129</v>
      </c>
      <c r="R45" s="11" t="s">
        <v>29</v>
      </c>
      <c r="S45" s="11" t="str">
        <f t="shared" si="4"/>
        <v>Hampton,VA</v>
      </c>
      <c r="T45" s="30" t="s">
        <v>400</v>
      </c>
      <c r="U45" s="11" t="s">
        <v>26</v>
      </c>
      <c r="V45" s="11">
        <f t="shared" si="9"/>
        <v>54</v>
      </c>
      <c r="W45" s="11" t="str">
        <f t="shared" si="10"/>
        <v>live%20games</v>
      </c>
      <c r="X45" s="11" t="str">
        <f t="shared" si="7"/>
        <v>live games</v>
      </c>
      <c r="Y45" s="14" t="b">
        <v>0</v>
      </c>
      <c r="Z45" s="14" t="str">
        <f t="shared" si="8"/>
        <v>false</v>
      </c>
      <c r="AA45" s="11" t="s">
        <v>31</v>
      </c>
      <c r="AC45" s="28" t="s">
        <v>130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1:45" ht="15.75" customHeight="1">
      <c r="A46" s="32">
        <v>474040495</v>
      </c>
      <c r="B46" s="34" t="s">
        <v>333</v>
      </c>
      <c r="C46" s="12">
        <v>43539</v>
      </c>
      <c r="D46" s="12">
        <v>43550</v>
      </c>
      <c r="E46" s="12">
        <v>43561</v>
      </c>
      <c r="F46" s="13">
        <f t="shared" si="0"/>
        <v>11</v>
      </c>
      <c r="G46" s="13">
        <v>26</v>
      </c>
      <c r="H46" s="13">
        <f t="shared" si="11"/>
        <v>3</v>
      </c>
      <c r="I46" s="13">
        <f t="shared" si="2"/>
        <v>3</v>
      </c>
      <c r="J46" s="13" t="str">
        <f>VLOOKUP(I46,Month!A:B,2,FALSE)</f>
        <v>March</v>
      </c>
      <c r="K46" s="12" t="b">
        <f t="shared" si="3"/>
        <v>0</v>
      </c>
      <c r="L46" s="11">
        <v>617</v>
      </c>
      <c r="M46" s="30" t="s">
        <v>295</v>
      </c>
      <c r="N46" s="11">
        <v>9766</v>
      </c>
      <c r="O46" s="30">
        <f>VLOOKUP(M46,Currency!A:B,2,FALSE)</f>
        <v>1</v>
      </c>
      <c r="P46" s="35">
        <v>9766</v>
      </c>
      <c r="Q46" s="11" t="s">
        <v>131</v>
      </c>
      <c r="R46" s="11" t="s">
        <v>132</v>
      </c>
      <c r="S46" s="11" t="str">
        <f t="shared" si="4"/>
        <v>Collingswood,NJ</v>
      </c>
      <c r="T46" s="30" t="s">
        <v>400</v>
      </c>
      <c r="U46" s="11" t="s">
        <v>36</v>
      </c>
      <c r="V46" s="11">
        <f t="shared" si="9"/>
        <v>54</v>
      </c>
      <c r="W46" s="11" t="str">
        <f t="shared" si="10"/>
        <v>tabletop%20games</v>
      </c>
      <c r="X46" s="11" t="str">
        <f t="shared" si="7"/>
        <v>tabletop games</v>
      </c>
      <c r="Y46" s="14" t="b">
        <v>0</v>
      </c>
      <c r="Z46" s="14" t="str">
        <f t="shared" si="8"/>
        <v>false</v>
      </c>
      <c r="AA46" s="11" t="s">
        <v>27</v>
      </c>
      <c r="AC46" s="28" t="s">
        <v>133</v>
      </c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 ht="15.75" customHeight="1">
      <c r="A47" s="32">
        <v>489200715</v>
      </c>
      <c r="B47" s="34" t="s">
        <v>134</v>
      </c>
      <c r="C47" s="12">
        <v>43542</v>
      </c>
      <c r="D47" s="12">
        <v>43543</v>
      </c>
      <c r="E47" s="12">
        <v>43576</v>
      </c>
      <c r="F47" s="13">
        <f t="shared" si="0"/>
        <v>33</v>
      </c>
      <c r="G47" s="13">
        <v>19</v>
      </c>
      <c r="H47" s="13">
        <f t="shared" si="11"/>
        <v>3</v>
      </c>
      <c r="I47" s="13">
        <f t="shared" si="2"/>
        <v>3</v>
      </c>
      <c r="J47" s="13" t="str">
        <f>VLOOKUP(I47,Month!A:B,2,FALSE)</f>
        <v>March</v>
      </c>
      <c r="K47" s="12" t="b">
        <f t="shared" si="3"/>
        <v>0</v>
      </c>
      <c r="L47" s="11">
        <v>272</v>
      </c>
      <c r="M47" s="30" t="s">
        <v>295</v>
      </c>
      <c r="N47" s="11">
        <v>15456</v>
      </c>
      <c r="O47" s="30">
        <f>VLOOKUP(M47,Currency!A:B,2,FALSE)</f>
        <v>1</v>
      </c>
      <c r="P47" s="35">
        <v>17310.72</v>
      </c>
      <c r="Q47" s="11" t="s">
        <v>135</v>
      </c>
      <c r="R47" s="11" t="s">
        <v>136</v>
      </c>
      <c r="S47" s="11" t="str">
        <f t="shared" si="4"/>
        <v>Krempe,Schleswig-Holstein</v>
      </c>
      <c r="T47" s="30" t="s">
        <v>406</v>
      </c>
      <c r="U47" s="11" t="s">
        <v>36</v>
      </c>
      <c r="V47" s="11">
        <f t="shared" si="9"/>
        <v>54</v>
      </c>
      <c r="W47" s="11" t="str">
        <f t="shared" si="10"/>
        <v>tabletop%20games</v>
      </c>
      <c r="X47" s="11" t="str">
        <f t="shared" si="7"/>
        <v>tabletop games</v>
      </c>
      <c r="Y47" s="14" t="b">
        <v>0</v>
      </c>
      <c r="Z47" s="14" t="str">
        <f t="shared" si="8"/>
        <v>false</v>
      </c>
      <c r="AA47" s="11" t="s">
        <v>27</v>
      </c>
      <c r="AC47" s="28" t="s">
        <v>137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 ht="15.75" customHeight="1">
      <c r="A48" s="32">
        <v>490205120</v>
      </c>
      <c r="B48" s="34" t="s">
        <v>334</v>
      </c>
      <c r="C48" s="12">
        <v>43542</v>
      </c>
      <c r="D48" s="12">
        <v>43543</v>
      </c>
      <c r="E48" s="12">
        <v>43573</v>
      </c>
      <c r="F48" s="13">
        <f t="shared" si="0"/>
        <v>30</v>
      </c>
      <c r="G48" s="13">
        <v>19</v>
      </c>
      <c r="H48" s="13">
        <f t="shared" si="11"/>
        <v>3</v>
      </c>
      <c r="I48" s="13">
        <f t="shared" si="2"/>
        <v>3</v>
      </c>
      <c r="J48" s="13" t="str">
        <f>VLOOKUP(I48,Month!A:B,2,FALSE)</f>
        <v>March</v>
      </c>
      <c r="K48" s="12" t="b">
        <f t="shared" si="3"/>
        <v>0</v>
      </c>
      <c r="L48" s="11">
        <v>725</v>
      </c>
      <c r="M48" s="30" t="s">
        <v>295</v>
      </c>
      <c r="N48" s="11">
        <v>12400</v>
      </c>
      <c r="O48" s="30">
        <f>VLOOKUP(M48,Currency!A:B,2,FALSE)</f>
        <v>1</v>
      </c>
      <c r="P48" s="35">
        <v>12400</v>
      </c>
      <c r="Q48" s="11" t="s">
        <v>138</v>
      </c>
      <c r="R48" s="11" t="s">
        <v>42</v>
      </c>
      <c r="S48" s="11" t="str">
        <f t="shared" si="4"/>
        <v>San Francisco,CA</v>
      </c>
      <c r="T48" s="30" t="s">
        <v>400</v>
      </c>
      <c r="U48" s="11" t="s">
        <v>36</v>
      </c>
      <c r="V48" s="11">
        <f t="shared" si="9"/>
        <v>54</v>
      </c>
      <c r="W48" s="11" t="str">
        <f t="shared" si="10"/>
        <v>tabletop%20games</v>
      </c>
      <c r="X48" s="11" t="str">
        <f t="shared" si="7"/>
        <v>tabletop games</v>
      </c>
      <c r="Y48" s="14" t="b">
        <v>0</v>
      </c>
      <c r="Z48" s="14" t="str">
        <f t="shared" si="8"/>
        <v>false</v>
      </c>
      <c r="AA48" s="11" t="s">
        <v>27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1:45" ht="15.75" customHeight="1">
      <c r="A49" s="32">
        <v>506366660</v>
      </c>
      <c r="B49" s="34" t="s">
        <v>335</v>
      </c>
      <c r="C49" s="12">
        <v>43543</v>
      </c>
      <c r="D49" s="12">
        <v>43662</v>
      </c>
      <c r="E49" s="12">
        <v>43683</v>
      </c>
      <c r="F49" s="13">
        <f t="shared" si="0"/>
        <v>21</v>
      </c>
      <c r="G49" s="13">
        <v>16</v>
      </c>
      <c r="H49" s="13">
        <f t="shared" si="11"/>
        <v>3</v>
      </c>
      <c r="I49" s="13">
        <f t="shared" si="2"/>
        <v>7</v>
      </c>
      <c r="J49" s="13" t="str">
        <f>VLOOKUP(I49,Month!A:B,2,FALSE)</f>
        <v>July</v>
      </c>
      <c r="K49" s="12" t="b">
        <f t="shared" si="3"/>
        <v>0</v>
      </c>
      <c r="L49" s="11">
        <v>160</v>
      </c>
      <c r="M49" s="30" t="s">
        <v>295</v>
      </c>
      <c r="N49" s="11">
        <v>87445</v>
      </c>
      <c r="O49" s="30">
        <f>VLOOKUP(M49,Currency!A:B,2,FALSE)</f>
        <v>1</v>
      </c>
      <c r="P49" s="35">
        <v>10493.4</v>
      </c>
      <c r="Q49" s="11" t="s">
        <v>139</v>
      </c>
      <c r="R49" s="11" t="s">
        <v>140</v>
      </c>
      <c r="S49" s="11" t="str">
        <f t="shared" si="4"/>
        <v>Hong Kong,Hong Kong Island</v>
      </c>
      <c r="T49" s="30" t="s">
        <v>139</v>
      </c>
      <c r="U49" s="11" t="s">
        <v>43</v>
      </c>
      <c r="V49" s="11">
        <f t="shared" si="9"/>
        <v>54</v>
      </c>
      <c r="W49" s="11" t="str">
        <f t="shared" si="10"/>
        <v>playing%20cards</v>
      </c>
      <c r="X49" s="11" t="str">
        <f t="shared" si="7"/>
        <v>playing cards</v>
      </c>
      <c r="Y49" s="14" t="b">
        <v>0</v>
      </c>
      <c r="Z49" s="14" t="str">
        <f t="shared" si="8"/>
        <v>false</v>
      </c>
      <c r="AA49" s="11" t="s">
        <v>27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1:45" ht="15.75" customHeight="1">
      <c r="A50" s="32">
        <v>526646207</v>
      </c>
      <c r="B50" s="34" t="s">
        <v>336</v>
      </c>
      <c r="C50" s="12">
        <v>43543</v>
      </c>
      <c r="D50" s="12">
        <v>43552</v>
      </c>
      <c r="E50" s="12">
        <v>43601</v>
      </c>
      <c r="F50" s="13">
        <f t="shared" si="0"/>
        <v>49</v>
      </c>
      <c r="G50" s="13">
        <v>28</v>
      </c>
      <c r="H50" s="13">
        <f t="shared" si="11"/>
        <v>5</v>
      </c>
      <c r="I50" s="13">
        <f t="shared" si="2"/>
        <v>3</v>
      </c>
      <c r="J50" s="13" t="str">
        <f>VLOOKUP(I50,Month!A:B,2,FALSE)</f>
        <v>March</v>
      </c>
      <c r="K50" s="12" t="b">
        <f t="shared" si="3"/>
        <v>0</v>
      </c>
      <c r="L50" s="11">
        <v>56</v>
      </c>
      <c r="M50" s="30" t="s">
        <v>295</v>
      </c>
      <c r="N50" s="11">
        <v>4046.69</v>
      </c>
      <c r="O50" s="30">
        <f>VLOOKUP(M50,Currency!A:B,2,FALSE)</f>
        <v>1</v>
      </c>
      <c r="P50" s="35">
        <v>4046.69</v>
      </c>
      <c r="Q50" s="11" t="s">
        <v>141</v>
      </c>
      <c r="R50" s="11" t="s">
        <v>132</v>
      </c>
      <c r="S50" s="11" t="str">
        <f t="shared" si="4"/>
        <v>New Brunswick,NJ</v>
      </c>
      <c r="T50" s="30" t="s">
        <v>400</v>
      </c>
      <c r="U50" s="11" t="s">
        <v>36</v>
      </c>
      <c r="V50" s="11">
        <f t="shared" si="9"/>
        <v>54</v>
      </c>
      <c r="W50" s="11" t="str">
        <f t="shared" si="10"/>
        <v>tabletop%20games</v>
      </c>
      <c r="X50" s="11" t="str">
        <f t="shared" si="7"/>
        <v>tabletop games</v>
      </c>
      <c r="Y50" s="14" t="b">
        <v>0</v>
      </c>
      <c r="Z50" s="14" t="str">
        <f t="shared" si="8"/>
        <v>false</v>
      </c>
      <c r="AA50" s="11" t="s">
        <v>27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1:45" ht="15.75" customHeight="1">
      <c r="A51" s="32">
        <v>528402382</v>
      </c>
      <c r="B51" s="34" t="s">
        <v>337</v>
      </c>
      <c r="C51" s="12">
        <v>43545</v>
      </c>
      <c r="D51" s="12">
        <v>43557</v>
      </c>
      <c r="E51" s="12">
        <v>43587</v>
      </c>
      <c r="F51" s="13">
        <f t="shared" si="0"/>
        <v>30</v>
      </c>
      <c r="G51" s="13">
        <v>2</v>
      </c>
      <c r="H51" s="13">
        <f t="shared" si="11"/>
        <v>3</v>
      </c>
      <c r="I51" s="13">
        <f t="shared" si="2"/>
        <v>4</v>
      </c>
      <c r="J51" s="13" t="str">
        <f>VLOOKUP(I51,Month!A:B,2,FALSE)</f>
        <v>April</v>
      </c>
      <c r="K51" s="12" t="b">
        <f t="shared" si="3"/>
        <v>0</v>
      </c>
      <c r="L51" s="11">
        <v>78</v>
      </c>
      <c r="M51" s="30" t="s">
        <v>295</v>
      </c>
      <c r="N51" s="11">
        <v>2707</v>
      </c>
      <c r="O51" s="30">
        <f>VLOOKUP(M51,Currency!A:B,2,FALSE)</f>
        <v>1</v>
      </c>
      <c r="P51" s="35">
        <v>2707</v>
      </c>
      <c r="Q51" s="11" t="s">
        <v>142</v>
      </c>
      <c r="R51" s="11" t="s">
        <v>115</v>
      </c>
      <c r="S51" s="11" t="str">
        <f t="shared" si="4"/>
        <v>Provo,UT</v>
      </c>
      <c r="T51" s="30" t="s">
        <v>400</v>
      </c>
      <c r="U51" s="11" t="s">
        <v>43</v>
      </c>
      <c r="V51" s="11">
        <f t="shared" si="9"/>
        <v>54</v>
      </c>
      <c r="W51" s="11" t="str">
        <f t="shared" si="10"/>
        <v>playing%20cards</v>
      </c>
      <c r="X51" s="11" t="str">
        <f t="shared" si="7"/>
        <v>playing cards</v>
      </c>
      <c r="Y51" s="14" t="b">
        <v>0</v>
      </c>
      <c r="Z51" s="14" t="str">
        <f t="shared" si="8"/>
        <v>false</v>
      </c>
      <c r="AA51" s="11" t="s">
        <v>27</v>
      </c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 ht="15.75" customHeight="1">
      <c r="A52" s="32">
        <v>570716639</v>
      </c>
      <c r="B52" s="34" t="s">
        <v>338</v>
      </c>
      <c r="C52" s="12">
        <v>43546</v>
      </c>
      <c r="D52" s="12">
        <v>43570</v>
      </c>
      <c r="E52" s="12">
        <v>43600</v>
      </c>
      <c r="F52" s="13">
        <f t="shared" si="0"/>
        <v>30</v>
      </c>
      <c r="G52" s="13">
        <v>15</v>
      </c>
      <c r="H52" s="13">
        <f t="shared" si="11"/>
        <v>2</v>
      </c>
      <c r="I52" s="13">
        <f t="shared" si="2"/>
        <v>4</v>
      </c>
      <c r="J52" s="13" t="str">
        <f>VLOOKUP(I52,Month!A:B,2,FALSE)</f>
        <v>April</v>
      </c>
      <c r="K52" s="12" t="b">
        <f t="shared" si="3"/>
        <v>0</v>
      </c>
      <c r="L52" s="11">
        <v>18</v>
      </c>
      <c r="M52" s="30" t="s">
        <v>295</v>
      </c>
      <c r="N52" s="11">
        <v>1154</v>
      </c>
      <c r="O52" s="30">
        <f>VLOOKUP(M52,Currency!A:B,2,FALSE)</f>
        <v>1</v>
      </c>
      <c r="P52" s="35">
        <v>1154</v>
      </c>
      <c r="Q52" s="11" t="s">
        <v>143</v>
      </c>
      <c r="R52" s="11" t="s">
        <v>94</v>
      </c>
      <c r="S52" s="11" t="str">
        <f t="shared" si="4"/>
        <v>East Lansing,MI</v>
      </c>
      <c r="T52" s="30" t="s">
        <v>400</v>
      </c>
      <c r="U52" s="11" t="s">
        <v>43</v>
      </c>
      <c r="V52" s="11">
        <f t="shared" si="9"/>
        <v>54</v>
      </c>
      <c r="W52" s="11" t="str">
        <f t="shared" si="10"/>
        <v>playing%20cards</v>
      </c>
      <c r="X52" s="11" t="str">
        <f t="shared" si="7"/>
        <v>playing cards</v>
      </c>
      <c r="Y52" s="14" t="b">
        <v>0</v>
      </c>
      <c r="Z52" s="14" t="str">
        <f t="shared" si="8"/>
        <v>false</v>
      </c>
      <c r="AA52" s="11" t="s">
        <v>31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1:45" ht="15.75" customHeight="1">
      <c r="A53" s="32">
        <v>575542112</v>
      </c>
      <c r="B53" s="34" t="s">
        <v>339</v>
      </c>
      <c r="C53" s="12">
        <v>43550</v>
      </c>
      <c r="D53" s="12">
        <v>43552</v>
      </c>
      <c r="E53" s="12">
        <v>43572</v>
      </c>
      <c r="F53" s="13">
        <f t="shared" si="0"/>
        <v>20</v>
      </c>
      <c r="G53" s="13">
        <v>28</v>
      </c>
      <c r="H53" s="13">
        <f t="shared" si="11"/>
        <v>5</v>
      </c>
      <c r="I53" s="13">
        <f t="shared" si="2"/>
        <v>3</v>
      </c>
      <c r="J53" s="13" t="str">
        <f>VLOOKUP(I53,Month!A:B,2,FALSE)</f>
        <v>March</v>
      </c>
      <c r="K53" s="12" t="b">
        <f t="shared" si="3"/>
        <v>0</v>
      </c>
      <c r="L53" s="11">
        <v>96</v>
      </c>
      <c r="M53" s="30" t="s">
        <v>295</v>
      </c>
      <c r="N53" s="11">
        <v>2731</v>
      </c>
      <c r="O53" s="30">
        <f>VLOOKUP(M53,Currency!A:B,2,FALSE)</f>
        <v>1</v>
      </c>
      <c r="P53" s="35">
        <v>2731</v>
      </c>
      <c r="Q53" s="11" t="s">
        <v>144</v>
      </c>
      <c r="R53" s="11" t="s">
        <v>60</v>
      </c>
      <c r="S53" s="11" t="str">
        <f t="shared" si="4"/>
        <v>New York,NY</v>
      </c>
      <c r="T53" s="30" t="s">
        <v>400</v>
      </c>
      <c r="U53" s="11" t="s">
        <v>36</v>
      </c>
      <c r="V53" s="11">
        <f t="shared" si="9"/>
        <v>54</v>
      </c>
      <c r="W53" s="11" t="str">
        <f t="shared" si="10"/>
        <v>tabletop%20games</v>
      </c>
      <c r="X53" s="11" t="str">
        <f t="shared" si="7"/>
        <v>tabletop games</v>
      </c>
      <c r="Y53" s="14" t="b">
        <v>0</v>
      </c>
      <c r="Z53" s="14" t="str">
        <f t="shared" si="8"/>
        <v>false</v>
      </c>
      <c r="AA53" s="11" t="s">
        <v>27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45" ht="15.75" customHeight="1">
      <c r="A54" s="32">
        <v>599991695</v>
      </c>
      <c r="B54" s="34" t="s">
        <v>340</v>
      </c>
      <c r="C54" s="12">
        <v>43551</v>
      </c>
      <c r="D54" s="12">
        <v>43556</v>
      </c>
      <c r="E54" s="12">
        <v>43570</v>
      </c>
      <c r="F54" s="13">
        <f t="shared" si="0"/>
        <v>14</v>
      </c>
      <c r="G54" s="13">
        <v>1</v>
      </c>
      <c r="H54" s="13">
        <f t="shared" si="11"/>
        <v>2</v>
      </c>
      <c r="I54" s="13">
        <f t="shared" si="2"/>
        <v>4</v>
      </c>
      <c r="J54" s="13" t="str">
        <f>VLOOKUP(I54,Month!A:B,2,FALSE)</f>
        <v>April</v>
      </c>
      <c r="K54" s="12" t="b">
        <f t="shared" si="3"/>
        <v>0</v>
      </c>
      <c r="L54" s="11">
        <v>228</v>
      </c>
      <c r="M54" s="30" t="s">
        <v>295</v>
      </c>
      <c r="N54" s="11">
        <v>16047</v>
      </c>
      <c r="O54" s="30">
        <f>VLOOKUP(M54,Currency!A:B,2,FALSE)</f>
        <v>1</v>
      </c>
      <c r="P54" s="35">
        <v>16047</v>
      </c>
      <c r="Q54" s="11" t="s">
        <v>145</v>
      </c>
      <c r="R54" s="11" t="s">
        <v>146</v>
      </c>
      <c r="S54" s="11" t="str">
        <f t="shared" si="4"/>
        <v>Brandon,MS</v>
      </c>
      <c r="T54" s="30" t="s">
        <v>400</v>
      </c>
      <c r="U54" s="11" t="s">
        <v>36</v>
      </c>
      <c r="V54" s="11">
        <f t="shared" si="9"/>
        <v>54</v>
      </c>
      <c r="W54" s="11" t="str">
        <f t="shared" si="10"/>
        <v>tabletop%20games</v>
      </c>
      <c r="X54" s="11" t="str">
        <f t="shared" si="7"/>
        <v>tabletop games</v>
      </c>
      <c r="Y54" s="14" t="b">
        <v>0</v>
      </c>
      <c r="Z54" s="14" t="str">
        <f t="shared" si="8"/>
        <v>false</v>
      </c>
      <c r="AA54" s="11" t="s">
        <v>27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45" ht="15.75" customHeight="1">
      <c r="A55" s="32">
        <v>603218921</v>
      </c>
      <c r="B55" s="34" t="s">
        <v>341</v>
      </c>
      <c r="C55" s="12">
        <v>43553</v>
      </c>
      <c r="D55" s="12">
        <v>43605</v>
      </c>
      <c r="E55" s="12">
        <v>43635</v>
      </c>
      <c r="F55" s="13">
        <f t="shared" si="0"/>
        <v>30</v>
      </c>
      <c r="G55" s="13">
        <v>20</v>
      </c>
      <c r="H55" s="13">
        <f t="shared" si="11"/>
        <v>2</v>
      </c>
      <c r="I55" s="13">
        <f t="shared" si="2"/>
        <v>5</v>
      </c>
      <c r="J55" s="13" t="str">
        <f>VLOOKUP(I55,Month!A:B,2,FALSE)</f>
        <v>May</v>
      </c>
      <c r="K55" s="12" t="b">
        <f t="shared" si="3"/>
        <v>0</v>
      </c>
      <c r="L55" s="11">
        <v>157</v>
      </c>
      <c r="M55" s="30" t="s">
        <v>295</v>
      </c>
      <c r="N55" s="11">
        <v>4313</v>
      </c>
      <c r="O55" s="30">
        <f>VLOOKUP(M55,Currency!A:B,2,FALSE)</f>
        <v>1</v>
      </c>
      <c r="P55" s="35">
        <v>5693.16</v>
      </c>
      <c r="Q55" s="11" t="s">
        <v>147</v>
      </c>
      <c r="R55" s="11" t="s">
        <v>35</v>
      </c>
      <c r="S55" s="11" t="str">
        <f t="shared" si="4"/>
        <v>Wales,England</v>
      </c>
      <c r="T55" s="30" t="s">
        <v>401</v>
      </c>
      <c r="U55" s="11" t="s">
        <v>43</v>
      </c>
      <c r="V55" s="11">
        <f t="shared" si="9"/>
        <v>54</v>
      </c>
      <c r="W55" s="11" t="str">
        <f t="shared" si="10"/>
        <v>playing%20cards</v>
      </c>
      <c r="X55" s="11" t="str">
        <f t="shared" si="7"/>
        <v>playing cards</v>
      </c>
      <c r="Y55" s="14" t="b">
        <v>0</v>
      </c>
      <c r="Z55" s="14" t="str">
        <f t="shared" si="8"/>
        <v>false</v>
      </c>
      <c r="AA55" s="11" t="s">
        <v>27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 ht="15.75" customHeight="1">
      <c r="A56" s="32">
        <v>614983062</v>
      </c>
      <c r="B56" s="34" t="s">
        <v>342</v>
      </c>
      <c r="C56" s="12">
        <v>43554</v>
      </c>
      <c r="D56" s="12">
        <v>43560</v>
      </c>
      <c r="E56" s="12">
        <v>43592</v>
      </c>
      <c r="F56" s="13">
        <f t="shared" si="0"/>
        <v>32</v>
      </c>
      <c r="G56" s="13">
        <v>5</v>
      </c>
      <c r="H56" s="13">
        <f t="shared" si="11"/>
        <v>6</v>
      </c>
      <c r="I56" s="13">
        <f t="shared" si="2"/>
        <v>4</v>
      </c>
      <c r="J56" s="13" t="str">
        <f>VLOOKUP(I56,Month!A:B,2,FALSE)</f>
        <v>April</v>
      </c>
      <c r="K56" s="12" t="b">
        <f t="shared" si="3"/>
        <v>0</v>
      </c>
      <c r="L56" s="11">
        <v>341</v>
      </c>
      <c r="M56" s="30" t="s">
        <v>295</v>
      </c>
      <c r="N56" s="11">
        <v>13032</v>
      </c>
      <c r="O56" s="30">
        <f>VLOOKUP(M56,Currency!A:B,2,FALSE)</f>
        <v>1</v>
      </c>
      <c r="P56" s="35">
        <v>13032</v>
      </c>
      <c r="Q56" s="11" t="s">
        <v>148</v>
      </c>
      <c r="R56" s="11" t="s">
        <v>101</v>
      </c>
      <c r="S56" s="11" t="str">
        <f t="shared" si="4"/>
        <v>Naperville,IL</v>
      </c>
      <c r="T56" s="30" t="s">
        <v>400</v>
      </c>
      <c r="U56" s="11" t="s">
        <v>36</v>
      </c>
      <c r="V56" s="11">
        <f t="shared" si="9"/>
        <v>54</v>
      </c>
      <c r="W56" s="11" t="str">
        <f t="shared" si="10"/>
        <v>tabletop%20games</v>
      </c>
      <c r="X56" s="11" t="str">
        <f t="shared" si="7"/>
        <v>tabletop games</v>
      </c>
      <c r="Y56" s="14" t="b">
        <v>0</v>
      </c>
      <c r="Z56" s="14" t="str">
        <f t="shared" si="8"/>
        <v>false</v>
      </c>
      <c r="AA56" s="11" t="s">
        <v>27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 ht="15.75" customHeight="1">
      <c r="A57" s="32">
        <v>675733053</v>
      </c>
      <c r="B57" s="34" t="s">
        <v>343</v>
      </c>
      <c r="C57" s="12">
        <v>43556</v>
      </c>
      <c r="D57" s="12">
        <v>43561</v>
      </c>
      <c r="E57" s="12">
        <v>43576</v>
      </c>
      <c r="F57" s="13">
        <f t="shared" si="0"/>
        <v>15</v>
      </c>
      <c r="G57" s="13">
        <v>6</v>
      </c>
      <c r="H57" s="13">
        <f t="shared" si="11"/>
        <v>7</v>
      </c>
      <c r="I57" s="13">
        <f t="shared" si="2"/>
        <v>4</v>
      </c>
      <c r="J57" s="13" t="str">
        <f>VLOOKUP(I57,Month!A:B,2,FALSE)</f>
        <v>April</v>
      </c>
      <c r="K57" s="12" t="b">
        <f t="shared" si="3"/>
        <v>0</v>
      </c>
      <c r="L57" s="11">
        <v>7</v>
      </c>
      <c r="M57" s="30" t="s">
        <v>295</v>
      </c>
      <c r="N57" s="11">
        <v>197</v>
      </c>
      <c r="O57" s="30">
        <f>VLOOKUP(M57,Currency!A:B,2,FALSE)</f>
        <v>1</v>
      </c>
      <c r="P57" s="35">
        <v>220.64000000000001</v>
      </c>
      <c r="Q57" s="11" t="s">
        <v>149</v>
      </c>
      <c r="R57" s="11" t="s">
        <v>127</v>
      </c>
      <c r="S57" s="11" t="str">
        <f t="shared" si="4"/>
        <v>Bretagne,Centre</v>
      </c>
      <c r="T57" s="30" t="s">
        <v>405</v>
      </c>
      <c r="U57" s="11" t="s">
        <v>36</v>
      </c>
      <c r="V57" s="11">
        <f t="shared" si="9"/>
        <v>54</v>
      </c>
      <c r="W57" s="11" t="str">
        <f t="shared" si="10"/>
        <v>tabletop%20games</v>
      </c>
      <c r="X57" s="11" t="str">
        <f t="shared" si="7"/>
        <v>tabletop games</v>
      </c>
      <c r="Y57" s="14" t="b">
        <v>0</v>
      </c>
      <c r="Z57" s="14" t="str">
        <f t="shared" si="8"/>
        <v>false</v>
      </c>
      <c r="AA57" s="11" t="s">
        <v>27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 ht="15.75" customHeight="1">
      <c r="A58" s="32">
        <v>691012156</v>
      </c>
      <c r="B58" s="34" t="s">
        <v>344</v>
      </c>
      <c r="C58" s="12">
        <v>43558</v>
      </c>
      <c r="D58" s="12">
        <v>43571</v>
      </c>
      <c r="E58" s="12">
        <v>43587</v>
      </c>
      <c r="F58" s="13">
        <f t="shared" si="0"/>
        <v>16</v>
      </c>
      <c r="G58" s="13">
        <v>16</v>
      </c>
      <c r="H58" s="13">
        <f t="shared" si="11"/>
        <v>3</v>
      </c>
      <c r="I58" s="13">
        <f t="shared" si="2"/>
        <v>4</v>
      </c>
      <c r="J58" s="13" t="str">
        <f>VLOOKUP(I58,Month!A:B,2,FALSE)</f>
        <v>April</v>
      </c>
      <c r="K58" s="12" t="b">
        <f t="shared" si="3"/>
        <v>0</v>
      </c>
      <c r="L58" s="11">
        <v>26004</v>
      </c>
      <c r="M58" s="30" t="s">
        <v>295</v>
      </c>
      <c r="N58" s="11">
        <v>1367901.33</v>
      </c>
      <c r="O58" s="30">
        <f>VLOOKUP(M58,Currency!A:B,2,FALSE)</f>
        <v>1</v>
      </c>
      <c r="P58" s="35">
        <v>1367901.33</v>
      </c>
      <c r="Q58" s="11" t="s">
        <v>150</v>
      </c>
      <c r="R58" s="11" t="s">
        <v>25</v>
      </c>
      <c r="S58" s="11" t="str">
        <f t="shared" si="4"/>
        <v>Boynton Beach,FL</v>
      </c>
      <c r="T58" s="30" t="s">
        <v>400</v>
      </c>
      <c r="U58" s="11" t="s">
        <v>36</v>
      </c>
      <c r="V58" s="11">
        <f t="shared" si="9"/>
        <v>54</v>
      </c>
      <c r="W58" s="11" t="str">
        <f t="shared" si="10"/>
        <v>tabletop%20games</v>
      </c>
      <c r="X58" s="11" t="str">
        <f t="shared" si="7"/>
        <v>tabletop games</v>
      </c>
      <c r="Y58" s="14" t="b">
        <v>0</v>
      </c>
      <c r="Z58" s="14" t="str">
        <f t="shared" si="8"/>
        <v>false</v>
      </c>
      <c r="AA58" s="11" t="s">
        <v>27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45" ht="15.75" customHeight="1">
      <c r="A59" s="32">
        <v>693521123</v>
      </c>
      <c r="B59" s="34" t="s">
        <v>345</v>
      </c>
      <c r="C59" s="12">
        <v>43564</v>
      </c>
      <c r="D59" s="12">
        <v>43578</v>
      </c>
      <c r="E59" s="12">
        <v>43608</v>
      </c>
      <c r="F59" s="13">
        <f t="shared" si="0"/>
        <v>30</v>
      </c>
      <c r="G59" s="13">
        <v>23</v>
      </c>
      <c r="H59" s="13">
        <f t="shared" si="11"/>
        <v>3</v>
      </c>
      <c r="I59" s="13">
        <f t="shared" si="2"/>
        <v>4</v>
      </c>
      <c r="J59" s="13" t="str">
        <f>VLOOKUP(I59,Month!A:B,2,FALSE)</f>
        <v>April</v>
      </c>
      <c r="K59" s="12" t="b">
        <f t="shared" si="3"/>
        <v>0</v>
      </c>
      <c r="L59" s="11">
        <v>71</v>
      </c>
      <c r="M59" s="30" t="s">
        <v>295</v>
      </c>
      <c r="N59" s="11">
        <v>1633</v>
      </c>
      <c r="O59" s="30">
        <f>VLOOKUP(M59,Currency!A:B,2,FALSE)</f>
        <v>1</v>
      </c>
      <c r="P59" s="35">
        <v>1633</v>
      </c>
      <c r="Q59" s="11" t="s">
        <v>151</v>
      </c>
      <c r="R59" s="11" t="s">
        <v>152</v>
      </c>
      <c r="S59" s="11" t="str">
        <f t="shared" si="4"/>
        <v>College Park,MD</v>
      </c>
      <c r="T59" s="30" t="s">
        <v>400</v>
      </c>
      <c r="U59" s="11" t="s">
        <v>43</v>
      </c>
      <c r="V59" s="11">
        <f t="shared" si="9"/>
        <v>54</v>
      </c>
      <c r="W59" s="11" t="str">
        <f t="shared" si="10"/>
        <v>playing%20cards</v>
      </c>
      <c r="X59" s="11" t="str">
        <f t="shared" si="7"/>
        <v>playing cards</v>
      </c>
      <c r="Y59" s="14" t="b">
        <v>0</v>
      </c>
      <c r="Z59" s="14" t="str">
        <f t="shared" si="8"/>
        <v>false</v>
      </c>
      <c r="AA59" s="11" t="s">
        <v>31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 ht="15.75" customHeight="1">
      <c r="A60" s="32">
        <v>697419301</v>
      </c>
      <c r="B60" s="34" t="s">
        <v>346</v>
      </c>
      <c r="C60" s="12">
        <v>43564</v>
      </c>
      <c r="D60" s="12">
        <v>43574</v>
      </c>
      <c r="E60" s="12">
        <v>43605</v>
      </c>
      <c r="F60" s="13">
        <f t="shared" si="0"/>
        <v>31</v>
      </c>
      <c r="G60" s="13">
        <v>19</v>
      </c>
      <c r="H60" s="13">
        <f t="shared" si="11"/>
        <v>6</v>
      </c>
      <c r="I60" s="13">
        <f t="shared" si="2"/>
        <v>4</v>
      </c>
      <c r="J60" s="13" t="str">
        <f>VLOOKUP(I60,Month!A:B,2,FALSE)</f>
        <v>April</v>
      </c>
      <c r="K60" s="12" t="b">
        <f t="shared" si="3"/>
        <v>0</v>
      </c>
      <c r="L60" s="11">
        <v>22</v>
      </c>
      <c r="M60" s="30" t="s">
        <v>295</v>
      </c>
      <c r="N60" s="11">
        <v>1364</v>
      </c>
      <c r="O60" s="30">
        <f>VLOOKUP(M60,Currency!A:B,2,FALSE)</f>
        <v>1</v>
      </c>
      <c r="P60" s="35">
        <v>1364</v>
      </c>
      <c r="Q60" s="11" t="s">
        <v>153</v>
      </c>
      <c r="R60" s="11" t="s">
        <v>112</v>
      </c>
      <c r="S60" s="11" t="str">
        <f t="shared" si="4"/>
        <v>Durango,CO</v>
      </c>
      <c r="T60" s="30" t="s">
        <v>400</v>
      </c>
      <c r="U60" s="11" t="s">
        <v>154</v>
      </c>
      <c r="V60" s="11">
        <f t="shared" si="9"/>
        <v>54</v>
      </c>
      <c r="W60" s="11" t="str">
        <f t="shared" si="10"/>
        <v>puzzles</v>
      </c>
      <c r="X60" s="11" t="str">
        <f t="shared" si="7"/>
        <v>puzzles</v>
      </c>
      <c r="Y60" s="14" t="b">
        <v>0</v>
      </c>
      <c r="Z60" s="14" t="str">
        <f t="shared" si="8"/>
        <v>false</v>
      </c>
      <c r="AA60" s="11" t="s">
        <v>31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 ht="15.75" customHeight="1">
      <c r="A61" s="32">
        <v>722089197</v>
      </c>
      <c r="B61" s="34" t="s">
        <v>347</v>
      </c>
      <c r="C61" s="12">
        <v>43566</v>
      </c>
      <c r="D61" s="12">
        <v>43572</v>
      </c>
      <c r="E61" s="12">
        <v>43602</v>
      </c>
      <c r="F61" s="13">
        <f t="shared" si="0"/>
        <v>30</v>
      </c>
      <c r="G61" s="13">
        <v>17</v>
      </c>
      <c r="H61" s="13">
        <f t="shared" si="11"/>
        <v>4</v>
      </c>
      <c r="I61" s="13">
        <f t="shared" si="2"/>
        <v>4</v>
      </c>
      <c r="J61" s="13" t="str">
        <f>VLOOKUP(I61,Month!A:B,2,FALSE)</f>
        <v>April</v>
      </c>
      <c r="K61" s="12" t="b">
        <f t="shared" si="3"/>
        <v>0</v>
      </c>
      <c r="L61" s="11">
        <v>319</v>
      </c>
      <c r="M61" s="30" t="s">
        <v>295</v>
      </c>
      <c r="N61" s="11">
        <v>27666</v>
      </c>
      <c r="O61" s="30">
        <f>VLOOKUP(M61,Currency!A:B,2,FALSE)</f>
        <v>1</v>
      </c>
      <c r="P61" s="35">
        <v>27666</v>
      </c>
      <c r="Q61" s="11" t="s">
        <v>155</v>
      </c>
      <c r="R61" s="11" t="s">
        <v>115</v>
      </c>
      <c r="S61" s="11" t="str">
        <f t="shared" si="4"/>
        <v>Salt Lake City,UT</v>
      </c>
      <c r="T61" s="30" t="s">
        <v>400</v>
      </c>
      <c r="U61" s="11" t="s">
        <v>36</v>
      </c>
      <c r="V61" s="11">
        <f t="shared" si="9"/>
        <v>54</v>
      </c>
      <c r="W61" s="11" t="str">
        <f t="shared" si="10"/>
        <v>tabletop%20games</v>
      </c>
      <c r="X61" s="11" t="str">
        <f t="shared" si="7"/>
        <v>tabletop games</v>
      </c>
      <c r="Y61" s="14" t="b">
        <v>0</v>
      </c>
      <c r="Z61" s="14" t="str">
        <f t="shared" si="8"/>
        <v>false</v>
      </c>
      <c r="AA61" s="11" t="s">
        <v>27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45" ht="15.75" customHeight="1">
      <c r="A62" s="32">
        <v>746887439</v>
      </c>
      <c r="B62" s="34" t="s">
        <v>156</v>
      </c>
      <c r="C62" s="12">
        <v>43567</v>
      </c>
      <c r="D62" s="12">
        <v>43582</v>
      </c>
      <c r="E62" s="12">
        <v>43617</v>
      </c>
      <c r="F62" s="13">
        <f t="shared" si="0"/>
        <v>35</v>
      </c>
      <c r="G62" s="13">
        <v>27</v>
      </c>
      <c r="H62" s="13">
        <f t="shared" si="11"/>
        <v>7</v>
      </c>
      <c r="I62" s="13">
        <f t="shared" si="2"/>
        <v>4</v>
      </c>
      <c r="J62" s="13" t="str">
        <f>VLOOKUP(I62,Month!A:B,2,FALSE)</f>
        <v>April</v>
      </c>
      <c r="K62" s="12" t="b">
        <f t="shared" si="3"/>
        <v>0</v>
      </c>
      <c r="L62" s="11">
        <v>3</v>
      </c>
      <c r="M62" s="30" t="s">
        <v>295</v>
      </c>
      <c r="N62" s="11">
        <v>40</v>
      </c>
      <c r="O62" s="30">
        <f>VLOOKUP(M62,Currency!A:B,2,FALSE)</f>
        <v>1</v>
      </c>
      <c r="P62" s="35">
        <v>4.8</v>
      </c>
      <c r="Q62" s="11" t="s">
        <v>139</v>
      </c>
      <c r="R62" s="11" t="s">
        <v>140</v>
      </c>
      <c r="S62" s="11" t="str">
        <f t="shared" si="4"/>
        <v>Hong Kong,Hong Kong Island</v>
      </c>
      <c r="T62" s="30" t="s">
        <v>139</v>
      </c>
      <c r="U62" s="11" t="s">
        <v>30</v>
      </c>
      <c r="V62" s="11">
        <f t="shared" si="9"/>
        <v>54</v>
      </c>
      <c r="W62" s="11" t="str">
        <f t="shared" si="10"/>
        <v>mobile%20games</v>
      </c>
      <c r="X62" s="11" t="str">
        <f t="shared" si="7"/>
        <v>mobile games</v>
      </c>
      <c r="Y62" s="14" t="b">
        <v>0</v>
      </c>
      <c r="Z62" s="14" t="str">
        <f t="shared" si="8"/>
        <v>false</v>
      </c>
      <c r="AA62" s="11" t="s">
        <v>31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45" ht="15.75" customHeight="1">
      <c r="A63" s="32">
        <v>757326786</v>
      </c>
      <c r="B63" s="34" t="s">
        <v>157</v>
      </c>
      <c r="C63" s="12">
        <v>43570</v>
      </c>
      <c r="D63" s="12">
        <v>43603</v>
      </c>
      <c r="E63" s="12">
        <v>43623</v>
      </c>
      <c r="F63" s="13">
        <f t="shared" si="0"/>
        <v>20</v>
      </c>
      <c r="G63" s="13">
        <v>18</v>
      </c>
      <c r="H63" s="13">
        <f t="shared" si="11"/>
        <v>7</v>
      </c>
      <c r="I63" s="13">
        <f t="shared" si="2"/>
        <v>5</v>
      </c>
      <c r="J63" s="13" t="str">
        <f>VLOOKUP(I63,Month!A:B,2,FALSE)</f>
        <v>May</v>
      </c>
      <c r="K63" s="12" t="b">
        <f t="shared" si="3"/>
        <v>0</v>
      </c>
      <c r="L63" s="11">
        <v>193</v>
      </c>
      <c r="M63" s="30" t="s">
        <v>295</v>
      </c>
      <c r="N63" s="11">
        <v>10558</v>
      </c>
      <c r="O63" s="30">
        <f>VLOOKUP(M63,Currency!A:B,2,FALSE)</f>
        <v>1</v>
      </c>
      <c r="P63" s="35">
        <v>10558</v>
      </c>
      <c r="Q63" s="11" t="s">
        <v>158</v>
      </c>
      <c r="R63" s="11" t="s">
        <v>42</v>
      </c>
      <c r="S63" s="11" t="str">
        <f t="shared" si="4"/>
        <v>Hayward,CA</v>
      </c>
      <c r="T63" s="30" t="s">
        <v>400</v>
      </c>
      <c r="U63" s="11" t="s">
        <v>43</v>
      </c>
      <c r="V63" s="11">
        <f t="shared" si="9"/>
        <v>54</v>
      </c>
      <c r="W63" s="11" t="str">
        <f t="shared" si="10"/>
        <v>playing%20cards</v>
      </c>
      <c r="X63" s="11" t="str">
        <f t="shared" si="7"/>
        <v>playing cards</v>
      </c>
      <c r="Y63" s="14" t="b">
        <v>0</v>
      </c>
      <c r="Z63" s="14" t="str">
        <f t="shared" si="8"/>
        <v>false</v>
      </c>
      <c r="AA63" s="11" t="s">
        <v>27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45" ht="15.75" customHeight="1">
      <c r="A64" s="32">
        <v>795830281</v>
      </c>
      <c r="B64" s="34" t="s">
        <v>348</v>
      </c>
      <c r="C64" s="12">
        <v>43571</v>
      </c>
      <c r="D64" s="12">
        <v>43572</v>
      </c>
      <c r="E64" s="12">
        <v>43586</v>
      </c>
      <c r="F64" s="13">
        <f t="shared" si="0"/>
        <v>14</v>
      </c>
      <c r="G64" s="13">
        <v>17</v>
      </c>
      <c r="H64" s="13">
        <f t="shared" si="11"/>
        <v>4</v>
      </c>
      <c r="I64" s="13">
        <f t="shared" si="2"/>
        <v>4</v>
      </c>
      <c r="J64" s="13" t="str">
        <f>VLOOKUP(I64,Month!A:B,2,FALSE)</f>
        <v>April</v>
      </c>
      <c r="K64" s="12" t="b">
        <f t="shared" si="3"/>
        <v>0</v>
      </c>
      <c r="L64" s="11">
        <v>36</v>
      </c>
      <c r="M64" s="30" t="s">
        <v>295</v>
      </c>
      <c r="N64" s="11">
        <v>989</v>
      </c>
      <c r="O64" s="30">
        <f>VLOOKUP(M64,Currency!A:B,2,FALSE)</f>
        <v>1</v>
      </c>
      <c r="P64" s="35">
        <v>989</v>
      </c>
      <c r="Q64" s="11" t="s">
        <v>159</v>
      </c>
      <c r="R64" s="11" t="s">
        <v>160</v>
      </c>
      <c r="S64" s="11" t="str">
        <f t="shared" si="4"/>
        <v>Carrollton,GA</v>
      </c>
      <c r="T64" s="30" t="s">
        <v>400</v>
      </c>
      <c r="U64" s="11" t="s">
        <v>36</v>
      </c>
      <c r="V64" s="11">
        <f t="shared" si="9"/>
        <v>54</v>
      </c>
      <c r="W64" s="11" t="str">
        <f t="shared" si="10"/>
        <v>tabletop%20games</v>
      </c>
      <c r="X64" s="11" t="str">
        <f t="shared" si="7"/>
        <v>tabletop games</v>
      </c>
      <c r="Y64" s="14" t="b">
        <v>0</v>
      </c>
      <c r="Z64" s="14" t="str">
        <f t="shared" si="8"/>
        <v>false</v>
      </c>
      <c r="AA64" s="11" t="s">
        <v>27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1:45" ht="15.75" customHeight="1">
      <c r="A65" s="32">
        <v>799327001</v>
      </c>
      <c r="B65" s="34" t="s">
        <v>349</v>
      </c>
      <c r="C65" s="12">
        <v>43574</v>
      </c>
      <c r="D65" s="12"/>
      <c r="E65" s="12">
        <v>43661</v>
      </c>
      <c r="F65" s="13"/>
      <c r="G65" s="13"/>
      <c r="H65" s="13">
        <f>WEEKDAY(D65,1)</f>
        <v>7</v>
      </c>
      <c r="I65" s="13">
        <f t="shared" si="2"/>
        <v>1</v>
      </c>
      <c r="J65" s="13" t="str">
        <f>VLOOKUP(I65,Month!A:B,2,FALSE)</f>
        <v>January</v>
      </c>
      <c r="K65" s="12" t="b">
        <f t="shared" si="3"/>
        <v>0</v>
      </c>
      <c r="L65" s="11">
        <v>208</v>
      </c>
      <c r="M65" s="30" t="s">
        <v>295</v>
      </c>
      <c r="N65" s="11">
        <v>4127</v>
      </c>
      <c r="O65" s="30">
        <f>VLOOKUP(M65,Currency!A:B,2,FALSE)</f>
        <v>1</v>
      </c>
      <c r="P65" s="35">
        <v>4127</v>
      </c>
      <c r="Q65" s="11" t="s">
        <v>161</v>
      </c>
      <c r="R65" s="11" t="s">
        <v>94</v>
      </c>
      <c r="S65" s="11" t="str">
        <f t="shared" si="4"/>
        <v>Detroit,MI</v>
      </c>
      <c r="T65" s="30" t="s">
        <v>400</v>
      </c>
      <c r="U65" s="11" t="s">
        <v>36</v>
      </c>
      <c r="V65" s="11">
        <f t="shared" si="9"/>
        <v>54</v>
      </c>
      <c r="W65" s="11" t="str">
        <f t="shared" si="10"/>
        <v>tabletop%20games</v>
      </c>
      <c r="X65" s="11" t="str">
        <f t="shared" si="7"/>
        <v>tabletop games</v>
      </c>
      <c r="Y65" s="14" t="b">
        <v>0</v>
      </c>
      <c r="Z65" s="14" t="str">
        <f t="shared" si="8"/>
        <v>false</v>
      </c>
      <c r="AA65" s="11" t="s">
        <v>27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1:45" ht="15.75" customHeight="1">
      <c r="A66" s="32">
        <v>833136941</v>
      </c>
      <c r="B66" s="34" t="s">
        <v>162</v>
      </c>
      <c r="C66" s="12">
        <v>43574</v>
      </c>
      <c r="D66" s="12">
        <v>43586</v>
      </c>
      <c r="E66" s="12">
        <v>43611</v>
      </c>
      <c r="F66" s="13">
        <f t="shared" ref="F66:F129" si="12">E66-D66</f>
        <v>25</v>
      </c>
      <c r="G66" s="13">
        <v>1</v>
      </c>
      <c r="H66" s="13">
        <f t="shared" ref="H66:H97" si="13">WEEKDAY(D66,1)</f>
        <v>4</v>
      </c>
      <c r="I66" s="13">
        <f t="shared" ref="I66:I129" si="14">MONTH(D66)</f>
        <v>5</v>
      </c>
      <c r="J66" s="13" t="str">
        <f>VLOOKUP(I66,Month!A:B,2,FALSE)</f>
        <v>May</v>
      </c>
      <c r="K66" s="12" t="b">
        <f t="shared" ref="K66:K129" si="15">EXACT(C66,D66)</f>
        <v>0</v>
      </c>
      <c r="L66" s="11">
        <v>893</v>
      </c>
      <c r="M66" s="30" t="s">
        <v>295</v>
      </c>
      <c r="N66" s="11">
        <v>44556</v>
      </c>
      <c r="O66" s="30">
        <f>VLOOKUP(M66,Currency!A:B,2,FALSE)</f>
        <v>1</v>
      </c>
      <c r="P66" s="35">
        <v>49902.720000000001</v>
      </c>
      <c r="Q66" s="11" t="s">
        <v>163</v>
      </c>
      <c r="R66" s="11" t="s">
        <v>164</v>
      </c>
      <c r="S66" s="11" t="str">
        <f t="shared" ref="S66:S129" si="16">CONCATENATE(Q66,",",R66)</f>
        <v>Perugia,Umbria</v>
      </c>
      <c r="T66" s="30" t="s">
        <v>403</v>
      </c>
      <c r="U66" s="11" t="s">
        <v>36</v>
      </c>
      <c r="V66" s="11">
        <f t="shared" si="9"/>
        <v>54</v>
      </c>
      <c r="W66" s="11" t="str">
        <f t="shared" si="10"/>
        <v>tabletop%20games</v>
      </c>
      <c r="X66" s="11" t="str">
        <f t="shared" ref="X66:X129" si="17">SUBSTITUTE(W66, "%20", " ")</f>
        <v>tabletop games</v>
      </c>
      <c r="Y66" s="14" t="b">
        <v>0</v>
      </c>
      <c r="Z66" s="14" t="str">
        <f t="shared" ref="Z66:Z129" si="18">LOWER(Y66)</f>
        <v>false</v>
      </c>
      <c r="AA66" s="11" t="s">
        <v>27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 ht="15.75" customHeight="1">
      <c r="A67" s="32">
        <v>851252173</v>
      </c>
      <c r="B67" s="34" t="s">
        <v>350</v>
      </c>
      <c r="C67" s="12">
        <v>43575</v>
      </c>
      <c r="D67" s="12">
        <v>43593</v>
      </c>
      <c r="E67" s="12">
        <v>43623</v>
      </c>
      <c r="F67" s="13">
        <f t="shared" si="12"/>
        <v>30</v>
      </c>
      <c r="G67" s="13">
        <v>8</v>
      </c>
      <c r="H67" s="13">
        <f t="shared" si="13"/>
        <v>4</v>
      </c>
      <c r="I67" s="13">
        <f t="shared" si="14"/>
        <v>5</v>
      </c>
      <c r="J67" s="13" t="str">
        <f>VLOOKUP(I67,Month!A:B,2,FALSE)</f>
        <v>May</v>
      </c>
      <c r="K67" s="12" t="b">
        <f t="shared" si="15"/>
        <v>0</v>
      </c>
      <c r="L67" s="11">
        <v>23</v>
      </c>
      <c r="M67" s="30" t="s">
        <v>295</v>
      </c>
      <c r="N67" s="11">
        <v>1966</v>
      </c>
      <c r="O67" s="30">
        <f>VLOOKUP(M67,Currency!A:B,2,FALSE)</f>
        <v>1</v>
      </c>
      <c r="P67" s="35">
        <v>1966</v>
      </c>
      <c r="Q67" s="11" t="s">
        <v>165</v>
      </c>
      <c r="R67" s="11" t="s">
        <v>64</v>
      </c>
      <c r="S67" s="11" t="str">
        <f t="shared" si="16"/>
        <v>Redmond,WA</v>
      </c>
      <c r="T67" s="30" t="s">
        <v>400</v>
      </c>
      <c r="U67" s="11" t="s">
        <v>26</v>
      </c>
      <c r="V67" s="11">
        <f t="shared" si="9"/>
        <v>54</v>
      </c>
      <c r="W67" s="11" t="str">
        <f t="shared" si="10"/>
        <v>live%20games</v>
      </c>
      <c r="X67" s="11" t="str">
        <f t="shared" si="17"/>
        <v>live games</v>
      </c>
      <c r="Y67" s="14" t="b">
        <v>0</v>
      </c>
      <c r="Z67" s="14" t="str">
        <f t="shared" si="18"/>
        <v>false</v>
      </c>
      <c r="AA67" s="11" t="s">
        <v>31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1:45" ht="15.75" customHeight="1">
      <c r="A68" s="32">
        <v>859519481</v>
      </c>
      <c r="B68" s="34" t="s">
        <v>351</v>
      </c>
      <c r="C68" s="12">
        <v>43575</v>
      </c>
      <c r="D68" s="12">
        <v>43586</v>
      </c>
      <c r="E68" s="12">
        <v>43622</v>
      </c>
      <c r="F68" s="13">
        <f t="shared" si="12"/>
        <v>36</v>
      </c>
      <c r="G68" s="13">
        <v>1</v>
      </c>
      <c r="H68" s="13">
        <f t="shared" si="13"/>
        <v>4</v>
      </c>
      <c r="I68" s="13">
        <f t="shared" si="14"/>
        <v>5</v>
      </c>
      <c r="J68" s="13" t="str">
        <f>VLOOKUP(I68,Month!A:B,2,FALSE)</f>
        <v>May</v>
      </c>
      <c r="K68" s="12" t="b">
        <f t="shared" si="15"/>
        <v>0</v>
      </c>
      <c r="L68" s="11">
        <v>1273</v>
      </c>
      <c r="M68" s="30" t="s">
        <v>295</v>
      </c>
      <c r="N68" s="11">
        <v>166304</v>
      </c>
      <c r="O68" s="30">
        <f>VLOOKUP(M68,Currency!A:B,2,FALSE)</f>
        <v>1</v>
      </c>
      <c r="P68" s="35">
        <v>166304</v>
      </c>
      <c r="Q68" s="11" t="s">
        <v>166</v>
      </c>
      <c r="R68" s="11" t="s">
        <v>101</v>
      </c>
      <c r="S68" s="11" t="str">
        <f t="shared" si="16"/>
        <v>Bloomington,IL</v>
      </c>
      <c r="T68" s="30" t="s">
        <v>400</v>
      </c>
      <c r="U68" s="11" t="s">
        <v>36</v>
      </c>
      <c r="V68" s="11">
        <f t="shared" si="9"/>
        <v>54</v>
      </c>
      <c r="W68" s="11" t="str">
        <f t="shared" si="10"/>
        <v>tabletop%20games</v>
      </c>
      <c r="X68" s="11" t="str">
        <f t="shared" si="17"/>
        <v>tabletop games</v>
      </c>
      <c r="Y68" s="14" t="b">
        <v>0</v>
      </c>
      <c r="Z68" s="14" t="str">
        <f t="shared" si="18"/>
        <v>false</v>
      </c>
      <c r="AA68" s="11" t="s">
        <v>27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1:45" ht="15.75" customHeight="1">
      <c r="A69" s="32">
        <v>887539225</v>
      </c>
      <c r="B69" s="34" t="s">
        <v>167</v>
      </c>
      <c r="C69" s="12">
        <v>43576</v>
      </c>
      <c r="D69" s="12">
        <v>43586</v>
      </c>
      <c r="E69" s="12">
        <v>43616</v>
      </c>
      <c r="F69" s="13">
        <f t="shared" si="12"/>
        <v>30</v>
      </c>
      <c r="G69" s="13">
        <v>1</v>
      </c>
      <c r="H69" s="13">
        <f t="shared" si="13"/>
        <v>4</v>
      </c>
      <c r="I69" s="13">
        <f t="shared" si="14"/>
        <v>5</v>
      </c>
      <c r="J69" s="13" t="str">
        <f>VLOOKUP(I69,Month!A:B,2,FALSE)</f>
        <v>May</v>
      </c>
      <c r="K69" s="12" t="b">
        <f t="shared" si="15"/>
        <v>0</v>
      </c>
      <c r="L69" s="11">
        <v>36</v>
      </c>
      <c r="M69" s="30" t="s">
        <v>295</v>
      </c>
      <c r="N69" s="11">
        <v>3511</v>
      </c>
      <c r="O69" s="30">
        <f>VLOOKUP(M69,Currency!A:B,2,FALSE)</f>
        <v>1</v>
      </c>
      <c r="P69" s="35">
        <v>3511</v>
      </c>
      <c r="Q69" s="11" t="s">
        <v>168</v>
      </c>
      <c r="R69" s="11" t="s">
        <v>42</v>
      </c>
      <c r="S69" s="11" t="str">
        <f t="shared" si="16"/>
        <v>Pasadena,CA</v>
      </c>
      <c r="T69" s="30" t="s">
        <v>400</v>
      </c>
      <c r="U69" s="11" t="s">
        <v>154</v>
      </c>
      <c r="V69" s="11">
        <f t="shared" si="9"/>
        <v>54</v>
      </c>
      <c r="W69" s="11" t="str">
        <f t="shared" si="10"/>
        <v>puzzles</v>
      </c>
      <c r="X69" s="11" t="str">
        <f t="shared" si="17"/>
        <v>puzzles</v>
      </c>
      <c r="Y69" s="14" t="b">
        <v>0</v>
      </c>
      <c r="Z69" s="14" t="str">
        <f t="shared" si="18"/>
        <v>false</v>
      </c>
      <c r="AA69" s="11" t="s">
        <v>27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1:45" ht="15.75" customHeight="1">
      <c r="A70" s="32">
        <v>919862684</v>
      </c>
      <c r="B70" s="34" t="s">
        <v>352</v>
      </c>
      <c r="C70" s="12">
        <v>43579</v>
      </c>
      <c r="D70" s="12">
        <v>43640</v>
      </c>
      <c r="E70" s="12">
        <v>43685</v>
      </c>
      <c r="F70" s="13">
        <f t="shared" si="12"/>
        <v>45</v>
      </c>
      <c r="G70" s="13">
        <v>24</v>
      </c>
      <c r="H70" s="13">
        <f t="shared" si="13"/>
        <v>2</v>
      </c>
      <c r="I70" s="13">
        <f t="shared" si="14"/>
        <v>6</v>
      </c>
      <c r="J70" s="13" t="str">
        <f>VLOOKUP(I70,Month!A:B,2,FALSE)</f>
        <v>June</v>
      </c>
      <c r="K70" s="12" t="b">
        <f t="shared" si="15"/>
        <v>0</v>
      </c>
      <c r="L70" s="11">
        <v>8504</v>
      </c>
      <c r="M70" s="30" t="s">
        <v>295</v>
      </c>
      <c r="N70" s="11">
        <v>3542035.74</v>
      </c>
      <c r="O70" s="30">
        <f>VLOOKUP(M70,Currency!A:B,2,FALSE)</f>
        <v>1</v>
      </c>
      <c r="P70" s="35">
        <v>354203.57400000002</v>
      </c>
      <c r="Q70" s="11" t="s">
        <v>169</v>
      </c>
      <c r="R70" s="11" t="s">
        <v>170</v>
      </c>
      <c r="S70" s="11" t="str">
        <f t="shared" si="16"/>
        <v>Oslo,Oslo Fylke</v>
      </c>
      <c r="T70" s="30" t="s">
        <v>407</v>
      </c>
      <c r="U70" s="11" t="s">
        <v>36</v>
      </c>
      <c r="V70" s="11">
        <f t="shared" si="9"/>
        <v>54</v>
      </c>
      <c r="W70" s="11" t="str">
        <f t="shared" si="10"/>
        <v>tabletop%20games</v>
      </c>
      <c r="X70" s="11" t="str">
        <f t="shared" si="17"/>
        <v>tabletop games</v>
      </c>
      <c r="Y70" s="14" t="b">
        <v>0</v>
      </c>
      <c r="Z70" s="14" t="str">
        <f t="shared" si="18"/>
        <v>false</v>
      </c>
      <c r="AA70" s="11" t="s">
        <v>27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 ht="15.75" customHeight="1">
      <c r="A71" s="32">
        <v>921603041</v>
      </c>
      <c r="B71" s="34" t="s">
        <v>171</v>
      </c>
      <c r="C71" s="12">
        <v>43580</v>
      </c>
      <c r="D71" s="12">
        <v>43599</v>
      </c>
      <c r="E71" s="12">
        <v>43623</v>
      </c>
      <c r="F71" s="13">
        <f t="shared" si="12"/>
        <v>24</v>
      </c>
      <c r="G71" s="13">
        <v>14</v>
      </c>
      <c r="H71" s="13">
        <f t="shared" si="13"/>
        <v>3</v>
      </c>
      <c r="I71" s="13">
        <f t="shared" si="14"/>
        <v>5</v>
      </c>
      <c r="J71" s="13" t="str">
        <f>VLOOKUP(I71,Month!A:B,2,FALSE)</f>
        <v>May</v>
      </c>
      <c r="K71" s="12" t="b">
        <f t="shared" si="15"/>
        <v>0</v>
      </c>
      <c r="L71" s="11">
        <v>2848</v>
      </c>
      <c r="M71" s="30" t="s">
        <v>295</v>
      </c>
      <c r="N71" s="11">
        <v>136726</v>
      </c>
      <c r="O71" s="30">
        <f>VLOOKUP(M71,Currency!A:B,2,FALSE)</f>
        <v>1</v>
      </c>
      <c r="P71" s="35">
        <v>136726</v>
      </c>
      <c r="Q71" s="11" t="s">
        <v>172</v>
      </c>
      <c r="R71" s="11" t="s">
        <v>101</v>
      </c>
      <c r="S71" s="11" t="str">
        <f t="shared" si="16"/>
        <v>Plainfield,IL</v>
      </c>
      <c r="T71" s="30" t="s">
        <v>400</v>
      </c>
      <c r="U71" s="11" t="s">
        <v>36</v>
      </c>
      <c r="V71" s="11">
        <f t="shared" si="9"/>
        <v>54</v>
      </c>
      <c r="W71" s="11" t="str">
        <f t="shared" si="10"/>
        <v>tabletop%20games</v>
      </c>
      <c r="X71" s="11" t="str">
        <f t="shared" si="17"/>
        <v>tabletop games</v>
      </c>
      <c r="Y71" s="14" t="b">
        <v>0</v>
      </c>
      <c r="Z71" s="14" t="str">
        <f t="shared" si="18"/>
        <v>false</v>
      </c>
      <c r="AA71" s="11" t="s">
        <v>27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 ht="15.75" customHeight="1">
      <c r="A72" s="32">
        <v>935058626</v>
      </c>
      <c r="B72" s="34" t="s">
        <v>353</v>
      </c>
      <c r="C72" s="12">
        <v>43581</v>
      </c>
      <c r="D72" s="12">
        <v>43647</v>
      </c>
      <c r="E72" s="12">
        <v>43677</v>
      </c>
      <c r="F72" s="13">
        <f t="shared" si="12"/>
        <v>30</v>
      </c>
      <c r="G72" s="13">
        <v>1</v>
      </c>
      <c r="H72" s="13">
        <f t="shared" si="13"/>
        <v>2</v>
      </c>
      <c r="I72" s="13">
        <f t="shared" si="14"/>
        <v>7</v>
      </c>
      <c r="J72" s="13" t="str">
        <f>VLOOKUP(I72,Month!A:B,2,FALSE)</f>
        <v>July</v>
      </c>
      <c r="K72" s="12" t="b">
        <f t="shared" si="15"/>
        <v>0</v>
      </c>
      <c r="L72" s="11">
        <v>307</v>
      </c>
      <c r="M72" s="30" t="s">
        <v>295</v>
      </c>
      <c r="N72" s="11">
        <v>5363</v>
      </c>
      <c r="O72" s="30">
        <f>VLOOKUP(M72,Currency!A:B,2,FALSE)</f>
        <v>1</v>
      </c>
      <c r="P72" s="35">
        <v>5363</v>
      </c>
      <c r="Q72" s="11" t="s">
        <v>173</v>
      </c>
      <c r="R72" s="11" t="s">
        <v>174</v>
      </c>
      <c r="S72" s="11" t="str">
        <f t="shared" si="16"/>
        <v>Minneapolis,MN</v>
      </c>
      <c r="T72" s="30" t="s">
        <v>400</v>
      </c>
      <c r="U72" s="11" t="s">
        <v>36</v>
      </c>
      <c r="V72" s="11">
        <f t="shared" si="9"/>
        <v>54</v>
      </c>
      <c r="W72" s="11" t="str">
        <f t="shared" si="10"/>
        <v>tabletop%20games</v>
      </c>
      <c r="X72" s="11" t="str">
        <f t="shared" si="17"/>
        <v>tabletop games</v>
      </c>
      <c r="Y72" s="14" t="b">
        <v>0</v>
      </c>
      <c r="Z72" s="14" t="str">
        <f t="shared" si="18"/>
        <v>false</v>
      </c>
      <c r="AA72" s="11" t="s">
        <v>27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 ht="15.75" customHeight="1">
      <c r="A73" s="32">
        <v>965417878</v>
      </c>
      <c r="B73" s="34" t="s">
        <v>175</v>
      </c>
      <c r="C73" s="12">
        <v>43584</v>
      </c>
      <c r="D73" s="12">
        <v>43586</v>
      </c>
      <c r="E73" s="12">
        <v>43616</v>
      </c>
      <c r="F73" s="13">
        <f t="shared" si="12"/>
        <v>30</v>
      </c>
      <c r="G73" s="13">
        <v>1</v>
      </c>
      <c r="H73" s="13">
        <f t="shared" si="13"/>
        <v>4</v>
      </c>
      <c r="I73" s="13">
        <f t="shared" si="14"/>
        <v>5</v>
      </c>
      <c r="J73" s="13" t="str">
        <f>VLOOKUP(I73,Month!A:B,2,FALSE)</f>
        <v>May</v>
      </c>
      <c r="K73" s="12" t="b">
        <f t="shared" si="15"/>
        <v>0</v>
      </c>
      <c r="L73" s="11">
        <v>173</v>
      </c>
      <c r="M73" s="30" t="s">
        <v>295</v>
      </c>
      <c r="N73" s="11">
        <v>1737</v>
      </c>
      <c r="O73" s="30">
        <f>VLOOKUP(M73,Currency!A:B,2,FALSE)</f>
        <v>1</v>
      </c>
      <c r="P73" s="35">
        <v>1737</v>
      </c>
      <c r="Q73" s="11" t="s">
        <v>165</v>
      </c>
      <c r="R73" s="11" t="s">
        <v>64</v>
      </c>
      <c r="S73" s="11" t="str">
        <f t="shared" si="16"/>
        <v>Redmond,WA</v>
      </c>
      <c r="T73" s="30" t="s">
        <v>400</v>
      </c>
      <c r="U73" s="11" t="s">
        <v>36</v>
      </c>
      <c r="V73" s="11">
        <f t="shared" si="9"/>
        <v>54</v>
      </c>
      <c r="W73" s="11" t="str">
        <f t="shared" si="10"/>
        <v>tabletop%20games</v>
      </c>
      <c r="X73" s="11" t="str">
        <f t="shared" si="17"/>
        <v>tabletop games</v>
      </c>
      <c r="Y73" s="14" t="b">
        <v>0</v>
      </c>
      <c r="Z73" s="14" t="str">
        <f t="shared" si="18"/>
        <v>false</v>
      </c>
      <c r="AA73" s="11" t="s">
        <v>27</v>
      </c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1:45" ht="15.75" customHeight="1">
      <c r="A74" s="32">
        <v>999093282</v>
      </c>
      <c r="B74" s="34" t="s">
        <v>176</v>
      </c>
      <c r="C74" s="12"/>
      <c r="D74" s="12">
        <v>43689</v>
      </c>
      <c r="E74" s="12">
        <v>43719</v>
      </c>
      <c r="F74" s="13">
        <f t="shared" si="12"/>
        <v>30</v>
      </c>
      <c r="G74" s="13">
        <v>12</v>
      </c>
      <c r="H74" s="13">
        <f t="shared" si="13"/>
        <v>2</v>
      </c>
      <c r="I74" s="13">
        <f t="shared" si="14"/>
        <v>8</v>
      </c>
      <c r="J74" s="13" t="str">
        <f>VLOOKUP(I74,Month!A:B,2,FALSE)</f>
        <v>August</v>
      </c>
      <c r="K74" s="12" t="b">
        <f t="shared" si="15"/>
        <v>0</v>
      </c>
      <c r="L74" s="11">
        <v>11</v>
      </c>
      <c r="M74" s="30" t="s">
        <v>295</v>
      </c>
      <c r="N74" s="11">
        <v>81</v>
      </c>
      <c r="O74" s="30">
        <f>VLOOKUP(M74,Currency!A:B,2,FALSE)</f>
        <v>1</v>
      </c>
      <c r="P74" s="35">
        <v>106.92</v>
      </c>
      <c r="Q74" s="11" t="s">
        <v>98</v>
      </c>
      <c r="R74" s="11" t="s">
        <v>35</v>
      </c>
      <c r="S74" s="11" t="str">
        <f t="shared" si="16"/>
        <v>London,England</v>
      </c>
      <c r="T74" s="30" t="s">
        <v>401</v>
      </c>
      <c r="U74" s="11" t="s">
        <v>36</v>
      </c>
      <c r="V74" s="11">
        <f t="shared" si="9"/>
        <v>54</v>
      </c>
      <c r="W74" s="11" t="str">
        <f t="shared" si="10"/>
        <v>tabletop%20games</v>
      </c>
      <c r="X74" s="11" t="str">
        <f t="shared" si="17"/>
        <v>tabletop games</v>
      </c>
      <c r="Y74" s="14" t="b">
        <v>0</v>
      </c>
      <c r="Z74" s="14" t="str">
        <f t="shared" si="18"/>
        <v>false</v>
      </c>
      <c r="AA74" s="11" t="s">
        <v>27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1:45" ht="15.75" customHeight="1">
      <c r="A75" s="32">
        <v>1010252246</v>
      </c>
      <c r="B75" s="34" t="s">
        <v>354</v>
      </c>
      <c r="C75" s="12">
        <v>43587</v>
      </c>
      <c r="D75" s="12">
        <v>43774</v>
      </c>
      <c r="E75" s="12">
        <v>43805</v>
      </c>
      <c r="F75" s="13">
        <f t="shared" si="12"/>
        <v>31</v>
      </c>
      <c r="G75" s="13">
        <v>5</v>
      </c>
      <c r="H75" s="13">
        <f t="shared" si="13"/>
        <v>3</v>
      </c>
      <c r="I75" s="13">
        <f t="shared" si="14"/>
        <v>11</v>
      </c>
      <c r="J75" s="13" t="str">
        <f>VLOOKUP(I75,Month!A:B,2,FALSE)</f>
        <v>November</v>
      </c>
      <c r="K75" s="12" t="b">
        <f t="shared" si="15"/>
        <v>0</v>
      </c>
      <c r="L75" s="11">
        <v>23</v>
      </c>
      <c r="M75" s="30" t="s">
        <v>295</v>
      </c>
      <c r="N75" s="11">
        <v>607</v>
      </c>
      <c r="O75" s="30">
        <f>VLOOKUP(M75,Currency!A:B,2,FALSE)</f>
        <v>1</v>
      </c>
      <c r="P75" s="35">
        <v>607</v>
      </c>
      <c r="Q75" s="11" t="s">
        <v>111</v>
      </c>
      <c r="R75" s="11" t="s">
        <v>112</v>
      </c>
      <c r="S75" s="11" t="str">
        <f t="shared" si="16"/>
        <v>Denver,CO</v>
      </c>
      <c r="T75" s="30" t="s">
        <v>400</v>
      </c>
      <c r="U75" s="29" t="s">
        <v>36</v>
      </c>
      <c r="V75" s="11">
        <f t="shared" si="9"/>
        <v>54</v>
      </c>
      <c r="W75" s="11" t="str">
        <f t="shared" si="10"/>
        <v>tabletop%20games</v>
      </c>
      <c r="X75" s="11" t="str">
        <f t="shared" si="17"/>
        <v>tabletop games</v>
      </c>
      <c r="Y75" s="14" t="b">
        <v>0</v>
      </c>
      <c r="Z75" s="14" t="str">
        <f t="shared" si="18"/>
        <v>false</v>
      </c>
      <c r="AA75" s="11" t="s">
        <v>177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 ht="15.75" customHeight="1">
      <c r="A76" s="32">
        <v>1038316883</v>
      </c>
      <c r="B76" s="34" t="s">
        <v>355</v>
      </c>
      <c r="C76" s="12">
        <v>43588</v>
      </c>
      <c r="D76" s="12">
        <v>43599</v>
      </c>
      <c r="E76" s="12">
        <v>43629</v>
      </c>
      <c r="F76" s="13">
        <f t="shared" si="12"/>
        <v>30</v>
      </c>
      <c r="G76" s="13">
        <v>14</v>
      </c>
      <c r="H76" s="13">
        <f t="shared" si="13"/>
        <v>3</v>
      </c>
      <c r="I76" s="13">
        <f t="shared" si="14"/>
        <v>5</v>
      </c>
      <c r="J76" s="13" t="str">
        <f>VLOOKUP(I76,Month!A:B,2,FALSE)</f>
        <v>May</v>
      </c>
      <c r="K76" s="12" t="b">
        <f t="shared" si="15"/>
        <v>0</v>
      </c>
      <c r="L76" s="11">
        <v>350</v>
      </c>
      <c r="M76" s="30" t="s">
        <v>295</v>
      </c>
      <c r="N76" s="11">
        <v>24500</v>
      </c>
      <c r="O76" s="30">
        <f>VLOOKUP(M76,Currency!A:B,2,FALSE)</f>
        <v>1</v>
      </c>
      <c r="P76" s="35">
        <v>24500</v>
      </c>
      <c r="Q76" s="11" t="s">
        <v>178</v>
      </c>
      <c r="R76" s="11" t="s">
        <v>42</v>
      </c>
      <c r="S76" s="11" t="str">
        <f t="shared" si="16"/>
        <v>Vacaville,CA</v>
      </c>
      <c r="T76" s="30" t="s">
        <v>400</v>
      </c>
      <c r="U76" s="11" t="s">
        <v>36</v>
      </c>
      <c r="V76" s="11">
        <f t="shared" si="9"/>
        <v>54</v>
      </c>
      <c r="W76" s="11" t="str">
        <f t="shared" si="10"/>
        <v>tabletop%20games</v>
      </c>
      <c r="X76" s="11" t="str">
        <f t="shared" si="17"/>
        <v>tabletop games</v>
      </c>
      <c r="Y76" s="14" t="b">
        <v>0</v>
      </c>
      <c r="Z76" s="14" t="str">
        <f t="shared" si="18"/>
        <v>false</v>
      </c>
      <c r="AA76" s="11" t="s">
        <v>27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 ht="15.75" customHeight="1">
      <c r="A77" s="32">
        <v>1050302600</v>
      </c>
      <c r="B77" s="34" t="s">
        <v>179</v>
      </c>
      <c r="C77" s="12">
        <v>43598</v>
      </c>
      <c r="D77" s="12">
        <v>43605</v>
      </c>
      <c r="E77" s="12">
        <v>43635</v>
      </c>
      <c r="F77" s="13">
        <f t="shared" si="12"/>
        <v>30</v>
      </c>
      <c r="G77" s="13">
        <v>20</v>
      </c>
      <c r="H77" s="13">
        <f t="shared" si="13"/>
        <v>2</v>
      </c>
      <c r="I77" s="13">
        <f t="shared" si="14"/>
        <v>5</v>
      </c>
      <c r="J77" s="13" t="str">
        <f>VLOOKUP(I77,Month!A:B,2,FALSE)</f>
        <v>May</v>
      </c>
      <c r="K77" s="12" t="b">
        <f t="shared" si="15"/>
        <v>0</v>
      </c>
      <c r="L77" s="11">
        <v>10</v>
      </c>
      <c r="M77" s="30" t="s">
        <v>295</v>
      </c>
      <c r="N77" s="11">
        <v>401</v>
      </c>
      <c r="O77" s="30">
        <f>VLOOKUP(M77,Currency!A:B,2,FALSE)</f>
        <v>1</v>
      </c>
      <c r="P77" s="35">
        <v>529.32000000000005</v>
      </c>
      <c r="Q77" s="11"/>
      <c r="R77" s="11" t="s">
        <v>35</v>
      </c>
      <c r="S77" s="11" t="str">
        <f t="shared" si="16"/>
        <v>,England</v>
      </c>
      <c r="T77" s="30" t="s">
        <v>401</v>
      </c>
      <c r="U77" s="11" t="s">
        <v>30</v>
      </c>
      <c r="V77" s="11">
        <f t="shared" si="9"/>
        <v>54</v>
      </c>
      <c r="W77" s="11" t="str">
        <f t="shared" si="10"/>
        <v>mobile%20games</v>
      </c>
      <c r="X77" s="11" t="str">
        <f t="shared" si="17"/>
        <v>mobile games</v>
      </c>
      <c r="Y77" s="14" t="b">
        <v>0</v>
      </c>
      <c r="Z77" s="14" t="str">
        <f t="shared" si="18"/>
        <v>false</v>
      </c>
      <c r="AA77" s="11" t="s">
        <v>31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1:45" ht="15.75" customHeight="1">
      <c r="A78" s="32">
        <v>1070138616</v>
      </c>
      <c r="B78" s="34" t="s">
        <v>356</v>
      </c>
      <c r="C78" s="12">
        <v>43601</v>
      </c>
      <c r="D78" s="12">
        <v>43606</v>
      </c>
      <c r="E78" s="12">
        <v>43636</v>
      </c>
      <c r="F78" s="13">
        <f t="shared" si="12"/>
        <v>30</v>
      </c>
      <c r="G78" s="13">
        <v>21</v>
      </c>
      <c r="H78" s="13">
        <f t="shared" si="13"/>
        <v>3</v>
      </c>
      <c r="I78" s="13">
        <f t="shared" si="14"/>
        <v>5</v>
      </c>
      <c r="J78" s="13" t="str">
        <f>VLOOKUP(I78,Month!A:B,2,FALSE)</f>
        <v>May</v>
      </c>
      <c r="K78" s="12" t="b">
        <f t="shared" si="15"/>
        <v>0</v>
      </c>
      <c r="L78" s="11">
        <v>12</v>
      </c>
      <c r="M78" s="30" t="s">
        <v>295</v>
      </c>
      <c r="N78" s="11">
        <v>409</v>
      </c>
      <c r="O78" s="30">
        <f>VLOOKUP(M78,Currency!A:B,2,FALSE)</f>
        <v>1</v>
      </c>
      <c r="P78" s="35">
        <v>298.57</v>
      </c>
      <c r="Q78" s="11" t="s">
        <v>67</v>
      </c>
      <c r="R78" s="11" t="s">
        <v>68</v>
      </c>
      <c r="S78" s="11" t="str">
        <f t="shared" si="16"/>
        <v>Singapore,Central Singapore</v>
      </c>
      <c r="T78" s="30" t="s">
        <v>67</v>
      </c>
      <c r="U78" s="11" t="s">
        <v>43</v>
      </c>
      <c r="V78" s="11">
        <f t="shared" si="9"/>
        <v>54</v>
      </c>
      <c r="W78" s="11" t="str">
        <f t="shared" si="10"/>
        <v>playing%20cards</v>
      </c>
      <c r="X78" s="11" t="str">
        <f t="shared" si="17"/>
        <v>playing cards</v>
      </c>
      <c r="Y78" s="14" t="b">
        <v>0</v>
      </c>
      <c r="Z78" s="14" t="str">
        <f t="shared" si="18"/>
        <v>false</v>
      </c>
      <c r="AA78" s="11" t="s">
        <v>27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1:45" ht="15.75" customHeight="1">
      <c r="A79" s="32">
        <v>1131233975</v>
      </c>
      <c r="B79" s="34" t="s">
        <v>357</v>
      </c>
      <c r="C79" s="12">
        <v>43601</v>
      </c>
      <c r="D79" s="12">
        <v>43638</v>
      </c>
      <c r="E79" s="12">
        <v>43668</v>
      </c>
      <c r="F79" s="13">
        <f t="shared" si="12"/>
        <v>30</v>
      </c>
      <c r="G79" s="13">
        <v>22</v>
      </c>
      <c r="H79" s="13">
        <f t="shared" si="13"/>
        <v>7</v>
      </c>
      <c r="I79" s="13">
        <f t="shared" si="14"/>
        <v>6</v>
      </c>
      <c r="J79" s="13" t="str">
        <f>VLOOKUP(I79,Month!A:B,2,FALSE)</f>
        <v>June</v>
      </c>
      <c r="K79" s="12" t="b">
        <f t="shared" si="15"/>
        <v>0</v>
      </c>
      <c r="L79" s="11">
        <v>27</v>
      </c>
      <c r="M79" s="30" t="s">
        <v>295</v>
      </c>
      <c r="N79" s="11">
        <v>1275</v>
      </c>
      <c r="O79" s="30">
        <f>VLOOKUP(M79,Currency!A:B,2,FALSE)</f>
        <v>1</v>
      </c>
      <c r="P79" s="35">
        <v>1275</v>
      </c>
      <c r="Q79" s="11" t="s">
        <v>180</v>
      </c>
      <c r="R79" s="11" t="s">
        <v>29</v>
      </c>
      <c r="S79" s="11" t="str">
        <f t="shared" si="16"/>
        <v>Charlottesville,VA</v>
      </c>
      <c r="T79" s="30" t="s">
        <v>400</v>
      </c>
      <c r="U79" s="11" t="s">
        <v>36</v>
      </c>
      <c r="V79" s="11">
        <f t="shared" si="9"/>
        <v>54</v>
      </c>
      <c r="W79" s="11" t="str">
        <f t="shared" si="10"/>
        <v>tabletop%20games</v>
      </c>
      <c r="X79" s="11" t="str">
        <f t="shared" si="17"/>
        <v>tabletop games</v>
      </c>
      <c r="Y79" s="14" t="b">
        <v>0</v>
      </c>
      <c r="Z79" s="14" t="str">
        <f t="shared" si="18"/>
        <v>false</v>
      </c>
      <c r="AA79" s="11" t="s">
        <v>27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 ht="15.75" customHeight="1">
      <c r="A80" s="32">
        <v>1134572644</v>
      </c>
      <c r="B80" s="34" t="s">
        <v>181</v>
      </c>
      <c r="C80" s="12">
        <v>43607</v>
      </c>
      <c r="D80" s="12">
        <v>43630</v>
      </c>
      <c r="E80" s="12">
        <v>43660</v>
      </c>
      <c r="F80" s="13">
        <f t="shared" si="12"/>
        <v>30</v>
      </c>
      <c r="G80" s="13">
        <v>14</v>
      </c>
      <c r="H80" s="13">
        <f t="shared" si="13"/>
        <v>6</v>
      </c>
      <c r="I80" s="13">
        <f t="shared" si="14"/>
        <v>6</v>
      </c>
      <c r="J80" s="13" t="str">
        <f>VLOOKUP(I80,Month!A:B,2,FALSE)</f>
        <v>June</v>
      </c>
      <c r="K80" s="12" t="b">
        <f t="shared" si="15"/>
        <v>0</v>
      </c>
      <c r="L80" s="11">
        <v>132</v>
      </c>
      <c r="M80" s="30" t="s">
        <v>295</v>
      </c>
      <c r="N80" s="11">
        <v>3208</v>
      </c>
      <c r="O80" s="30">
        <f>VLOOKUP(M80,Currency!A:B,2,FALSE)</f>
        <v>1</v>
      </c>
      <c r="P80" s="35">
        <v>3208</v>
      </c>
      <c r="Q80" s="11" t="s">
        <v>182</v>
      </c>
      <c r="R80" s="11" t="s">
        <v>94</v>
      </c>
      <c r="S80" s="11" t="str">
        <f t="shared" si="16"/>
        <v>Traverse City,MI</v>
      </c>
      <c r="T80" s="30" t="s">
        <v>400</v>
      </c>
      <c r="U80" s="11" t="s">
        <v>43</v>
      </c>
      <c r="V80" s="11">
        <f t="shared" si="9"/>
        <v>54</v>
      </c>
      <c r="W80" s="11" t="str">
        <f t="shared" si="10"/>
        <v>playing%20cards</v>
      </c>
      <c r="X80" s="11" t="str">
        <f t="shared" si="17"/>
        <v>playing cards</v>
      </c>
      <c r="Y80" s="14" t="b">
        <v>1</v>
      </c>
      <c r="Z80" s="14" t="str">
        <f t="shared" si="18"/>
        <v>true</v>
      </c>
      <c r="AA80" s="11" t="s">
        <v>31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 ht="15.75" customHeight="1">
      <c r="A81" s="32">
        <v>1185465369</v>
      </c>
      <c r="B81" s="34" t="s">
        <v>358</v>
      </c>
      <c r="C81" s="12">
        <v>43609</v>
      </c>
      <c r="D81" s="12">
        <v>43634</v>
      </c>
      <c r="E81" s="12">
        <v>43649</v>
      </c>
      <c r="F81" s="13">
        <f t="shared" si="12"/>
        <v>15</v>
      </c>
      <c r="G81" s="13">
        <v>18</v>
      </c>
      <c r="H81" s="13">
        <f t="shared" si="13"/>
        <v>3</v>
      </c>
      <c r="I81" s="13">
        <f t="shared" si="14"/>
        <v>6</v>
      </c>
      <c r="J81" s="13" t="str">
        <f>VLOOKUP(I81,Month!A:B,2,FALSE)</f>
        <v>June</v>
      </c>
      <c r="K81" s="12" t="b">
        <f t="shared" si="15"/>
        <v>0</v>
      </c>
      <c r="L81" s="11">
        <v>5229</v>
      </c>
      <c r="M81" s="30" t="s">
        <v>295</v>
      </c>
      <c r="N81" s="11">
        <v>265211.90999999997</v>
      </c>
      <c r="O81" s="30">
        <f>VLOOKUP(M81,Currency!A:B,2,FALSE)</f>
        <v>1</v>
      </c>
      <c r="P81" s="35">
        <v>204213.17069999999</v>
      </c>
      <c r="Q81" s="11" t="s">
        <v>183</v>
      </c>
      <c r="R81" s="11" t="s">
        <v>184</v>
      </c>
      <c r="S81" s="11" t="str">
        <f t="shared" si="16"/>
        <v>Toronto,ON</v>
      </c>
      <c r="T81" s="30" t="s">
        <v>402</v>
      </c>
      <c r="U81" s="11" t="s">
        <v>36</v>
      </c>
      <c r="V81" s="11">
        <f t="shared" si="9"/>
        <v>54</v>
      </c>
      <c r="W81" s="11" t="str">
        <f t="shared" si="10"/>
        <v>tabletop%20games</v>
      </c>
      <c r="X81" s="11" t="str">
        <f t="shared" si="17"/>
        <v>tabletop games</v>
      </c>
      <c r="Y81" s="14" t="b">
        <v>0</v>
      </c>
      <c r="Z81" s="14" t="str">
        <f t="shared" si="18"/>
        <v>false</v>
      </c>
      <c r="AA81" s="11" t="s">
        <v>27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 ht="15.75" customHeight="1">
      <c r="A82" s="32">
        <v>1191044112</v>
      </c>
      <c r="B82" s="34" t="s">
        <v>359</v>
      </c>
      <c r="C82" s="12">
        <v>43611</v>
      </c>
      <c r="D82" s="12">
        <v>43629</v>
      </c>
      <c r="E82" s="12">
        <v>43689</v>
      </c>
      <c r="F82" s="13">
        <f t="shared" si="12"/>
        <v>60</v>
      </c>
      <c r="G82" s="13">
        <v>13</v>
      </c>
      <c r="H82" s="13">
        <f t="shared" si="13"/>
        <v>5</v>
      </c>
      <c r="I82" s="13">
        <f t="shared" si="14"/>
        <v>6</v>
      </c>
      <c r="J82" s="13" t="str">
        <f>VLOOKUP(I82,Month!A:B,2,FALSE)</f>
        <v>June</v>
      </c>
      <c r="K82" s="12" t="b">
        <f t="shared" si="15"/>
        <v>0</v>
      </c>
      <c r="L82" s="11">
        <v>16</v>
      </c>
      <c r="M82" s="30" t="s">
        <v>295</v>
      </c>
      <c r="N82" s="11">
        <v>1612</v>
      </c>
      <c r="O82" s="30">
        <f>VLOOKUP(M82,Currency!A:B,2,FALSE)</f>
        <v>1</v>
      </c>
      <c r="P82" s="35">
        <v>1612</v>
      </c>
      <c r="Q82" s="11" t="s">
        <v>185</v>
      </c>
      <c r="R82" s="11" t="s">
        <v>123</v>
      </c>
      <c r="S82" s="11" t="str">
        <f t="shared" si="16"/>
        <v>Houston,TX</v>
      </c>
      <c r="T82" s="30" t="s">
        <v>400</v>
      </c>
      <c r="U82" s="11" t="s">
        <v>43</v>
      </c>
      <c r="V82" s="11">
        <f t="shared" si="9"/>
        <v>54</v>
      </c>
      <c r="W82" s="11" t="str">
        <f t="shared" si="10"/>
        <v>playing%20cards</v>
      </c>
      <c r="X82" s="11" t="str">
        <f t="shared" si="17"/>
        <v>playing cards</v>
      </c>
      <c r="Y82" s="14" t="b">
        <v>0</v>
      </c>
      <c r="Z82" s="14" t="str">
        <f t="shared" si="18"/>
        <v>false</v>
      </c>
      <c r="AA82" s="11" t="s">
        <v>31</v>
      </c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 ht="15.75" customHeight="1">
      <c r="A83" s="32">
        <v>1191456933</v>
      </c>
      <c r="B83" s="34" t="s">
        <v>360</v>
      </c>
      <c r="C83" s="12">
        <v>43614</v>
      </c>
      <c r="D83" s="12">
        <v>43675</v>
      </c>
      <c r="E83" s="12">
        <v>43720</v>
      </c>
      <c r="F83" s="13">
        <f t="shared" si="12"/>
        <v>45</v>
      </c>
      <c r="G83" s="13">
        <v>29</v>
      </c>
      <c r="H83" s="13">
        <f t="shared" si="13"/>
        <v>2</v>
      </c>
      <c r="I83" s="13">
        <f t="shared" si="14"/>
        <v>7</v>
      </c>
      <c r="J83" s="13" t="str">
        <f>VLOOKUP(I83,Month!A:B,2,FALSE)</f>
        <v>July</v>
      </c>
      <c r="K83" s="12" t="b">
        <f t="shared" si="15"/>
        <v>0</v>
      </c>
      <c r="L83" s="11">
        <v>1</v>
      </c>
      <c r="M83" s="30" t="s">
        <v>295</v>
      </c>
      <c r="N83" s="11">
        <v>1</v>
      </c>
      <c r="O83" s="30">
        <f>VLOOKUP(M83,Currency!A:B,2,FALSE)</f>
        <v>1</v>
      </c>
      <c r="P83" s="35">
        <v>1.1200000000000001</v>
      </c>
      <c r="Q83" s="11" t="s">
        <v>186</v>
      </c>
      <c r="R83" s="11" t="s">
        <v>186</v>
      </c>
      <c r="S83" s="11" t="str">
        <f t="shared" si="16"/>
        <v>Salzburg,Salzburg</v>
      </c>
      <c r="T83" s="30" t="s">
        <v>408</v>
      </c>
      <c r="U83" s="11" t="s">
        <v>154</v>
      </c>
      <c r="V83" s="11">
        <f t="shared" si="9"/>
        <v>54</v>
      </c>
      <c r="W83" s="11" t="str">
        <f t="shared" si="10"/>
        <v>puzzles</v>
      </c>
      <c r="X83" s="11" t="str">
        <f t="shared" si="17"/>
        <v>puzzles</v>
      </c>
      <c r="Y83" s="14" t="b">
        <v>0</v>
      </c>
      <c r="Z83" s="14" t="str">
        <f t="shared" si="18"/>
        <v>false</v>
      </c>
      <c r="AA83" s="11" t="s">
        <v>31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 ht="15.75" customHeight="1">
      <c r="A84" s="32">
        <v>1204514267</v>
      </c>
      <c r="B84" s="34" t="s">
        <v>187</v>
      </c>
      <c r="C84" s="12">
        <v>43621</v>
      </c>
      <c r="D84" s="12">
        <v>43626</v>
      </c>
      <c r="E84" s="12">
        <v>43640</v>
      </c>
      <c r="F84" s="13">
        <f t="shared" si="12"/>
        <v>14</v>
      </c>
      <c r="G84" s="13">
        <v>10</v>
      </c>
      <c r="H84" s="13">
        <f t="shared" si="13"/>
        <v>2</v>
      </c>
      <c r="I84" s="13">
        <f t="shared" si="14"/>
        <v>6</v>
      </c>
      <c r="J84" s="13" t="str">
        <f>VLOOKUP(I84,Month!A:B,2,FALSE)</f>
        <v>June</v>
      </c>
      <c r="K84" s="12" t="b">
        <f t="shared" si="15"/>
        <v>0</v>
      </c>
      <c r="L84" s="11">
        <v>144</v>
      </c>
      <c r="M84" s="30" t="s">
        <v>295</v>
      </c>
      <c r="N84" s="11">
        <v>6087</v>
      </c>
      <c r="O84" s="30">
        <f>VLOOKUP(M84,Currency!A:B,2,FALSE)</f>
        <v>1</v>
      </c>
      <c r="P84" s="35">
        <v>6817.4400000000005</v>
      </c>
      <c r="Q84" s="11" t="s">
        <v>188</v>
      </c>
      <c r="R84" s="11" t="s">
        <v>189</v>
      </c>
      <c r="S84" s="11" t="str">
        <f t="shared" si="16"/>
        <v>Cintru√©nigo,Navarre</v>
      </c>
      <c r="T84" s="30" t="s">
        <v>404</v>
      </c>
      <c r="U84" s="11" t="s">
        <v>36</v>
      </c>
      <c r="V84" s="11">
        <f t="shared" si="9"/>
        <v>54</v>
      </c>
      <c r="W84" s="11" t="str">
        <f t="shared" si="10"/>
        <v>tabletop%20games</v>
      </c>
      <c r="X84" s="11" t="str">
        <f t="shared" si="17"/>
        <v>tabletop games</v>
      </c>
      <c r="Y84" s="14" t="b">
        <v>0</v>
      </c>
      <c r="Z84" s="14" t="str">
        <f t="shared" si="18"/>
        <v>false</v>
      </c>
      <c r="AA84" s="11" t="s">
        <v>27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 ht="15.75" customHeight="1">
      <c r="A85" s="32">
        <v>1216759387</v>
      </c>
      <c r="B85" s="34" t="s">
        <v>361</v>
      </c>
      <c r="C85" s="12">
        <v>43627</v>
      </c>
      <c r="D85" s="12">
        <v>43718</v>
      </c>
      <c r="E85" s="12">
        <v>43736</v>
      </c>
      <c r="F85" s="13">
        <f t="shared" si="12"/>
        <v>18</v>
      </c>
      <c r="G85" s="13">
        <v>10</v>
      </c>
      <c r="H85" s="13">
        <f t="shared" si="13"/>
        <v>3</v>
      </c>
      <c r="I85" s="13">
        <f t="shared" si="14"/>
        <v>9</v>
      </c>
      <c r="J85" s="13" t="str">
        <f>VLOOKUP(I85,Month!A:B,2,FALSE)</f>
        <v>september</v>
      </c>
      <c r="K85" s="12" t="b">
        <f t="shared" si="15"/>
        <v>0</v>
      </c>
      <c r="L85" s="11">
        <v>611</v>
      </c>
      <c r="M85" s="30" t="s">
        <v>295</v>
      </c>
      <c r="N85" s="11">
        <v>15805</v>
      </c>
      <c r="O85" s="30">
        <f>VLOOKUP(M85,Currency!A:B,2,FALSE)</f>
        <v>1</v>
      </c>
      <c r="P85" s="35">
        <v>15805</v>
      </c>
      <c r="Q85" s="11" t="s">
        <v>38</v>
      </c>
      <c r="R85" s="11" t="s">
        <v>64</v>
      </c>
      <c r="S85" s="11" t="str">
        <f t="shared" si="16"/>
        <v>Vancouver,WA</v>
      </c>
      <c r="T85" s="30" t="s">
        <v>400</v>
      </c>
      <c r="U85" s="11" t="s">
        <v>36</v>
      </c>
      <c r="V85" s="11">
        <f t="shared" si="9"/>
        <v>54</v>
      </c>
      <c r="W85" s="11" t="str">
        <f t="shared" si="10"/>
        <v>tabletop%20games</v>
      </c>
      <c r="X85" s="11" t="str">
        <f t="shared" si="17"/>
        <v>tabletop games</v>
      </c>
      <c r="Y85" s="14" t="b">
        <v>0</v>
      </c>
      <c r="Z85" s="14" t="str">
        <f t="shared" si="18"/>
        <v>false</v>
      </c>
      <c r="AA85" s="11" t="s">
        <v>27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 ht="15.75" customHeight="1">
      <c r="A86" s="32">
        <v>1221572723</v>
      </c>
      <c r="B86" s="34" t="s">
        <v>190</v>
      </c>
      <c r="C86" s="12">
        <v>43631</v>
      </c>
      <c r="D86" s="12">
        <v>43632</v>
      </c>
      <c r="E86" s="12">
        <v>43662</v>
      </c>
      <c r="F86" s="13">
        <f t="shared" si="12"/>
        <v>30</v>
      </c>
      <c r="G86" s="13">
        <v>16</v>
      </c>
      <c r="H86" s="13">
        <f>WEEKDAY(D86,1)</f>
        <v>1</v>
      </c>
      <c r="I86" s="13">
        <f t="shared" si="14"/>
        <v>6</v>
      </c>
      <c r="J86" s="13" t="str">
        <f>VLOOKUP(I86,Month!A:B,2,FALSE)</f>
        <v>June</v>
      </c>
      <c r="K86" s="12" t="b">
        <f t="shared" si="15"/>
        <v>0</v>
      </c>
      <c r="L86" s="11">
        <v>230</v>
      </c>
      <c r="M86" s="30" t="s">
        <v>295</v>
      </c>
      <c r="N86" s="11">
        <v>8927</v>
      </c>
      <c r="O86" s="30">
        <f>VLOOKUP(M86,Currency!A:B,2,FALSE)</f>
        <v>1</v>
      </c>
      <c r="P86" s="35">
        <v>8927</v>
      </c>
      <c r="Q86" s="11" t="s">
        <v>191</v>
      </c>
      <c r="R86" s="11" t="s">
        <v>29</v>
      </c>
      <c r="S86" s="11" t="str">
        <f t="shared" si="16"/>
        <v>Shacklefords,VA</v>
      </c>
      <c r="T86" s="30" t="s">
        <v>400</v>
      </c>
      <c r="U86" s="11" t="s">
        <v>36</v>
      </c>
      <c r="V86" s="11">
        <f t="shared" si="9"/>
        <v>54</v>
      </c>
      <c r="W86" s="11" t="str">
        <f t="shared" si="10"/>
        <v>tabletop%20games</v>
      </c>
      <c r="X86" s="11" t="str">
        <f t="shared" si="17"/>
        <v>tabletop games</v>
      </c>
      <c r="Y86" s="14" t="b">
        <v>0</v>
      </c>
      <c r="Z86" s="14" t="str">
        <f t="shared" si="18"/>
        <v>false</v>
      </c>
      <c r="AA86" s="11" t="s">
        <v>27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ht="15.75" customHeight="1">
      <c r="A87" s="32">
        <v>1235953202</v>
      </c>
      <c r="B87" s="34" t="s">
        <v>192</v>
      </c>
      <c r="C87" s="12">
        <v>43633</v>
      </c>
      <c r="D87" s="12">
        <v>43655</v>
      </c>
      <c r="E87" s="12"/>
      <c r="F87" s="13"/>
      <c r="G87" s="13">
        <v>9</v>
      </c>
      <c r="H87" s="13">
        <f>WEEKDAY(D87,1)</f>
        <v>3</v>
      </c>
      <c r="I87" s="13">
        <f t="shared" si="14"/>
        <v>7</v>
      </c>
      <c r="J87" s="13" t="str">
        <f>VLOOKUP(I87,Month!A:B,2,FALSE)</f>
        <v>July</v>
      </c>
      <c r="K87" s="12" t="b">
        <f t="shared" si="15"/>
        <v>0</v>
      </c>
      <c r="L87" s="11">
        <v>5698</v>
      </c>
      <c r="M87" s="30" t="s">
        <v>295</v>
      </c>
      <c r="N87" s="11">
        <v>358133</v>
      </c>
      <c r="O87" s="30">
        <f>VLOOKUP(M87,Currency!A:B,2,FALSE)</f>
        <v>1</v>
      </c>
      <c r="P87" s="35">
        <v>358133</v>
      </c>
      <c r="Q87" s="11" t="s">
        <v>193</v>
      </c>
      <c r="R87" s="11" t="s">
        <v>85</v>
      </c>
      <c r="S87" s="11" t="str">
        <f t="shared" si="16"/>
        <v>Portland,OR</v>
      </c>
      <c r="T87" s="30" t="s">
        <v>400</v>
      </c>
      <c r="U87" s="11" t="s">
        <v>36</v>
      </c>
      <c r="V87" s="11">
        <f t="shared" si="9"/>
        <v>54</v>
      </c>
      <c r="W87" s="11" t="str">
        <f t="shared" si="10"/>
        <v>tabletop%20games</v>
      </c>
      <c r="X87" s="11" t="str">
        <f t="shared" si="17"/>
        <v>tabletop games</v>
      </c>
      <c r="Y87" s="14" t="b">
        <v>0</v>
      </c>
      <c r="Z87" s="14" t="str">
        <f t="shared" si="18"/>
        <v>false</v>
      </c>
      <c r="AA87" s="11" t="s">
        <v>27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 ht="15.75" customHeight="1">
      <c r="A88" s="32">
        <v>1268024169</v>
      </c>
      <c r="B88" s="34" t="s">
        <v>362</v>
      </c>
      <c r="C88" s="12">
        <v>43633</v>
      </c>
      <c r="D88" s="12">
        <v>43648</v>
      </c>
      <c r="E88" s="12">
        <v>43686</v>
      </c>
      <c r="F88" s="13">
        <f t="shared" si="12"/>
        <v>38</v>
      </c>
      <c r="G88" s="13">
        <v>2</v>
      </c>
      <c r="H88" s="13">
        <f t="shared" si="13"/>
        <v>3</v>
      </c>
      <c r="I88" s="13">
        <f t="shared" si="14"/>
        <v>7</v>
      </c>
      <c r="J88" s="13" t="str">
        <f>VLOOKUP(I88,Month!A:B,2,FALSE)</f>
        <v>July</v>
      </c>
      <c r="K88" s="12" t="b">
        <f t="shared" si="15"/>
        <v>0</v>
      </c>
      <c r="L88" s="11">
        <v>702</v>
      </c>
      <c r="M88" s="30" t="s">
        <v>295</v>
      </c>
      <c r="N88" s="11">
        <v>30858</v>
      </c>
      <c r="O88" s="30">
        <f>VLOOKUP(M88,Currency!A:B,2,FALSE)</f>
        <v>1</v>
      </c>
      <c r="P88" s="35">
        <v>40732.560000000005</v>
      </c>
      <c r="Q88" s="11" t="s">
        <v>98</v>
      </c>
      <c r="R88" s="11" t="s">
        <v>35</v>
      </c>
      <c r="S88" s="11" t="str">
        <f t="shared" si="16"/>
        <v>London,England</v>
      </c>
      <c r="T88" s="30" t="s">
        <v>401</v>
      </c>
      <c r="U88" s="11" t="s">
        <v>36</v>
      </c>
      <c r="V88" s="11">
        <f t="shared" si="9"/>
        <v>54</v>
      </c>
      <c r="W88" s="11" t="str">
        <f t="shared" si="10"/>
        <v>tabletop%20games</v>
      </c>
      <c r="X88" s="11" t="str">
        <f t="shared" si="17"/>
        <v>tabletop games</v>
      </c>
      <c r="Y88" s="14" t="b">
        <v>0</v>
      </c>
      <c r="Z88" s="14" t="str">
        <f t="shared" si="18"/>
        <v>false</v>
      </c>
      <c r="AA88" s="11" t="s">
        <v>27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 ht="15.75" customHeight="1">
      <c r="A89" s="32">
        <v>1286829186</v>
      </c>
      <c r="B89" s="34" t="s">
        <v>363</v>
      </c>
      <c r="C89" s="12">
        <v>43636</v>
      </c>
      <c r="D89" s="12">
        <v>43661</v>
      </c>
      <c r="E89" s="12">
        <v>43685</v>
      </c>
      <c r="F89" s="13">
        <f t="shared" si="12"/>
        <v>24</v>
      </c>
      <c r="G89" s="13">
        <v>15</v>
      </c>
      <c r="H89" s="13">
        <f t="shared" si="13"/>
        <v>2</v>
      </c>
      <c r="I89" s="13">
        <f t="shared" si="14"/>
        <v>7</v>
      </c>
      <c r="J89" s="13" t="str">
        <f>VLOOKUP(I89,Month!A:B,2,FALSE)</f>
        <v>July</v>
      </c>
      <c r="K89" s="12" t="b">
        <f t="shared" si="15"/>
        <v>0</v>
      </c>
      <c r="L89" s="11">
        <v>139</v>
      </c>
      <c r="M89" s="30" t="s">
        <v>295</v>
      </c>
      <c r="N89" s="11">
        <v>8522</v>
      </c>
      <c r="O89" s="30">
        <f>VLOOKUP(M89,Currency!A:B,2,FALSE)</f>
        <v>1</v>
      </c>
      <c r="P89" s="35">
        <v>8522</v>
      </c>
      <c r="Q89" s="11" t="s">
        <v>194</v>
      </c>
      <c r="R89" s="11" t="s">
        <v>25</v>
      </c>
      <c r="S89" s="11" t="str">
        <f t="shared" si="16"/>
        <v>Coral Springs,FL</v>
      </c>
      <c r="T89" s="30" t="s">
        <v>400</v>
      </c>
      <c r="U89" s="11" t="s">
        <v>36</v>
      </c>
      <c r="V89" s="11">
        <f t="shared" si="9"/>
        <v>54</v>
      </c>
      <c r="W89" s="11" t="str">
        <f t="shared" si="10"/>
        <v>tabletop%20games</v>
      </c>
      <c r="X89" s="11" t="str">
        <f t="shared" si="17"/>
        <v>tabletop games</v>
      </c>
      <c r="Y89" s="14" t="b">
        <v>0</v>
      </c>
      <c r="Z89" s="14" t="str">
        <f t="shared" si="18"/>
        <v>false</v>
      </c>
      <c r="AA89" s="11" t="s">
        <v>27</v>
      </c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 ht="15.75" customHeight="1">
      <c r="A90" s="32">
        <v>1292186083</v>
      </c>
      <c r="B90" s="34" t="s">
        <v>195</v>
      </c>
      <c r="C90" s="12">
        <v>43638</v>
      </c>
      <c r="D90" s="12">
        <v>43655</v>
      </c>
      <c r="E90" s="12">
        <v>43685</v>
      </c>
      <c r="F90" s="13">
        <f t="shared" si="12"/>
        <v>30</v>
      </c>
      <c r="G90" s="13">
        <v>9</v>
      </c>
      <c r="H90" s="13">
        <f t="shared" si="13"/>
        <v>3</v>
      </c>
      <c r="I90" s="13">
        <f t="shared" si="14"/>
        <v>7</v>
      </c>
      <c r="J90" s="13" t="str">
        <f>VLOOKUP(I90,Month!A:B,2,FALSE)</f>
        <v>July</v>
      </c>
      <c r="K90" s="12" t="b">
        <f t="shared" si="15"/>
        <v>0</v>
      </c>
      <c r="L90" s="11">
        <v>253</v>
      </c>
      <c r="M90" s="30" t="s">
        <v>295</v>
      </c>
      <c r="N90" s="11">
        <v>14564.5</v>
      </c>
      <c r="O90" s="30">
        <f>VLOOKUP(M90,Currency!A:B,2,FALSE)</f>
        <v>1</v>
      </c>
      <c r="P90" s="35">
        <v>14564.5</v>
      </c>
      <c r="Q90" s="11" t="s">
        <v>196</v>
      </c>
      <c r="R90" s="11" t="s">
        <v>197</v>
      </c>
      <c r="S90" s="11" t="str">
        <f t="shared" si="16"/>
        <v>Kiev,Kiev City Municipality</v>
      </c>
      <c r="T90" s="30" t="s">
        <v>409</v>
      </c>
      <c r="U90" s="11" t="s">
        <v>43</v>
      </c>
      <c r="V90" s="11">
        <f t="shared" si="9"/>
        <v>54</v>
      </c>
      <c r="W90" s="11" t="str">
        <f t="shared" si="10"/>
        <v>playing%20cards</v>
      </c>
      <c r="X90" s="11" t="str">
        <f t="shared" si="17"/>
        <v>playing cards</v>
      </c>
      <c r="Y90" s="14" t="b">
        <v>0</v>
      </c>
      <c r="Z90" s="14" t="str">
        <f t="shared" si="18"/>
        <v>false</v>
      </c>
      <c r="AA90" s="11" t="s">
        <v>27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 ht="15.75" customHeight="1">
      <c r="A91" s="32">
        <v>1293602338</v>
      </c>
      <c r="B91" s="34" t="s">
        <v>364</v>
      </c>
      <c r="C91" s="12">
        <v>43639</v>
      </c>
      <c r="D91" s="12">
        <v>43640</v>
      </c>
      <c r="E91" s="12">
        <v>43660</v>
      </c>
      <c r="F91" s="13">
        <f t="shared" si="12"/>
        <v>20</v>
      </c>
      <c r="G91" s="13">
        <v>24</v>
      </c>
      <c r="H91" s="13">
        <f t="shared" si="13"/>
        <v>2</v>
      </c>
      <c r="I91" s="13">
        <f t="shared" si="14"/>
        <v>6</v>
      </c>
      <c r="J91" s="13" t="str">
        <f>VLOOKUP(I91,Month!A:B,2,FALSE)</f>
        <v>June</v>
      </c>
      <c r="K91" s="12" t="b">
        <f t="shared" si="15"/>
        <v>0</v>
      </c>
      <c r="L91" s="11">
        <v>31</v>
      </c>
      <c r="M91" s="30" t="s">
        <v>295</v>
      </c>
      <c r="N91" s="11">
        <v>815</v>
      </c>
      <c r="O91" s="30">
        <f>VLOOKUP(M91,Currency!A:B,2,FALSE)</f>
        <v>1</v>
      </c>
      <c r="P91" s="35">
        <v>1075.8</v>
      </c>
      <c r="Q91" s="11" t="s">
        <v>198</v>
      </c>
      <c r="R91" s="11" t="s">
        <v>60</v>
      </c>
      <c r="S91" s="11" t="str">
        <f t="shared" si="16"/>
        <v>DUMBO,NY</v>
      </c>
      <c r="T91" s="30" t="s">
        <v>400</v>
      </c>
      <c r="U91" s="11" t="s">
        <v>26</v>
      </c>
      <c r="V91" s="11">
        <f t="shared" si="9"/>
        <v>54</v>
      </c>
      <c r="W91" s="11" t="str">
        <f t="shared" si="10"/>
        <v>live%20games</v>
      </c>
      <c r="X91" s="11" t="str">
        <f t="shared" si="17"/>
        <v>live games</v>
      </c>
      <c r="Y91" s="14" t="b">
        <v>0</v>
      </c>
      <c r="Z91" s="14" t="str">
        <f t="shared" si="18"/>
        <v>false</v>
      </c>
      <c r="AA91" s="11" t="s">
        <v>27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 ht="15.75" customHeight="1">
      <c r="A92" s="32">
        <v>1302123934</v>
      </c>
      <c r="B92" s="34" t="s">
        <v>365</v>
      </c>
      <c r="C92" s="12">
        <v>43641</v>
      </c>
      <c r="D92" s="12">
        <v>43676</v>
      </c>
      <c r="E92" s="12">
        <v>43704</v>
      </c>
      <c r="F92" s="13">
        <f t="shared" si="12"/>
        <v>28</v>
      </c>
      <c r="G92" s="13">
        <v>30</v>
      </c>
      <c r="H92" s="13">
        <f t="shared" si="13"/>
        <v>3</v>
      </c>
      <c r="I92" s="13">
        <f t="shared" si="14"/>
        <v>7</v>
      </c>
      <c r="J92" s="13" t="str">
        <f>VLOOKUP(I92,Month!A:B,2,FALSE)</f>
        <v>July</v>
      </c>
      <c r="K92" s="12" t="b">
        <f t="shared" si="15"/>
        <v>0</v>
      </c>
      <c r="L92" s="11">
        <v>219</v>
      </c>
      <c r="M92" s="30" t="s">
        <v>295</v>
      </c>
      <c r="N92" s="11">
        <v>1057</v>
      </c>
      <c r="O92" s="30">
        <f>VLOOKUP(M92,Currency!A:B,2,FALSE)</f>
        <v>1</v>
      </c>
      <c r="P92" s="35">
        <v>1057</v>
      </c>
      <c r="Q92" s="11" t="s">
        <v>155</v>
      </c>
      <c r="R92" s="11" t="s">
        <v>115</v>
      </c>
      <c r="S92" s="11" t="str">
        <f t="shared" si="16"/>
        <v>Salt Lake City,UT</v>
      </c>
      <c r="T92" s="30" t="s">
        <v>400</v>
      </c>
      <c r="U92" s="11" t="s">
        <v>36</v>
      </c>
      <c r="V92" s="11">
        <f t="shared" si="9"/>
        <v>54</v>
      </c>
      <c r="W92" s="11" t="str">
        <f t="shared" si="10"/>
        <v>tabletop%20games</v>
      </c>
      <c r="X92" s="11" t="str">
        <f t="shared" si="17"/>
        <v>tabletop games</v>
      </c>
      <c r="Y92" s="14" t="b">
        <v>0</v>
      </c>
      <c r="Z92" s="14" t="str">
        <f t="shared" si="18"/>
        <v>false</v>
      </c>
      <c r="AA92" s="11" t="s">
        <v>27</v>
      </c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45" ht="15.75" customHeight="1">
      <c r="A93" s="32">
        <v>1321289146</v>
      </c>
      <c r="B93" s="34" t="s">
        <v>199</v>
      </c>
      <c r="C93" s="12">
        <v>43648</v>
      </c>
      <c r="D93" s="12">
        <v>43774</v>
      </c>
      <c r="E93" s="12">
        <v>43796</v>
      </c>
      <c r="F93" s="13">
        <f t="shared" si="12"/>
        <v>22</v>
      </c>
      <c r="G93" s="13">
        <v>5</v>
      </c>
      <c r="H93" s="13">
        <f t="shared" si="13"/>
        <v>3</v>
      </c>
      <c r="I93" s="13">
        <f t="shared" si="14"/>
        <v>11</v>
      </c>
      <c r="J93" s="13" t="str">
        <f>VLOOKUP(I93,Month!A:B,2,FALSE)</f>
        <v>November</v>
      </c>
      <c r="K93" s="12" t="b">
        <f t="shared" si="15"/>
        <v>0</v>
      </c>
      <c r="L93" s="11">
        <v>712</v>
      </c>
      <c r="M93" s="30" t="s">
        <v>295</v>
      </c>
      <c r="N93" s="11">
        <v>37048</v>
      </c>
      <c r="O93" s="30">
        <f>VLOOKUP(M93,Currency!A:B,2,FALSE)</f>
        <v>1</v>
      </c>
      <c r="P93" s="35">
        <v>37048</v>
      </c>
      <c r="Q93" s="11" t="s">
        <v>200</v>
      </c>
      <c r="R93" s="11" t="s">
        <v>71</v>
      </c>
      <c r="S93" s="11" t="str">
        <f t="shared" si="16"/>
        <v>Oshkosh,WI</v>
      </c>
      <c r="T93" s="30" t="s">
        <v>400</v>
      </c>
      <c r="U93" s="11" t="s">
        <v>36</v>
      </c>
      <c r="V93" s="11">
        <f t="shared" si="9"/>
        <v>54</v>
      </c>
      <c r="W93" s="11" t="str">
        <f t="shared" si="10"/>
        <v>tabletop%20games</v>
      </c>
      <c r="X93" s="11" t="str">
        <f t="shared" si="17"/>
        <v>tabletop games</v>
      </c>
      <c r="Y93" s="14" t="b">
        <v>0</v>
      </c>
      <c r="Z93" s="14" t="str">
        <f t="shared" si="18"/>
        <v>false</v>
      </c>
      <c r="AA93" s="11" t="s">
        <v>177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45" ht="15.75" customHeight="1">
      <c r="A94" s="32">
        <v>1325891740</v>
      </c>
      <c r="B94" s="34" t="s">
        <v>201</v>
      </c>
      <c r="C94" s="12">
        <v>43649</v>
      </c>
      <c r="D94" s="12">
        <v>43693</v>
      </c>
      <c r="E94" s="12">
        <v>43724</v>
      </c>
      <c r="F94" s="13">
        <f t="shared" si="12"/>
        <v>31</v>
      </c>
      <c r="G94" s="13">
        <v>16</v>
      </c>
      <c r="H94" s="13">
        <f t="shared" si="13"/>
        <v>6</v>
      </c>
      <c r="I94" s="13">
        <f t="shared" si="14"/>
        <v>8</v>
      </c>
      <c r="J94" s="13" t="str">
        <f>VLOOKUP(I94,Month!A:B,2,FALSE)</f>
        <v>August</v>
      </c>
      <c r="K94" s="12" t="b">
        <f t="shared" si="15"/>
        <v>0</v>
      </c>
      <c r="L94" s="11">
        <v>620</v>
      </c>
      <c r="M94" s="30" t="s">
        <v>295</v>
      </c>
      <c r="N94" s="11">
        <v>24249</v>
      </c>
      <c r="O94" s="30">
        <f>VLOOKUP(M94,Currency!A:B,2,FALSE)</f>
        <v>1</v>
      </c>
      <c r="P94" s="35">
        <v>32008.68</v>
      </c>
      <c r="Q94" s="11" t="s">
        <v>202</v>
      </c>
      <c r="R94" s="11" t="s">
        <v>203</v>
      </c>
      <c r="S94" s="11" t="str">
        <f t="shared" si="16"/>
        <v>Edinburgh,Scotland</v>
      </c>
      <c r="T94" s="30" t="s">
        <v>401</v>
      </c>
      <c r="U94" s="11" t="s">
        <v>36</v>
      </c>
      <c r="V94" s="11">
        <f t="shared" si="9"/>
        <v>54</v>
      </c>
      <c r="W94" s="11" t="str">
        <f t="shared" si="10"/>
        <v>tabletop%20games</v>
      </c>
      <c r="X94" s="11" t="str">
        <f t="shared" si="17"/>
        <v>tabletop games</v>
      </c>
      <c r="Y94" s="14" t="b">
        <v>0</v>
      </c>
      <c r="Z94" s="14" t="str">
        <f t="shared" si="18"/>
        <v>false</v>
      </c>
      <c r="AA94" s="11" t="s">
        <v>27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 ht="15.75" customHeight="1">
      <c r="A95" s="32">
        <v>1336875210</v>
      </c>
      <c r="B95" s="34" t="s">
        <v>204</v>
      </c>
      <c r="C95" s="12">
        <v>43649</v>
      </c>
      <c r="D95" s="12">
        <v>43781</v>
      </c>
      <c r="E95" s="12">
        <v>43809</v>
      </c>
      <c r="F95" s="13">
        <f t="shared" si="12"/>
        <v>28</v>
      </c>
      <c r="G95" s="13">
        <v>12</v>
      </c>
      <c r="H95" s="13">
        <f t="shared" si="13"/>
        <v>3</v>
      </c>
      <c r="I95" s="13">
        <f t="shared" si="14"/>
        <v>11</v>
      </c>
      <c r="J95" s="13" t="str">
        <f>VLOOKUP(I95,Month!A:B,2,FALSE)</f>
        <v>November</v>
      </c>
      <c r="K95" s="12" t="b">
        <f t="shared" si="15"/>
        <v>0</v>
      </c>
      <c r="L95" s="11">
        <v>77</v>
      </c>
      <c r="M95" s="30" t="s">
        <v>295</v>
      </c>
      <c r="N95" s="11">
        <v>1411</v>
      </c>
      <c r="O95" s="30">
        <f>VLOOKUP(M95,Currency!A:B,2,FALSE)</f>
        <v>1</v>
      </c>
      <c r="P95" s="35">
        <v>1580.3200000000002</v>
      </c>
      <c r="Q95" s="11" t="s">
        <v>205</v>
      </c>
      <c r="R95" s="11" t="s">
        <v>206</v>
      </c>
      <c r="S95" s="11" t="str">
        <f t="shared" si="16"/>
        <v>Cologne,North Rhine-Westphalia</v>
      </c>
      <c r="T95" s="30" t="s">
        <v>406</v>
      </c>
      <c r="U95" s="11" t="s">
        <v>36</v>
      </c>
      <c r="V95" s="11">
        <f t="shared" si="9"/>
        <v>54</v>
      </c>
      <c r="W95" s="11" t="str">
        <f t="shared" si="10"/>
        <v>tabletop%20games</v>
      </c>
      <c r="X95" s="11" t="str">
        <f t="shared" si="17"/>
        <v>tabletop games</v>
      </c>
      <c r="Y95" s="14" t="b">
        <v>0</v>
      </c>
      <c r="Z95" s="14" t="str">
        <f t="shared" si="18"/>
        <v>false</v>
      </c>
      <c r="AA95" s="11" t="s">
        <v>177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 ht="15.75" customHeight="1">
      <c r="A96" s="32">
        <v>1342385545</v>
      </c>
      <c r="B96" s="34" t="s">
        <v>366</v>
      </c>
      <c r="C96" s="12">
        <v>43649</v>
      </c>
      <c r="D96" s="12">
        <v>43709</v>
      </c>
      <c r="E96" s="12">
        <v>43737</v>
      </c>
      <c r="F96" s="13">
        <f t="shared" si="12"/>
        <v>28</v>
      </c>
      <c r="G96" s="13">
        <v>1</v>
      </c>
      <c r="H96" s="13">
        <f t="shared" si="13"/>
        <v>1</v>
      </c>
      <c r="I96" s="13">
        <f t="shared" si="14"/>
        <v>9</v>
      </c>
      <c r="J96" s="13" t="str">
        <f>VLOOKUP(I96,Month!A:B,2,FALSE)</f>
        <v>september</v>
      </c>
      <c r="K96" s="12" t="b">
        <f t="shared" si="15"/>
        <v>0</v>
      </c>
      <c r="L96" s="11">
        <v>812</v>
      </c>
      <c r="M96" s="30" t="s">
        <v>295</v>
      </c>
      <c r="N96" s="11">
        <v>45701.01</v>
      </c>
      <c r="O96" s="30">
        <f>VLOOKUP(M96,Currency!A:B,2,FALSE)</f>
        <v>1</v>
      </c>
      <c r="P96" s="35">
        <v>45701.01</v>
      </c>
      <c r="Q96" s="11" t="s">
        <v>207</v>
      </c>
      <c r="R96" s="11" t="s">
        <v>123</v>
      </c>
      <c r="S96" s="11" t="str">
        <f t="shared" si="16"/>
        <v>Austin,TX</v>
      </c>
      <c r="T96" s="30" t="s">
        <v>400</v>
      </c>
      <c r="U96" s="11" t="s">
        <v>36</v>
      </c>
      <c r="V96" s="11">
        <f t="shared" si="9"/>
        <v>54</v>
      </c>
      <c r="W96" s="11" t="str">
        <f t="shared" si="10"/>
        <v>tabletop%20games</v>
      </c>
      <c r="X96" s="11" t="str">
        <f t="shared" si="17"/>
        <v>tabletop games</v>
      </c>
      <c r="Y96" s="14" t="b">
        <v>0</v>
      </c>
      <c r="Z96" s="14" t="str">
        <f t="shared" si="18"/>
        <v>false</v>
      </c>
      <c r="AA96" s="11" t="s">
        <v>27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 ht="15.75" customHeight="1">
      <c r="A97" s="32">
        <v>1361589531</v>
      </c>
      <c r="B97" s="34" t="s">
        <v>208</v>
      </c>
      <c r="C97" s="12">
        <v>43650</v>
      </c>
      <c r="D97" s="12">
        <v>43756</v>
      </c>
      <c r="E97" s="12">
        <v>43786</v>
      </c>
      <c r="F97" s="13">
        <f t="shared" si="12"/>
        <v>30</v>
      </c>
      <c r="G97" s="13">
        <v>18</v>
      </c>
      <c r="H97" s="13">
        <f t="shared" si="13"/>
        <v>6</v>
      </c>
      <c r="I97" s="13">
        <f t="shared" si="14"/>
        <v>10</v>
      </c>
      <c r="J97" s="13" t="str">
        <f>VLOOKUP(I97,Month!A:B,2,FALSE)</f>
        <v>October</v>
      </c>
      <c r="K97" s="12" t="b">
        <f t="shared" si="15"/>
        <v>0</v>
      </c>
      <c r="L97" s="11">
        <v>15</v>
      </c>
      <c r="M97" s="30" t="s">
        <v>295</v>
      </c>
      <c r="N97" s="11">
        <v>915</v>
      </c>
      <c r="O97" s="30">
        <f>VLOOKUP(M97,Currency!A:B,2,FALSE)</f>
        <v>1</v>
      </c>
      <c r="P97" s="35">
        <v>915</v>
      </c>
      <c r="Q97" s="11" t="s">
        <v>209</v>
      </c>
      <c r="R97" s="11" t="s">
        <v>210</v>
      </c>
      <c r="S97" s="11" t="str">
        <f t="shared" si="16"/>
        <v>New Albany,IN</v>
      </c>
      <c r="T97" s="30" t="s">
        <v>400</v>
      </c>
      <c r="U97" s="11" t="s">
        <v>36</v>
      </c>
      <c r="V97" s="11">
        <f t="shared" si="9"/>
        <v>54</v>
      </c>
      <c r="W97" s="11" t="str">
        <f t="shared" si="10"/>
        <v>tabletop%20games</v>
      </c>
      <c r="X97" s="11" t="str">
        <f t="shared" si="17"/>
        <v>tabletop games</v>
      </c>
      <c r="Y97" s="14" t="b">
        <v>0</v>
      </c>
      <c r="Z97" s="14" t="str">
        <f t="shared" si="18"/>
        <v>false</v>
      </c>
      <c r="AA97" s="11" t="s">
        <v>177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5" ht="15.75" customHeight="1">
      <c r="A98" s="32">
        <v>1384863013</v>
      </c>
      <c r="B98" s="34" t="s">
        <v>367</v>
      </c>
      <c r="C98" s="12">
        <v>43650</v>
      </c>
      <c r="D98" s="12">
        <v>43767</v>
      </c>
      <c r="E98" s="12">
        <v>43791</v>
      </c>
      <c r="F98" s="13">
        <f t="shared" si="12"/>
        <v>24</v>
      </c>
      <c r="G98" s="13">
        <v>29</v>
      </c>
      <c r="H98" s="13">
        <f t="shared" ref="H98:H129" si="19">WEEKDAY(D98,1)</f>
        <v>3</v>
      </c>
      <c r="I98" s="13">
        <f t="shared" si="14"/>
        <v>10</v>
      </c>
      <c r="J98" s="13" t="str">
        <f>VLOOKUP(I98,Month!A:B,2,FALSE)</f>
        <v>October</v>
      </c>
      <c r="K98" s="12" t="b">
        <f t="shared" si="15"/>
        <v>0</v>
      </c>
      <c r="L98" s="11">
        <v>42</v>
      </c>
      <c r="M98" s="30" t="s">
        <v>295</v>
      </c>
      <c r="N98" s="11">
        <v>1784.29</v>
      </c>
      <c r="O98" s="30">
        <f>VLOOKUP(M98,Currency!A:B,2,FALSE)</f>
        <v>1</v>
      </c>
      <c r="P98" s="35">
        <v>1373.9032999999999</v>
      </c>
      <c r="Q98" s="11" t="s">
        <v>183</v>
      </c>
      <c r="R98" s="11" t="s">
        <v>184</v>
      </c>
      <c r="S98" s="11" t="str">
        <f t="shared" si="16"/>
        <v>Toronto,ON</v>
      </c>
      <c r="T98" s="30" t="s">
        <v>402</v>
      </c>
      <c r="U98" s="11" t="s">
        <v>36</v>
      </c>
      <c r="V98" s="11">
        <f t="shared" si="9"/>
        <v>54</v>
      </c>
      <c r="W98" s="11" t="str">
        <f t="shared" si="10"/>
        <v>tabletop%20games</v>
      </c>
      <c r="X98" s="11" t="str">
        <f t="shared" si="17"/>
        <v>tabletop games</v>
      </c>
      <c r="Y98" s="14" t="b">
        <v>0</v>
      </c>
      <c r="Z98" s="14" t="str">
        <f t="shared" si="18"/>
        <v>false</v>
      </c>
      <c r="AA98" s="11" t="s">
        <v>177</v>
      </c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1:45" ht="15.75" customHeight="1">
      <c r="A99" s="32">
        <v>1388623378</v>
      </c>
      <c r="B99" s="34" t="s">
        <v>368</v>
      </c>
      <c r="C99" s="12">
        <v>43651</v>
      </c>
      <c r="D99" s="12">
        <v>43734</v>
      </c>
      <c r="E99" s="12">
        <v>43764</v>
      </c>
      <c r="F99" s="13">
        <f t="shared" si="12"/>
        <v>30</v>
      </c>
      <c r="G99" s="13">
        <v>26</v>
      </c>
      <c r="H99" s="13">
        <f t="shared" si="19"/>
        <v>5</v>
      </c>
      <c r="I99" s="13">
        <f t="shared" si="14"/>
        <v>9</v>
      </c>
      <c r="J99" s="13" t="str">
        <f>VLOOKUP(I99,Month!A:B,2,FALSE)</f>
        <v>september</v>
      </c>
      <c r="K99" s="12" t="b">
        <f t="shared" si="15"/>
        <v>0</v>
      </c>
      <c r="L99" s="11">
        <v>314</v>
      </c>
      <c r="M99" s="30" t="s">
        <v>295</v>
      </c>
      <c r="N99" s="11">
        <v>58293</v>
      </c>
      <c r="O99" s="30">
        <f>VLOOKUP(M99,Currency!A:B,2,FALSE)</f>
        <v>1</v>
      </c>
      <c r="P99" s="35">
        <v>58293</v>
      </c>
      <c r="Q99" s="11" t="s">
        <v>211</v>
      </c>
      <c r="R99" s="11" t="s">
        <v>212</v>
      </c>
      <c r="S99" s="11" t="str">
        <f t="shared" si="16"/>
        <v>Nashville,TN</v>
      </c>
      <c r="T99" s="30" t="s">
        <v>400</v>
      </c>
      <c r="U99" s="11" t="s">
        <v>36</v>
      </c>
      <c r="V99" s="11">
        <f t="shared" si="9"/>
        <v>54</v>
      </c>
      <c r="W99" s="11" t="str">
        <f t="shared" si="10"/>
        <v>tabletop%20games</v>
      </c>
      <c r="X99" s="11" t="str">
        <f t="shared" si="17"/>
        <v>tabletop games</v>
      </c>
      <c r="Y99" s="14" t="b">
        <v>0</v>
      </c>
      <c r="Z99" s="14" t="str">
        <f t="shared" si="18"/>
        <v>false</v>
      </c>
      <c r="AA99" s="11" t="s">
        <v>27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5" ht="15.75" customHeight="1">
      <c r="A100" s="32">
        <v>1389755413</v>
      </c>
      <c r="B100" s="34" t="s">
        <v>213</v>
      </c>
      <c r="C100" s="12">
        <v>43654</v>
      </c>
      <c r="D100" s="12">
        <v>43725</v>
      </c>
      <c r="E100" s="12">
        <v>43755</v>
      </c>
      <c r="F100" s="13">
        <f t="shared" si="12"/>
        <v>30</v>
      </c>
      <c r="G100" s="13">
        <v>17</v>
      </c>
      <c r="H100" s="13">
        <f t="shared" si="19"/>
        <v>3</v>
      </c>
      <c r="I100" s="13">
        <f t="shared" si="14"/>
        <v>9</v>
      </c>
      <c r="J100" s="13" t="str">
        <f>VLOOKUP(I100,Month!A:B,2,FALSE)</f>
        <v>september</v>
      </c>
      <c r="K100" s="12" t="b">
        <f t="shared" si="15"/>
        <v>0</v>
      </c>
      <c r="L100" s="11">
        <v>30</v>
      </c>
      <c r="M100" s="30" t="s">
        <v>295</v>
      </c>
      <c r="N100" s="11">
        <v>2123</v>
      </c>
      <c r="O100" s="30">
        <f>VLOOKUP(M100,Currency!A:B,2,FALSE)</f>
        <v>1</v>
      </c>
      <c r="P100" s="35">
        <v>2123</v>
      </c>
      <c r="Q100" s="11" t="s">
        <v>214</v>
      </c>
      <c r="R100" s="11" t="s">
        <v>112</v>
      </c>
      <c r="S100" s="11" t="str">
        <f t="shared" si="16"/>
        <v>Fort Collins,CO</v>
      </c>
      <c r="T100" s="30" t="s">
        <v>400</v>
      </c>
      <c r="U100" s="11" t="s">
        <v>36</v>
      </c>
      <c r="V100" s="11">
        <f t="shared" si="9"/>
        <v>54</v>
      </c>
      <c r="W100" s="11" t="str">
        <f t="shared" si="10"/>
        <v>tabletop%20games</v>
      </c>
      <c r="X100" s="11" t="str">
        <f t="shared" si="17"/>
        <v>tabletop games</v>
      </c>
      <c r="Y100" s="14" t="b">
        <v>0</v>
      </c>
      <c r="Z100" s="14" t="str">
        <f t="shared" si="18"/>
        <v>false</v>
      </c>
      <c r="AA100" s="11" t="s">
        <v>27</v>
      </c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1:45" ht="15.75" customHeight="1">
      <c r="A101" s="32">
        <v>1428354446</v>
      </c>
      <c r="B101" s="34" t="s">
        <v>369</v>
      </c>
      <c r="C101" s="12">
        <v>43661</v>
      </c>
      <c r="D101" s="12">
        <v>43668</v>
      </c>
      <c r="E101" s="12">
        <v>43695</v>
      </c>
      <c r="F101" s="13">
        <f t="shared" si="12"/>
        <v>27</v>
      </c>
      <c r="G101" s="13">
        <v>22</v>
      </c>
      <c r="H101" s="13">
        <f t="shared" si="19"/>
        <v>2</v>
      </c>
      <c r="I101" s="13">
        <f t="shared" si="14"/>
        <v>7</v>
      </c>
      <c r="J101" s="13" t="str">
        <f>VLOOKUP(I101,Month!A:B,2,FALSE)</f>
        <v>July</v>
      </c>
      <c r="K101" s="12" t="b">
        <f t="shared" si="15"/>
        <v>0</v>
      </c>
      <c r="L101" s="11">
        <v>160</v>
      </c>
      <c r="M101" s="30" t="s">
        <v>295</v>
      </c>
      <c r="N101" s="11">
        <v>9831</v>
      </c>
      <c r="O101" s="30">
        <f>VLOOKUP(M101,Currency!A:B,2,FALSE)</f>
        <v>1</v>
      </c>
      <c r="P101" s="35">
        <v>11010.720000000001</v>
      </c>
      <c r="Q101" s="11" t="s">
        <v>135</v>
      </c>
      <c r="R101" s="11" t="s">
        <v>136</v>
      </c>
      <c r="S101" s="11" t="str">
        <f t="shared" si="16"/>
        <v>Krempe,Schleswig-Holstein</v>
      </c>
      <c r="T101" s="30" t="s">
        <v>406</v>
      </c>
      <c r="U101" s="11" t="s">
        <v>36</v>
      </c>
      <c r="V101" s="11">
        <f t="shared" si="9"/>
        <v>54</v>
      </c>
      <c r="W101" s="11" t="str">
        <f t="shared" si="10"/>
        <v>tabletop%20games</v>
      </c>
      <c r="X101" s="11" t="str">
        <f t="shared" si="17"/>
        <v>tabletop games</v>
      </c>
      <c r="Y101" s="14" t="b">
        <v>0</v>
      </c>
      <c r="Z101" s="14" t="str">
        <f t="shared" si="18"/>
        <v>false</v>
      </c>
      <c r="AA101" s="11" t="s">
        <v>27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 ht="15.75" customHeight="1">
      <c r="A102" s="32">
        <v>1430382857</v>
      </c>
      <c r="B102" s="34" t="s">
        <v>370</v>
      </c>
      <c r="C102" s="12">
        <v>43661</v>
      </c>
      <c r="D102" s="12">
        <v>43725</v>
      </c>
      <c r="E102" s="12">
        <v>43749</v>
      </c>
      <c r="F102" s="13">
        <f t="shared" si="12"/>
        <v>24</v>
      </c>
      <c r="G102" s="13">
        <v>17</v>
      </c>
      <c r="H102" s="13">
        <f t="shared" si="19"/>
        <v>3</v>
      </c>
      <c r="I102" s="13">
        <f t="shared" si="14"/>
        <v>9</v>
      </c>
      <c r="J102" s="13" t="str">
        <f>VLOOKUP(I102,Month!A:B,2,FALSE)</f>
        <v>september</v>
      </c>
      <c r="K102" s="12" t="b">
        <f t="shared" si="15"/>
        <v>0</v>
      </c>
      <c r="L102" s="11">
        <v>306</v>
      </c>
      <c r="M102" s="30" t="s">
        <v>295</v>
      </c>
      <c r="N102" s="11">
        <v>5585</v>
      </c>
      <c r="O102" s="30">
        <f>VLOOKUP(M102,Currency!A:B,2,FALSE)</f>
        <v>1</v>
      </c>
      <c r="P102" s="35">
        <v>5585</v>
      </c>
      <c r="Q102" s="11" t="s">
        <v>215</v>
      </c>
      <c r="R102" s="11" t="s">
        <v>160</v>
      </c>
      <c r="S102" s="11" t="str">
        <f t="shared" si="16"/>
        <v>Marietta,GA</v>
      </c>
      <c r="T102" s="30" t="s">
        <v>400</v>
      </c>
      <c r="U102" s="11" t="s">
        <v>36</v>
      </c>
      <c r="V102" s="11">
        <f t="shared" si="9"/>
        <v>54</v>
      </c>
      <c r="W102" s="11" t="str">
        <f t="shared" si="10"/>
        <v>tabletop%20games</v>
      </c>
      <c r="X102" s="11" t="str">
        <f t="shared" si="17"/>
        <v>tabletop games</v>
      </c>
      <c r="Y102" s="14" t="b">
        <v>0</v>
      </c>
      <c r="Z102" s="14" t="str">
        <f t="shared" si="18"/>
        <v>false</v>
      </c>
      <c r="AA102" s="11" t="s">
        <v>27</v>
      </c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1:45" ht="15.75" customHeight="1">
      <c r="A103" s="32">
        <v>1433669141</v>
      </c>
      <c r="B103" s="34" t="s">
        <v>371</v>
      </c>
      <c r="C103" s="12">
        <v>43662</v>
      </c>
      <c r="D103" s="12">
        <v>43774</v>
      </c>
      <c r="E103" s="12">
        <v>43797</v>
      </c>
      <c r="F103" s="13">
        <f t="shared" si="12"/>
        <v>23</v>
      </c>
      <c r="G103" s="13">
        <v>5</v>
      </c>
      <c r="H103" s="13">
        <f t="shared" si="19"/>
        <v>3</v>
      </c>
      <c r="I103" s="13">
        <f t="shared" si="14"/>
        <v>11</v>
      </c>
      <c r="J103" s="13" t="str">
        <f>VLOOKUP(I103,Month!A:B,2,FALSE)</f>
        <v>November</v>
      </c>
      <c r="K103" s="12" t="b">
        <f t="shared" si="15"/>
        <v>0</v>
      </c>
      <c r="L103" s="11">
        <v>1609</v>
      </c>
      <c r="M103" s="30" t="s">
        <v>295</v>
      </c>
      <c r="N103" s="11">
        <v>136578</v>
      </c>
      <c r="O103" s="30">
        <f>VLOOKUP(M103,Currency!A:B,2,FALSE)</f>
        <v>1</v>
      </c>
      <c r="P103" s="35">
        <v>180282.96000000002</v>
      </c>
      <c r="Q103" s="11" t="s">
        <v>216</v>
      </c>
      <c r="R103" s="11" t="s">
        <v>217</v>
      </c>
      <c r="S103" s="11" t="str">
        <f t="shared" si="16"/>
        <v>Pozna≈Ñ,Lublin</v>
      </c>
      <c r="T103" s="30" t="s">
        <v>410</v>
      </c>
      <c r="U103" s="11" t="s">
        <v>36</v>
      </c>
      <c r="V103" s="11">
        <f t="shared" si="9"/>
        <v>54</v>
      </c>
      <c r="W103" s="11" t="str">
        <f t="shared" si="10"/>
        <v>tabletop%20games</v>
      </c>
      <c r="X103" s="11" t="str">
        <f t="shared" si="17"/>
        <v>tabletop games</v>
      </c>
      <c r="Y103" s="14" t="b">
        <v>0</v>
      </c>
      <c r="Z103" s="14" t="str">
        <f t="shared" si="18"/>
        <v>false</v>
      </c>
      <c r="AA103" s="11" t="s">
        <v>177</v>
      </c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 ht="15.75" customHeight="1">
      <c r="A104" s="32">
        <v>1439972235</v>
      </c>
      <c r="B104" s="34" t="s">
        <v>372</v>
      </c>
      <c r="C104" s="12">
        <v>43663</v>
      </c>
      <c r="D104" s="12">
        <v>43663</v>
      </c>
      <c r="E104" s="12">
        <v>43683</v>
      </c>
      <c r="F104" s="13">
        <f t="shared" si="12"/>
        <v>20</v>
      </c>
      <c r="G104" s="13">
        <v>17</v>
      </c>
      <c r="H104" s="13">
        <f t="shared" si="19"/>
        <v>4</v>
      </c>
      <c r="I104" s="13">
        <f t="shared" si="14"/>
        <v>7</v>
      </c>
      <c r="J104" s="13" t="str">
        <f>VLOOKUP(I104,Month!A:B,2,FALSE)</f>
        <v>July</v>
      </c>
      <c r="K104" s="12" t="b">
        <f t="shared" si="15"/>
        <v>1</v>
      </c>
      <c r="L104" s="11">
        <v>7</v>
      </c>
      <c r="M104" s="30" t="s">
        <v>295</v>
      </c>
      <c r="N104" s="11">
        <v>1004</v>
      </c>
      <c r="O104" s="30">
        <f>VLOOKUP(M104,Currency!A:B,2,FALSE)</f>
        <v>1</v>
      </c>
      <c r="P104" s="35">
        <v>1124.48</v>
      </c>
      <c r="Q104" s="11" t="s">
        <v>218</v>
      </c>
      <c r="R104" s="11" t="s">
        <v>218</v>
      </c>
      <c r="S104" s="11" t="str">
        <f t="shared" si="16"/>
        <v>Berlin,Berlin</v>
      </c>
      <c r="T104" s="30" t="s">
        <v>406</v>
      </c>
      <c r="U104" s="11" t="s">
        <v>26</v>
      </c>
      <c r="V104" s="11">
        <f t="shared" si="9"/>
        <v>54</v>
      </c>
      <c r="W104" s="11" t="str">
        <f t="shared" si="10"/>
        <v>live%20games</v>
      </c>
      <c r="X104" s="11" t="str">
        <f t="shared" si="17"/>
        <v>live games</v>
      </c>
      <c r="Y104" s="14" t="b">
        <v>0</v>
      </c>
      <c r="Z104" s="14" t="str">
        <f t="shared" si="18"/>
        <v>false</v>
      </c>
      <c r="AA104" s="11" t="s">
        <v>219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5" ht="15.75" customHeight="1">
      <c r="A105" s="32">
        <v>1471383303</v>
      </c>
      <c r="B105" s="34" t="s">
        <v>373</v>
      </c>
      <c r="C105" s="12">
        <v>43663</v>
      </c>
      <c r="D105" s="12">
        <v>43683</v>
      </c>
      <c r="E105" s="12">
        <v>43704</v>
      </c>
      <c r="F105" s="13">
        <f t="shared" si="12"/>
        <v>21</v>
      </c>
      <c r="G105" s="13">
        <v>6</v>
      </c>
      <c r="H105" s="13">
        <f t="shared" si="19"/>
        <v>3</v>
      </c>
      <c r="I105" s="13">
        <f t="shared" si="14"/>
        <v>8</v>
      </c>
      <c r="J105" s="13" t="str">
        <f>VLOOKUP(I105,Month!A:B,2,FALSE)</f>
        <v>August</v>
      </c>
      <c r="K105" s="12" t="b">
        <f t="shared" si="15"/>
        <v>0</v>
      </c>
      <c r="L105" s="11">
        <v>482</v>
      </c>
      <c r="M105" s="30" t="s">
        <v>295</v>
      </c>
      <c r="N105" s="11">
        <v>11063</v>
      </c>
      <c r="O105" s="30">
        <f>VLOOKUP(M105,Currency!A:B,2,FALSE)</f>
        <v>1</v>
      </c>
      <c r="P105" s="35">
        <v>14603.16</v>
      </c>
      <c r="Q105" s="11" t="s">
        <v>220</v>
      </c>
      <c r="R105" s="11" t="s">
        <v>221</v>
      </c>
      <c r="S105" s="11" t="str">
        <f t="shared" si="16"/>
        <v>Bydgoszcz,Kuiavia-Pomerania</v>
      </c>
      <c r="T105" s="30" t="s">
        <v>410</v>
      </c>
      <c r="U105" s="11" t="s">
        <v>36</v>
      </c>
      <c r="V105" s="11">
        <f t="shared" si="9"/>
        <v>54</v>
      </c>
      <c r="W105" s="11" t="str">
        <f t="shared" si="10"/>
        <v>tabletop%20games</v>
      </c>
      <c r="X105" s="11" t="str">
        <f t="shared" si="17"/>
        <v>tabletop games</v>
      </c>
      <c r="Y105" s="14" t="b">
        <v>0</v>
      </c>
      <c r="Z105" s="14" t="str">
        <f t="shared" si="18"/>
        <v>false</v>
      </c>
      <c r="AA105" s="11" t="s">
        <v>27</v>
      </c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 ht="15.75" customHeight="1">
      <c r="A106" s="32">
        <v>1475393080</v>
      </c>
      <c r="B106" s="34" t="s">
        <v>374</v>
      </c>
      <c r="C106" s="12">
        <v>43667</v>
      </c>
      <c r="D106" s="12">
        <v>43677</v>
      </c>
      <c r="E106" s="12">
        <v>43698</v>
      </c>
      <c r="F106" s="13">
        <f t="shared" si="12"/>
        <v>21</v>
      </c>
      <c r="G106" s="13">
        <v>31</v>
      </c>
      <c r="H106" s="13">
        <f t="shared" si="19"/>
        <v>4</v>
      </c>
      <c r="I106" s="13">
        <f t="shared" si="14"/>
        <v>7</v>
      </c>
      <c r="J106" s="13" t="str">
        <f>VLOOKUP(I106,Month!A:B,2,FALSE)</f>
        <v>July</v>
      </c>
      <c r="K106" s="12" t="b">
        <f t="shared" si="15"/>
        <v>0</v>
      </c>
      <c r="L106" s="11">
        <v>183</v>
      </c>
      <c r="M106" s="30" t="s">
        <v>295</v>
      </c>
      <c r="N106" s="11">
        <v>24176</v>
      </c>
      <c r="O106" s="30">
        <f>VLOOKUP(M106,Currency!A:B,2,FALSE)</f>
        <v>1</v>
      </c>
      <c r="P106" s="35">
        <v>2901.12</v>
      </c>
      <c r="Q106" s="11" t="s">
        <v>139</v>
      </c>
      <c r="R106" s="11" t="s">
        <v>140</v>
      </c>
      <c r="S106" s="11" t="str">
        <f t="shared" si="16"/>
        <v>Hong Kong,Hong Kong Island</v>
      </c>
      <c r="T106" s="30" t="s">
        <v>139</v>
      </c>
      <c r="U106" s="11" t="s">
        <v>36</v>
      </c>
      <c r="V106" s="11">
        <f t="shared" si="9"/>
        <v>54</v>
      </c>
      <c r="W106" s="11" t="str">
        <f t="shared" si="10"/>
        <v>tabletop%20games</v>
      </c>
      <c r="X106" s="11" t="str">
        <f t="shared" si="17"/>
        <v>tabletop games</v>
      </c>
      <c r="Y106" s="14" t="b">
        <v>0</v>
      </c>
      <c r="Z106" s="14" t="str">
        <f t="shared" si="18"/>
        <v>false</v>
      </c>
      <c r="AA106" s="11" t="s">
        <v>27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 ht="15.75" customHeight="1">
      <c r="A107" s="32">
        <v>1482962260</v>
      </c>
      <c r="B107" s="34" t="s">
        <v>222</v>
      </c>
      <c r="C107" s="12">
        <v>43670</v>
      </c>
      <c r="D107" s="12">
        <v>43693</v>
      </c>
      <c r="E107" s="12">
        <v>43711</v>
      </c>
      <c r="F107" s="13">
        <f t="shared" si="12"/>
        <v>18</v>
      </c>
      <c r="G107" s="13">
        <v>16</v>
      </c>
      <c r="H107" s="13">
        <f t="shared" si="19"/>
        <v>6</v>
      </c>
      <c r="I107" s="13">
        <f t="shared" si="14"/>
        <v>8</v>
      </c>
      <c r="J107" s="13" t="str">
        <f>VLOOKUP(I107,Month!A:B,2,FALSE)</f>
        <v>August</v>
      </c>
      <c r="K107" s="12" t="b">
        <f t="shared" si="15"/>
        <v>0</v>
      </c>
      <c r="L107" s="11">
        <v>29</v>
      </c>
      <c r="M107" s="30" t="s">
        <v>295</v>
      </c>
      <c r="N107" s="11">
        <v>2612</v>
      </c>
      <c r="O107" s="30">
        <f>VLOOKUP(M107,Currency!A:B,2,FALSE)</f>
        <v>1</v>
      </c>
      <c r="P107" s="35">
        <v>2612</v>
      </c>
      <c r="Q107" s="11" t="s">
        <v>223</v>
      </c>
      <c r="R107" s="11" t="s">
        <v>224</v>
      </c>
      <c r="S107" s="11" t="str">
        <f t="shared" si="16"/>
        <v>Beverly,MA</v>
      </c>
      <c r="T107" s="30" t="s">
        <v>400</v>
      </c>
      <c r="U107" s="11" t="s">
        <v>36</v>
      </c>
      <c r="V107" s="11">
        <f t="shared" si="9"/>
        <v>54</v>
      </c>
      <c r="W107" s="11" t="str">
        <f t="shared" si="10"/>
        <v>tabletop%20games</v>
      </c>
      <c r="X107" s="11" t="str">
        <f t="shared" si="17"/>
        <v>tabletop games</v>
      </c>
      <c r="Y107" s="14" t="b">
        <v>0</v>
      </c>
      <c r="Z107" s="14" t="str">
        <f t="shared" si="18"/>
        <v>false</v>
      </c>
      <c r="AA107" s="11" t="s">
        <v>27</v>
      </c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5" ht="15.75" customHeight="1">
      <c r="A108" s="32">
        <v>1485641700</v>
      </c>
      <c r="B108" s="34" t="s">
        <v>375</v>
      </c>
      <c r="C108" s="12">
        <v>43670</v>
      </c>
      <c r="D108" s="12">
        <v>43676</v>
      </c>
      <c r="E108" s="12">
        <v>43690</v>
      </c>
      <c r="F108" s="13">
        <f t="shared" si="12"/>
        <v>14</v>
      </c>
      <c r="G108" s="13">
        <v>30</v>
      </c>
      <c r="H108" s="13">
        <f t="shared" si="19"/>
        <v>3</v>
      </c>
      <c r="I108" s="13">
        <f t="shared" si="14"/>
        <v>7</v>
      </c>
      <c r="J108" s="13" t="str">
        <f>VLOOKUP(I108,Month!A:B,2,FALSE)</f>
        <v>July</v>
      </c>
      <c r="K108" s="12" t="b">
        <f t="shared" si="15"/>
        <v>0</v>
      </c>
      <c r="L108" s="11">
        <v>102</v>
      </c>
      <c r="M108" s="30" t="s">
        <v>295</v>
      </c>
      <c r="N108" s="11">
        <v>2145</v>
      </c>
      <c r="O108" s="30">
        <f>VLOOKUP(M108,Currency!A:B,2,FALSE)</f>
        <v>1</v>
      </c>
      <c r="P108" s="35">
        <v>2145</v>
      </c>
      <c r="Q108" s="11" t="s">
        <v>225</v>
      </c>
      <c r="R108" s="11" t="s">
        <v>212</v>
      </c>
      <c r="S108" s="11" t="str">
        <f t="shared" si="16"/>
        <v>Memphis,TN</v>
      </c>
      <c r="T108" s="30" t="s">
        <v>400</v>
      </c>
      <c r="U108" s="11" t="s">
        <v>36</v>
      </c>
      <c r="V108" s="11">
        <f t="shared" si="9"/>
        <v>54</v>
      </c>
      <c r="W108" s="11" t="str">
        <f t="shared" si="10"/>
        <v>tabletop%20games</v>
      </c>
      <c r="X108" s="11" t="str">
        <f t="shared" si="17"/>
        <v>tabletop games</v>
      </c>
      <c r="Y108" s="14" t="b">
        <v>0</v>
      </c>
      <c r="Z108" s="14" t="str">
        <f t="shared" si="18"/>
        <v>false</v>
      </c>
      <c r="AA108" s="11" t="s">
        <v>27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5" ht="15.75" customHeight="1">
      <c r="A109" s="32">
        <v>1487861879</v>
      </c>
      <c r="B109" s="34" t="s">
        <v>376</v>
      </c>
      <c r="C109" s="12">
        <v>43671</v>
      </c>
      <c r="D109" s="12">
        <v>43690</v>
      </c>
      <c r="E109" s="12">
        <v>43735</v>
      </c>
      <c r="F109" s="13">
        <f t="shared" si="12"/>
        <v>45</v>
      </c>
      <c r="G109" s="13">
        <v>13</v>
      </c>
      <c r="H109" s="13">
        <f t="shared" si="19"/>
        <v>3</v>
      </c>
      <c r="I109" s="13">
        <f t="shared" si="14"/>
        <v>8</v>
      </c>
      <c r="J109" s="13" t="str">
        <f>VLOOKUP(I109,Month!A:B,2,FALSE)</f>
        <v>August</v>
      </c>
      <c r="K109" s="12" t="b">
        <f t="shared" si="15"/>
        <v>0</v>
      </c>
      <c r="L109" s="11">
        <v>26</v>
      </c>
      <c r="M109" s="30" t="s">
        <v>295</v>
      </c>
      <c r="N109" s="11">
        <v>1427.29</v>
      </c>
      <c r="O109" s="30">
        <f>VLOOKUP(M109,Currency!A:B,2,FALSE)</f>
        <v>1</v>
      </c>
      <c r="P109" s="35">
        <v>1099.0133000000001</v>
      </c>
      <c r="Q109" s="11" t="s">
        <v>226</v>
      </c>
      <c r="R109" s="11" t="s">
        <v>227</v>
      </c>
      <c r="S109" s="11" t="str">
        <f t="shared" si="16"/>
        <v>Calgary,AB</v>
      </c>
      <c r="T109" s="30" t="s">
        <v>402</v>
      </c>
      <c r="U109" s="11" t="s">
        <v>26</v>
      </c>
      <c r="V109" s="11">
        <f t="shared" si="9"/>
        <v>54</v>
      </c>
      <c r="W109" s="11" t="str">
        <f t="shared" si="10"/>
        <v>live%20games</v>
      </c>
      <c r="X109" s="11" t="str">
        <f t="shared" si="17"/>
        <v>live games</v>
      </c>
      <c r="Y109" s="14" t="b">
        <v>0</v>
      </c>
      <c r="Z109" s="14" t="str">
        <f t="shared" si="18"/>
        <v>false</v>
      </c>
      <c r="AA109" s="11" t="s">
        <v>31</v>
      </c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1:45" ht="15.75" customHeight="1">
      <c r="A110" s="32">
        <v>1494377696</v>
      </c>
      <c r="B110" s="34" t="s">
        <v>377</v>
      </c>
      <c r="C110" s="12">
        <v>43672</v>
      </c>
      <c r="D110" s="12">
        <v>43682</v>
      </c>
      <c r="E110" s="12">
        <v>43690</v>
      </c>
      <c r="F110" s="13">
        <f t="shared" si="12"/>
        <v>8</v>
      </c>
      <c r="G110" s="13">
        <v>5</v>
      </c>
      <c r="H110" s="13">
        <f t="shared" si="19"/>
        <v>2</v>
      </c>
      <c r="I110" s="13">
        <f t="shared" si="14"/>
        <v>8</v>
      </c>
      <c r="J110" s="13" t="str">
        <f>VLOOKUP(I110,Month!A:B,2,FALSE)</f>
        <v>August</v>
      </c>
      <c r="K110" s="12" t="b">
        <f t="shared" si="15"/>
        <v>0</v>
      </c>
      <c r="L110" s="11">
        <v>17</v>
      </c>
      <c r="M110" s="30" t="s">
        <v>295</v>
      </c>
      <c r="N110" s="11">
        <v>367</v>
      </c>
      <c r="O110" s="30">
        <f>VLOOKUP(M110,Currency!A:B,2,FALSE)</f>
        <v>1</v>
      </c>
      <c r="P110" s="35">
        <v>484.44</v>
      </c>
      <c r="Q110" s="11" t="s">
        <v>228</v>
      </c>
      <c r="R110" s="11" t="s">
        <v>35</v>
      </c>
      <c r="S110" s="11" t="str">
        <f t="shared" si="16"/>
        <v>Northampton,England</v>
      </c>
      <c r="T110" s="30" t="s">
        <v>401</v>
      </c>
      <c r="U110" s="11" t="s">
        <v>36</v>
      </c>
      <c r="V110" s="11">
        <f t="shared" si="9"/>
        <v>54</v>
      </c>
      <c r="W110" s="11" t="str">
        <f t="shared" si="10"/>
        <v>tabletop%20games</v>
      </c>
      <c r="X110" s="11" t="str">
        <f t="shared" si="17"/>
        <v>tabletop games</v>
      </c>
      <c r="Y110" s="14" t="b">
        <v>0</v>
      </c>
      <c r="Z110" s="14" t="str">
        <f t="shared" si="18"/>
        <v>false</v>
      </c>
      <c r="AA110" s="11" t="s">
        <v>27</v>
      </c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5" ht="15.75" customHeight="1">
      <c r="A111" s="32">
        <v>1511224826</v>
      </c>
      <c r="B111" s="34" t="s">
        <v>378</v>
      </c>
      <c r="C111" s="12">
        <v>43675</v>
      </c>
      <c r="D111" s="12">
        <v>43709</v>
      </c>
      <c r="E111" s="12">
        <v>43739</v>
      </c>
      <c r="F111" s="13">
        <f t="shared" si="12"/>
        <v>30</v>
      </c>
      <c r="G111" s="13">
        <v>1</v>
      </c>
      <c r="H111" s="13">
        <f t="shared" si="19"/>
        <v>1</v>
      </c>
      <c r="I111" s="13">
        <f t="shared" si="14"/>
        <v>9</v>
      </c>
      <c r="J111" s="13" t="str">
        <f>VLOOKUP(I111,Month!A:B,2,FALSE)</f>
        <v>september</v>
      </c>
      <c r="K111" s="12" t="b">
        <f t="shared" si="15"/>
        <v>0</v>
      </c>
      <c r="L111" s="11">
        <v>105</v>
      </c>
      <c r="M111" s="30" t="s">
        <v>295</v>
      </c>
      <c r="N111" s="11">
        <v>4527</v>
      </c>
      <c r="O111" s="30">
        <f>VLOOKUP(M111,Currency!A:B,2,FALSE)</f>
        <v>1</v>
      </c>
      <c r="P111" s="35">
        <v>4527</v>
      </c>
      <c r="Q111" s="11" t="s">
        <v>229</v>
      </c>
      <c r="R111" s="11" t="s">
        <v>112</v>
      </c>
      <c r="S111" s="11" t="str">
        <f t="shared" si="16"/>
        <v>Colorado Springs,CO</v>
      </c>
      <c r="T111" s="30" t="s">
        <v>400</v>
      </c>
      <c r="U111" s="11" t="s">
        <v>36</v>
      </c>
      <c r="V111" s="11">
        <f t="shared" si="9"/>
        <v>54</v>
      </c>
      <c r="W111" s="11" t="str">
        <f t="shared" si="10"/>
        <v>tabletop%20games</v>
      </c>
      <c r="X111" s="11" t="str">
        <f t="shared" si="17"/>
        <v>tabletop games</v>
      </c>
      <c r="Y111" s="14" t="b">
        <v>0</v>
      </c>
      <c r="Z111" s="14" t="str">
        <f t="shared" si="18"/>
        <v>false</v>
      </c>
      <c r="AA111" s="11" t="s">
        <v>27</v>
      </c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1:45" ht="15.75" customHeight="1">
      <c r="A112" s="32">
        <v>1513076599</v>
      </c>
      <c r="B112" s="34" t="s">
        <v>230</v>
      </c>
      <c r="C112" s="12">
        <v>43676</v>
      </c>
      <c r="D112" s="12"/>
      <c r="E112" s="12">
        <v>43709</v>
      </c>
      <c r="F112" s="13"/>
      <c r="G112" s="13"/>
      <c r="H112" s="13">
        <f t="shared" si="19"/>
        <v>7</v>
      </c>
      <c r="I112" s="13">
        <f t="shared" si="14"/>
        <v>1</v>
      </c>
      <c r="J112" s="13" t="str">
        <f>VLOOKUP(I112,Month!A:B,2,FALSE)</f>
        <v>January</v>
      </c>
      <c r="K112" s="12" t="b">
        <f t="shared" si="15"/>
        <v>0</v>
      </c>
      <c r="L112" s="11">
        <v>23</v>
      </c>
      <c r="M112" s="30" t="s">
        <v>295</v>
      </c>
      <c r="N112" s="11">
        <v>821</v>
      </c>
      <c r="O112" s="30">
        <f>VLOOKUP(M112,Currency!A:B,2,FALSE)</f>
        <v>1</v>
      </c>
      <c r="P112" s="35">
        <v>821</v>
      </c>
      <c r="Q112" s="11" t="s">
        <v>100</v>
      </c>
      <c r="R112" s="11" t="s">
        <v>101</v>
      </c>
      <c r="S112" s="11" t="str">
        <f t="shared" si="16"/>
        <v>Chicago,IL</v>
      </c>
      <c r="T112" s="30" t="s">
        <v>400</v>
      </c>
      <c r="U112" s="11" t="s">
        <v>26</v>
      </c>
      <c r="V112" s="11">
        <f t="shared" si="9"/>
        <v>54</v>
      </c>
      <c r="W112" s="11" t="str">
        <f t="shared" si="10"/>
        <v>live%20games</v>
      </c>
      <c r="X112" s="11" t="str">
        <f t="shared" si="17"/>
        <v>live games</v>
      </c>
      <c r="Y112" s="14" t="b">
        <v>0</v>
      </c>
      <c r="Z112" s="14" t="str">
        <f t="shared" si="18"/>
        <v>false</v>
      </c>
      <c r="AA112" s="11" t="s">
        <v>27</v>
      </c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1:45" ht="15.75" customHeight="1">
      <c r="A113" s="32">
        <v>1561309532</v>
      </c>
      <c r="B113" s="34" t="s">
        <v>231</v>
      </c>
      <c r="C113" s="12">
        <v>43681</v>
      </c>
      <c r="D113" s="12">
        <v>43685</v>
      </c>
      <c r="E113" s="12">
        <v>43704</v>
      </c>
      <c r="F113" s="13">
        <f t="shared" si="12"/>
        <v>19</v>
      </c>
      <c r="G113" s="13">
        <v>8</v>
      </c>
      <c r="H113" s="13">
        <f t="shared" si="19"/>
        <v>5</v>
      </c>
      <c r="I113" s="13">
        <f t="shared" si="14"/>
        <v>8</v>
      </c>
      <c r="J113" s="13" t="str">
        <f>VLOOKUP(I113,Month!A:B,2,FALSE)</f>
        <v>August</v>
      </c>
      <c r="K113" s="12" t="b">
        <f t="shared" si="15"/>
        <v>0</v>
      </c>
      <c r="L113" s="11">
        <v>39</v>
      </c>
      <c r="M113" s="30" t="s">
        <v>295</v>
      </c>
      <c r="N113" s="11">
        <v>1416</v>
      </c>
      <c r="O113" s="30">
        <f>VLOOKUP(M113,Currency!A:B,2,FALSE)</f>
        <v>1</v>
      </c>
      <c r="P113" s="35">
        <v>1585.92</v>
      </c>
      <c r="Q113" s="11" t="s">
        <v>232</v>
      </c>
      <c r="R113" s="11" t="s">
        <v>46</v>
      </c>
      <c r="S113" s="11" t="str">
        <f t="shared" si="16"/>
        <v>Milano,Lombardy</v>
      </c>
      <c r="T113" s="30" t="s">
        <v>403</v>
      </c>
      <c r="U113" s="11" t="s">
        <v>36</v>
      </c>
      <c r="V113" s="11">
        <f t="shared" si="9"/>
        <v>54</v>
      </c>
      <c r="W113" s="11" t="str">
        <f t="shared" si="10"/>
        <v>tabletop%20games</v>
      </c>
      <c r="X113" s="11" t="str">
        <f t="shared" si="17"/>
        <v>tabletop games</v>
      </c>
      <c r="Y113" s="14" t="b">
        <v>0</v>
      </c>
      <c r="Z113" s="14" t="str">
        <f t="shared" si="18"/>
        <v>false</v>
      </c>
      <c r="AA113" s="11" t="s">
        <v>27</v>
      </c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1:45" ht="15.75" customHeight="1">
      <c r="A114" s="32">
        <v>1571195851</v>
      </c>
      <c r="B114" s="34" t="s">
        <v>379</v>
      </c>
      <c r="C114" s="12">
        <v>43682</v>
      </c>
      <c r="D114" s="12">
        <v>43776</v>
      </c>
      <c r="E114" s="12">
        <v>43791</v>
      </c>
      <c r="F114" s="13">
        <f t="shared" si="12"/>
        <v>15</v>
      </c>
      <c r="G114" s="13">
        <v>7</v>
      </c>
      <c r="H114" s="13">
        <f t="shared" si="19"/>
        <v>5</v>
      </c>
      <c r="I114" s="13">
        <f t="shared" si="14"/>
        <v>11</v>
      </c>
      <c r="J114" s="13" t="str">
        <f>VLOOKUP(I114,Month!A:B,2,FALSE)</f>
        <v>November</v>
      </c>
      <c r="K114" s="12" t="b">
        <f t="shared" si="15"/>
        <v>0</v>
      </c>
      <c r="L114" s="11">
        <v>21</v>
      </c>
      <c r="M114" s="30" t="s">
        <v>295</v>
      </c>
      <c r="N114" s="11">
        <v>741</v>
      </c>
      <c r="O114" s="30">
        <f>VLOOKUP(M114,Currency!A:B,2,FALSE)</f>
        <v>1</v>
      </c>
      <c r="P114" s="35">
        <v>741</v>
      </c>
      <c r="Q114" s="11" t="s">
        <v>233</v>
      </c>
      <c r="R114" s="11" t="s">
        <v>35</v>
      </c>
      <c r="S114" s="11" t="str">
        <f t="shared" si="16"/>
        <v>Cambridgeshire,England</v>
      </c>
      <c r="T114" s="30" t="s">
        <v>401</v>
      </c>
      <c r="U114" s="11" t="s">
        <v>36</v>
      </c>
      <c r="V114" s="11">
        <f t="shared" si="9"/>
        <v>54</v>
      </c>
      <c r="W114" s="11" t="str">
        <f t="shared" si="10"/>
        <v>tabletop%20games</v>
      </c>
      <c r="X114" s="11" t="str">
        <f t="shared" si="17"/>
        <v>tabletop games</v>
      </c>
      <c r="Y114" s="14" t="b">
        <v>0</v>
      </c>
      <c r="Z114" s="14" t="str">
        <f t="shared" si="18"/>
        <v>false</v>
      </c>
      <c r="AA114" s="11" t="s">
        <v>177</v>
      </c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 ht="15.75" customHeight="1">
      <c r="A115" s="32">
        <v>1588933145</v>
      </c>
      <c r="B115" s="34" t="s">
        <v>380</v>
      </c>
      <c r="C115" s="12">
        <v>43686</v>
      </c>
      <c r="D115" s="12">
        <v>43692</v>
      </c>
      <c r="E115" s="12">
        <v>43722</v>
      </c>
      <c r="F115" s="13">
        <f t="shared" si="12"/>
        <v>30</v>
      </c>
      <c r="G115" s="13">
        <v>15</v>
      </c>
      <c r="H115" s="13">
        <f t="shared" si="19"/>
        <v>5</v>
      </c>
      <c r="I115" s="13">
        <f t="shared" si="14"/>
        <v>8</v>
      </c>
      <c r="J115" s="13" t="str">
        <f>VLOOKUP(I115,Month!A:B,2,FALSE)</f>
        <v>August</v>
      </c>
      <c r="K115" s="12" t="b">
        <f t="shared" si="15"/>
        <v>0</v>
      </c>
      <c r="L115" s="11">
        <v>944</v>
      </c>
      <c r="M115" s="30" t="s">
        <v>295</v>
      </c>
      <c r="N115" s="11">
        <v>120066</v>
      </c>
      <c r="O115" s="30">
        <f>VLOOKUP(M115,Currency!A:B,2,FALSE)</f>
        <v>1</v>
      </c>
      <c r="P115" s="35">
        <v>120066</v>
      </c>
      <c r="Q115" s="11" t="s">
        <v>50</v>
      </c>
      <c r="R115" s="11" t="s">
        <v>42</v>
      </c>
      <c r="S115" s="11" t="str">
        <f t="shared" si="16"/>
        <v>Los Angeles,CA</v>
      </c>
      <c r="T115" s="30" t="s">
        <v>400</v>
      </c>
      <c r="U115" s="11" t="s">
        <v>43</v>
      </c>
      <c r="V115" s="11">
        <f t="shared" si="9"/>
        <v>54</v>
      </c>
      <c r="W115" s="11" t="str">
        <f t="shared" si="10"/>
        <v>playing%20cards</v>
      </c>
      <c r="X115" s="11" t="str">
        <f t="shared" si="17"/>
        <v>playing cards</v>
      </c>
      <c r="Y115" s="14" t="b">
        <v>1</v>
      </c>
      <c r="Z115" s="14" t="str">
        <f t="shared" si="18"/>
        <v>true</v>
      </c>
      <c r="AA115" s="11" t="s">
        <v>27</v>
      </c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 ht="15.75" customHeight="1">
      <c r="A116" s="32">
        <v>1623104570</v>
      </c>
      <c r="B116" s="34" t="s">
        <v>234</v>
      </c>
      <c r="C116" s="12">
        <v>43686</v>
      </c>
      <c r="D116" s="12">
        <v>43732</v>
      </c>
      <c r="E116" s="12">
        <v>43756</v>
      </c>
      <c r="F116" s="13">
        <f t="shared" si="12"/>
        <v>24</v>
      </c>
      <c r="G116" s="13">
        <v>24</v>
      </c>
      <c r="H116" s="13">
        <f t="shared" si="19"/>
        <v>3</v>
      </c>
      <c r="I116" s="13">
        <f t="shared" si="14"/>
        <v>9</v>
      </c>
      <c r="J116" s="13" t="str">
        <f>VLOOKUP(I116,Month!A:B,2,FALSE)</f>
        <v>september</v>
      </c>
      <c r="K116" s="12" t="b">
        <f t="shared" si="15"/>
        <v>0</v>
      </c>
      <c r="L116" s="11">
        <v>657</v>
      </c>
      <c r="M116" s="30" t="s">
        <v>295</v>
      </c>
      <c r="N116" s="11">
        <v>18819</v>
      </c>
      <c r="O116" s="30">
        <f>VLOOKUP(M116,Currency!A:B,2,FALSE)</f>
        <v>1</v>
      </c>
      <c r="P116" s="35">
        <v>18819</v>
      </c>
      <c r="Q116" s="11" t="s">
        <v>235</v>
      </c>
      <c r="R116" s="11" t="s">
        <v>48</v>
      </c>
      <c r="S116" s="11" t="str">
        <f t="shared" si="16"/>
        <v>Surprise,AZ</v>
      </c>
      <c r="T116" s="30" t="s">
        <v>400</v>
      </c>
      <c r="U116" s="11" t="s">
        <v>36</v>
      </c>
      <c r="V116" s="11">
        <f t="shared" si="9"/>
        <v>54</v>
      </c>
      <c r="W116" s="11" t="str">
        <f t="shared" si="10"/>
        <v>tabletop%20games</v>
      </c>
      <c r="X116" s="11" t="str">
        <f t="shared" si="17"/>
        <v>tabletop games</v>
      </c>
      <c r="Y116" s="14" t="b">
        <v>0</v>
      </c>
      <c r="Z116" s="14" t="str">
        <f t="shared" si="18"/>
        <v>false</v>
      </c>
      <c r="AA116" s="11" t="s">
        <v>27</v>
      </c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1:45" ht="15.75" customHeight="1">
      <c r="A117" s="32">
        <v>1626880018</v>
      </c>
      <c r="B117" s="34" t="s">
        <v>381</v>
      </c>
      <c r="C117" s="12">
        <v>43687</v>
      </c>
      <c r="D117" s="12">
        <v>43692</v>
      </c>
      <c r="E117" s="12">
        <v>43713</v>
      </c>
      <c r="F117" s="13">
        <f t="shared" si="12"/>
        <v>21</v>
      </c>
      <c r="G117" s="13">
        <v>15</v>
      </c>
      <c r="H117" s="13">
        <f t="shared" si="19"/>
        <v>5</v>
      </c>
      <c r="I117" s="13">
        <f t="shared" si="14"/>
        <v>8</v>
      </c>
      <c r="J117" s="13" t="str">
        <f>VLOOKUP(I117,Month!A:B,2,FALSE)</f>
        <v>August</v>
      </c>
      <c r="K117" s="12" t="b">
        <f t="shared" si="15"/>
        <v>0</v>
      </c>
      <c r="L117" s="11">
        <v>7838</v>
      </c>
      <c r="M117" s="30" t="s">
        <v>295</v>
      </c>
      <c r="N117" s="11">
        <v>431368.21</v>
      </c>
      <c r="O117" s="30">
        <f>VLOOKUP(M117,Currency!A:B,2,FALSE)</f>
        <v>1</v>
      </c>
      <c r="P117" s="35">
        <v>431368.21</v>
      </c>
      <c r="Q117" s="11" t="s">
        <v>236</v>
      </c>
      <c r="R117" s="11" t="s">
        <v>115</v>
      </c>
      <c r="S117" s="11" t="str">
        <f t="shared" si="16"/>
        <v>Centerville,UT</v>
      </c>
      <c r="T117" s="30" t="s">
        <v>400</v>
      </c>
      <c r="U117" s="11" t="s">
        <v>36</v>
      </c>
      <c r="V117" s="11">
        <f t="shared" si="9"/>
        <v>54</v>
      </c>
      <c r="W117" s="11" t="str">
        <f t="shared" si="10"/>
        <v>tabletop%20games</v>
      </c>
      <c r="X117" s="11" t="str">
        <f t="shared" si="17"/>
        <v>tabletop games</v>
      </c>
      <c r="Y117" s="14" t="b">
        <v>1</v>
      </c>
      <c r="Z117" s="14" t="str">
        <f t="shared" si="18"/>
        <v>true</v>
      </c>
      <c r="AA117" s="11" t="s">
        <v>27</v>
      </c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 ht="15.75" customHeight="1">
      <c r="A118" s="32">
        <v>1630292080</v>
      </c>
      <c r="B118" s="34" t="s">
        <v>237</v>
      </c>
      <c r="C118" s="12">
        <v>43688</v>
      </c>
      <c r="D118" s="12">
        <v>43753</v>
      </c>
      <c r="E118" s="12">
        <v>43784</v>
      </c>
      <c r="F118" s="13">
        <f t="shared" si="12"/>
        <v>31</v>
      </c>
      <c r="G118" s="13">
        <v>15</v>
      </c>
      <c r="H118" s="13">
        <f t="shared" si="19"/>
        <v>3</v>
      </c>
      <c r="I118" s="13">
        <f t="shared" si="14"/>
        <v>10</v>
      </c>
      <c r="J118" s="13" t="str">
        <f>VLOOKUP(I118,Month!A:B,2,FALSE)</f>
        <v>October</v>
      </c>
      <c r="K118" s="12" t="b">
        <f t="shared" si="15"/>
        <v>0</v>
      </c>
      <c r="L118" s="11">
        <v>105</v>
      </c>
      <c r="M118" s="30" t="s">
        <v>295</v>
      </c>
      <c r="N118" s="11">
        <v>6553</v>
      </c>
      <c r="O118" s="30">
        <f>VLOOKUP(M118,Currency!A:B,2,FALSE)</f>
        <v>1</v>
      </c>
      <c r="P118" s="35">
        <v>6553</v>
      </c>
      <c r="Q118" s="11" t="s">
        <v>238</v>
      </c>
      <c r="R118" s="11" t="s">
        <v>74</v>
      </c>
      <c r="S118" s="11" t="str">
        <f t="shared" si="16"/>
        <v>Bangor,PA</v>
      </c>
      <c r="T118" s="30" t="s">
        <v>400</v>
      </c>
      <c r="U118" s="11" t="s">
        <v>36</v>
      </c>
      <c r="V118" s="11">
        <f t="shared" si="9"/>
        <v>54</v>
      </c>
      <c r="W118" s="11" t="str">
        <f t="shared" si="10"/>
        <v>tabletop%20games</v>
      </c>
      <c r="X118" s="11" t="str">
        <f t="shared" si="17"/>
        <v>tabletop games</v>
      </c>
      <c r="Y118" s="14" t="b">
        <v>0</v>
      </c>
      <c r="Z118" s="14" t="str">
        <f t="shared" si="18"/>
        <v>false</v>
      </c>
      <c r="AA118" s="11" t="s">
        <v>177</v>
      </c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 ht="15.75" customHeight="1">
      <c r="A119" s="32">
        <v>1635215446</v>
      </c>
      <c r="B119" s="34" t="s">
        <v>382</v>
      </c>
      <c r="C119" s="12">
        <v>43691</v>
      </c>
      <c r="D119" s="12">
        <v>43692</v>
      </c>
      <c r="E119" s="12">
        <v>43707</v>
      </c>
      <c r="F119" s="13">
        <f t="shared" si="12"/>
        <v>15</v>
      </c>
      <c r="G119" s="13">
        <v>15</v>
      </c>
      <c r="H119" s="13">
        <f t="shared" si="19"/>
        <v>5</v>
      </c>
      <c r="I119" s="13">
        <f t="shared" si="14"/>
        <v>8</v>
      </c>
      <c r="J119" s="13" t="str">
        <f>VLOOKUP(I119,Month!A:B,2,FALSE)</f>
        <v>August</v>
      </c>
      <c r="K119" s="12" t="b">
        <f t="shared" si="15"/>
        <v>0</v>
      </c>
      <c r="L119" s="11">
        <v>302</v>
      </c>
      <c r="M119" s="30" t="s">
        <v>295</v>
      </c>
      <c r="N119" s="11">
        <v>14147</v>
      </c>
      <c r="O119" s="30">
        <f>VLOOKUP(M119,Currency!A:B,2,FALSE)</f>
        <v>1</v>
      </c>
      <c r="P119" s="35">
        <v>14147</v>
      </c>
      <c r="Q119" s="11" t="s">
        <v>239</v>
      </c>
      <c r="R119" s="11" t="s">
        <v>29</v>
      </c>
      <c r="S119" s="11" t="str">
        <f t="shared" si="16"/>
        <v>Richmond,VA</v>
      </c>
      <c r="T119" s="30" t="s">
        <v>400</v>
      </c>
      <c r="U119" s="11" t="s">
        <v>36</v>
      </c>
      <c r="V119" s="11">
        <f t="shared" si="9"/>
        <v>54</v>
      </c>
      <c r="W119" s="11" t="str">
        <f t="shared" si="10"/>
        <v>tabletop%20games</v>
      </c>
      <c r="X119" s="11" t="str">
        <f t="shared" si="17"/>
        <v>tabletop games</v>
      </c>
      <c r="Y119" s="14" t="b">
        <v>0</v>
      </c>
      <c r="Z119" s="14" t="str">
        <f t="shared" si="18"/>
        <v>false</v>
      </c>
      <c r="AA119" s="11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 ht="15.75" customHeight="1">
      <c r="A120" s="32">
        <v>1681980700</v>
      </c>
      <c r="B120" s="34" t="s">
        <v>240</v>
      </c>
      <c r="C120" s="12">
        <v>43692</v>
      </c>
      <c r="D120" s="12">
        <v>43706</v>
      </c>
      <c r="E120" s="12">
        <v>43739</v>
      </c>
      <c r="F120" s="13">
        <f t="shared" si="12"/>
        <v>33</v>
      </c>
      <c r="G120" s="13">
        <v>29</v>
      </c>
      <c r="H120" s="13">
        <f t="shared" si="19"/>
        <v>5</v>
      </c>
      <c r="I120" s="13">
        <f t="shared" si="14"/>
        <v>8</v>
      </c>
      <c r="J120" s="13" t="str">
        <f>VLOOKUP(I120,Month!A:B,2,FALSE)</f>
        <v>August</v>
      </c>
      <c r="K120" s="12" t="b">
        <f t="shared" si="15"/>
        <v>0</v>
      </c>
      <c r="L120" s="11">
        <v>5</v>
      </c>
      <c r="M120" s="30" t="s">
        <v>295</v>
      </c>
      <c r="N120" s="11">
        <v>14</v>
      </c>
      <c r="O120" s="30">
        <f>VLOOKUP(M120,Currency!A:B,2,FALSE)</f>
        <v>1</v>
      </c>
      <c r="P120" s="35">
        <v>14</v>
      </c>
      <c r="Q120" s="11" t="s">
        <v>241</v>
      </c>
      <c r="R120" s="11" t="s">
        <v>25</v>
      </c>
      <c r="S120" s="11" t="str">
        <f t="shared" si="16"/>
        <v>Miami,FL</v>
      </c>
      <c r="T120" s="30" t="s">
        <v>400</v>
      </c>
      <c r="U120" s="11" t="s">
        <v>30</v>
      </c>
      <c r="V120" s="11">
        <f t="shared" si="9"/>
        <v>54</v>
      </c>
      <c r="W120" s="11" t="str">
        <f t="shared" si="10"/>
        <v>mobile%20games</v>
      </c>
      <c r="X120" s="11" t="str">
        <f t="shared" si="17"/>
        <v>mobile games</v>
      </c>
      <c r="Y120" s="14" t="b">
        <v>0</v>
      </c>
      <c r="Z120" s="14" t="str">
        <f t="shared" si="18"/>
        <v>false</v>
      </c>
      <c r="AA120" s="11" t="s">
        <v>31</v>
      </c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 ht="15.75" customHeight="1">
      <c r="A121" s="32">
        <v>1683781890</v>
      </c>
      <c r="B121" s="34" t="s">
        <v>242</v>
      </c>
      <c r="C121" s="12">
        <v>43692</v>
      </c>
      <c r="D121" s="12">
        <v>43699</v>
      </c>
      <c r="E121" s="12">
        <v>43714</v>
      </c>
      <c r="F121" s="13">
        <f t="shared" si="12"/>
        <v>15</v>
      </c>
      <c r="G121" s="13">
        <v>22</v>
      </c>
      <c r="H121" s="13">
        <f t="shared" si="19"/>
        <v>5</v>
      </c>
      <c r="I121" s="13">
        <f t="shared" si="14"/>
        <v>8</v>
      </c>
      <c r="J121" s="13" t="str">
        <f>VLOOKUP(I121,Month!A:B,2,FALSE)</f>
        <v>August</v>
      </c>
      <c r="K121" s="12" t="b">
        <f t="shared" si="15"/>
        <v>0</v>
      </c>
      <c r="L121" s="11">
        <v>118</v>
      </c>
      <c r="M121" s="30" t="s">
        <v>295</v>
      </c>
      <c r="N121" s="11">
        <v>32134</v>
      </c>
      <c r="O121" s="30">
        <f>VLOOKUP(M121,Currency!A:B,2,FALSE)</f>
        <v>1</v>
      </c>
      <c r="P121" s="35">
        <v>3856.08</v>
      </c>
      <c r="Q121" s="11" t="s">
        <v>139</v>
      </c>
      <c r="R121" s="11" t="s">
        <v>140</v>
      </c>
      <c r="S121" s="11" t="str">
        <f t="shared" si="16"/>
        <v>Hong Kong,Hong Kong Island</v>
      </c>
      <c r="T121" s="30" t="s">
        <v>139</v>
      </c>
      <c r="U121" s="11" t="s">
        <v>43</v>
      </c>
      <c r="V121" s="11">
        <f t="shared" si="9"/>
        <v>54</v>
      </c>
      <c r="W121" s="11" t="str">
        <f t="shared" si="10"/>
        <v>playing%20cards</v>
      </c>
      <c r="X121" s="11" t="str">
        <f t="shared" si="17"/>
        <v>playing cards</v>
      </c>
      <c r="Y121" s="14" t="b">
        <v>0</v>
      </c>
      <c r="Z121" s="14" t="str">
        <f t="shared" si="18"/>
        <v>false</v>
      </c>
      <c r="AA121" s="11" t="s">
        <v>27</v>
      </c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5" ht="15.75" customHeight="1">
      <c r="A122" s="32">
        <v>1699038054</v>
      </c>
      <c r="B122" s="34" t="s">
        <v>383</v>
      </c>
      <c r="C122" s="12">
        <v>43697</v>
      </c>
      <c r="D122" s="12">
        <v>43767</v>
      </c>
      <c r="E122" s="12">
        <v>43798</v>
      </c>
      <c r="F122" s="13">
        <f t="shared" si="12"/>
        <v>31</v>
      </c>
      <c r="G122" s="13">
        <v>29</v>
      </c>
      <c r="H122" s="13">
        <f t="shared" si="19"/>
        <v>3</v>
      </c>
      <c r="I122" s="13">
        <f t="shared" si="14"/>
        <v>10</v>
      </c>
      <c r="J122" s="13" t="str">
        <f>VLOOKUP(I122,Month!A:B,2,FALSE)</f>
        <v>October</v>
      </c>
      <c r="K122" s="12" t="b">
        <f t="shared" si="15"/>
        <v>0</v>
      </c>
      <c r="L122" s="11">
        <v>57</v>
      </c>
      <c r="M122" s="30" t="s">
        <v>295</v>
      </c>
      <c r="N122" s="11">
        <v>1597</v>
      </c>
      <c r="O122" s="30">
        <f>VLOOKUP(M122,Currency!A:B,2,FALSE)</f>
        <v>1</v>
      </c>
      <c r="P122" s="35">
        <v>1788.64</v>
      </c>
      <c r="Q122" s="11" t="s">
        <v>243</v>
      </c>
      <c r="R122" s="11" t="s">
        <v>244</v>
      </c>
      <c r="S122" s="11" t="str">
        <f t="shared" si="16"/>
        <v>Manniku,Laane-Viru County</v>
      </c>
      <c r="T122" s="30" t="s">
        <v>411</v>
      </c>
      <c r="U122" s="11" t="s">
        <v>43</v>
      </c>
      <c r="V122" s="11">
        <f t="shared" si="9"/>
        <v>54</v>
      </c>
      <c r="W122" s="11" t="str">
        <f t="shared" si="10"/>
        <v>playing%20cards</v>
      </c>
      <c r="X122" s="11" t="str">
        <f t="shared" si="17"/>
        <v>playing cards</v>
      </c>
      <c r="Y122" s="14" t="b">
        <v>0</v>
      </c>
      <c r="Z122" s="14" t="str">
        <f t="shared" si="18"/>
        <v>false</v>
      </c>
      <c r="AA122" s="11" t="s">
        <v>177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5" ht="15.75" customHeight="1">
      <c r="A123" s="32">
        <v>1702433350</v>
      </c>
      <c r="B123" s="34" t="s">
        <v>245</v>
      </c>
      <c r="C123" s="12">
        <v>43697</v>
      </c>
      <c r="D123" s="12">
        <v>43746</v>
      </c>
      <c r="E123" s="12">
        <v>43777</v>
      </c>
      <c r="F123" s="13">
        <f t="shared" si="12"/>
        <v>31</v>
      </c>
      <c r="G123" s="13">
        <v>8</v>
      </c>
      <c r="H123" s="13">
        <f t="shared" si="19"/>
        <v>3</v>
      </c>
      <c r="I123" s="13">
        <f t="shared" si="14"/>
        <v>10</v>
      </c>
      <c r="J123" s="13" t="str">
        <f>VLOOKUP(I123,Month!A:B,2,FALSE)</f>
        <v>October</v>
      </c>
      <c r="K123" s="12" t="b">
        <f t="shared" si="15"/>
        <v>0</v>
      </c>
      <c r="L123" s="11">
        <v>419</v>
      </c>
      <c r="M123" s="30" t="s">
        <v>295</v>
      </c>
      <c r="N123" s="11">
        <v>24266.32</v>
      </c>
      <c r="O123" s="30">
        <f>VLOOKUP(M123,Currency!A:B,2,FALSE)</f>
        <v>1</v>
      </c>
      <c r="P123" s="35">
        <v>17229.087199999998</v>
      </c>
      <c r="Q123" s="11" t="s">
        <v>246</v>
      </c>
      <c r="R123" s="11" t="s">
        <v>247</v>
      </c>
      <c r="S123" s="11" t="str">
        <f t="shared" si="16"/>
        <v>Sydney,NSW</v>
      </c>
      <c r="T123" s="30" t="s">
        <v>412</v>
      </c>
      <c r="U123" s="11" t="s">
        <v>36</v>
      </c>
      <c r="V123" s="11">
        <f t="shared" si="9"/>
        <v>54</v>
      </c>
      <c r="W123" s="11" t="str">
        <f t="shared" si="10"/>
        <v>tabletop%20games</v>
      </c>
      <c r="X123" s="11" t="str">
        <f t="shared" si="17"/>
        <v>tabletop games</v>
      </c>
      <c r="Y123" s="14" t="b">
        <v>0</v>
      </c>
      <c r="Z123" s="14" t="str">
        <f t="shared" si="18"/>
        <v>false</v>
      </c>
      <c r="AA123" s="11" t="s">
        <v>27</v>
      </c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 ht="15.75" customHeight="1">
      <c r="A124" s="32">
        <v>1713322204</v>
      </c>
      <c r="B124" s="34" t="s">
        <v>248</v>
      </c>
      <c r="C124" s="12">
        <v>43698</v>
      </c>
      <c r="D124" s="12">
        <v>43700</v>
      </c>
      <c r="E124" s="12">
        <v>43758</v>
      </c>
      <c r="F124" s="13">
        <f t="shared" si="12"/>
        <v>58</v>
      </c>
      <c r="G124" s="13">
        <v>23</v>
      </c>
      <c r="H124" s="13">
        <f t="shared" si="19"/>
        <v>6</v>
      </c>
      <c r="I124" s="13">
        <f t="shared" si="14"/>
        <v>8</v>
      </c>
      <c r="J124" s="13" t="str">
        <f>VLOOKUP(I124,Month!A:B,2,FALSE)</f>
        <v>August</v>
      </c>
      <c r="K124" s="12" t="b">
        <f t="shared" si="15"/>
        <v>0</v>
      </c>
      <c r="L124" s="11">
        <v>1</v>
      </c>
      <c r="M124" s="30" t="s">
        <v>295</v>
      </c>
      <c r="N124" s="11">
        <v>1.29</v>
      </c>
      <c r="O124" s="30">
        <f>VLOOKUP(M124,Currency!A:B,2,FALSE)</f>
        <v>1</v>
      </c>
      <c r="P124" s="35">
        <v>0.99330000000000007</v>
      </c>
      <c r="Q124" s="11" t="s">
        <v>183</v>
      </c>
      <c r="R124" s="11" t="s">
        <v>184</v>
      </c>
      <c r="S124" s="11" t="str">
        <f t="shared" si="16"/>
        <v>Toronto,ON</v>
      </c>
      <c r="T124" s="30" t="s">
        <v>402</v>
      </c>
      <c r="U124" s="11" t="s">
        <v>30</v>
      </c>
      <c r="V124" s="11">
        <f t="shared" si="9"/>
        <v>54</v>
      </c>
      <c r="W124" s="11" t="str">
        <f t="shared" si="10"/>
        <v>mobile%20games</v>
      </c>
      <c r="X124" s="11" t="str">
        <f t="shared" si="17"/>
        <v>mobile games</v>
      </c>
      <c r="Y124" s="14" t="b">
        <v>0</v>
      </c>
      <c r="Z124" s="14" t="str">
        <f t="shared" si="18"/>
        <v>false</v>
      </c>
      <c r="AA124" s="11" t="s">
        <v>31</v>
      </c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1:45" ht="15.75" customHeight="1">
      <c r="A125" s="32">
        <v>1713457614</v>
      </c>
      <c r="B125" s="34" t="s">
        <v>384</v>
      </c>
      <c r="C125" s="12">
        <v>43698</v>
      </c>
      <c r="D125" s="12">
        <v>43738</v>
      </c>
      <c r="E125" s="12">
        <v>43750</v>
      </c>
      <c r="F125" s="13">
        <f t="shared" si="12"/>
        <v>12</v>
      </c>
      <c r="G125" s="13">
        <v>30</v>
      </c>
      <c r="H125" s="13">
        <f t="shared" si="19"/>
        <v>2</v>
      </c>
      <c r="I125" s="13">
        <f t="shared" si="14"/>
        <v>9</v>
      </c>
      <c r="J125" s="13" t="str">
        <f>VLOOKUP(I125,Month!A:B,2,FALSE)</f>
        <v>september</v>
      </c>
      <c r="K125" s="12" t="b">
        <f t="shared" si="15"/>
        <v>0</v>
      </c>
      <c r="L125" s="11">
        <v>81</v>
      </c>
      <c r="M125" s="30" t="s">
        <v>295</v>
      </c>
      <c r="N125" s="11">
        <v>5407</v>
      </c>
      <c r="O125" s="30">
        <f>VLOOKUP(M125,Currency!A:B,2,FALSE)</f>
        <v>1</v>
      </c>
      <c r="P125" s="35">
        <v>6055.84</v>
      </c>
      <c r="Q125" s="11" t="s">
        <v>249</v>
      </c>
      <c r="R125" s="11" t="s">
        <v>78</v>
      </c>
      <c r="S125" s="11" t="str">
        <f t="shared" si="16"/>
        <v>Montesson,Ile-de-France</v>
      </c>
      <c r="T125" s="30" t="s">
        <v>405</v>
      </c>
      <c r="U125" s="11" t="s">
        <v>36</v>
      </c>
      <c r="V125" s="11">
        <f t="shared" si="9"/>
        <v>54</v>
      </c>
      <c r="W125" s="11" t="str">
        <f t="shared" si="10"/>
        <v>tabletop%20games</v>
      </c>
      <c r="X125" s="11" t="str">
        <f t="shared" si="17"/>
        <v>tabletop games</v>
      </c>
      <c r="Y125" s="14" t="b">
        <v>0</v>
      </c>
      <c r="Z125" s="14" t="str">
        <f t="shared" si="18"/>
        <v>false</v>
      </c>
      <c r="AA125" s="11" t="s">
        <v>27</v>
      </c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1:45" ht="15.75" customHeight="1">
      <c r="A126" s="32">
        <v>1719736684</v>
      </c>
      <c r="B126" s="34" t="s">
        <v>385</v>
      </c>
      <c r="C126" s="12">
        <v>43700</v>
      </c>
      <c r="D126" s="12">
        <v>43703</v>
      </c>
      <c r="E126" s="12">
        <v>43733</v>
      </c>
      <c r="F126" s="13">
        <f t="shared" si="12"/>
        <v>30</v>
      </c>
      <c r="G126" s="13">
        <v>26</v>
      </c>
      <c r="H126" s="13">
        <f t="shared" si="19"/>
        <v>2</v>
      </c>
      <c r="I126" s="13">
        <f t="shared" si="14"/>
        <v>8</v>
      </c>
      <c r="J126" s="13" t="str">
        <f>VLOOKUP(I126,Month!A:B,2,FALSE)</f>
        <v>August</v>
      </c>
      <c r="K126" s="12" t="b">
        <f t="shared" si="15"/>
        <v>0</v>
      </c>
      <c r="L126" s="11">
        <v>7</v>
      </c>
      <c r="M126" s="30" t="s">
        <v>295</v>
      </c>
      <c r="N126" s="11">
        <v>82</v>
      </c>
      <c r="O126" s="30">
        <f>VLOOKUP(M126,Currency!A:B,2,FALSE)</f>
        <v>1</v>
      </c>
      <c r="P126" s="35">
        <v>108.24000000000001</v>
      </c>
      <c r="Q126" s="11" t="s">
        <v>202</v>
      </c>
      <c r="R126" s="11" t="s">
        <v>203</v>
      </c>
      <c r="S126" s="11" t="str">
        <f t="shared" si="16"/>
        <v>Edinburgh,Scotland</v>
      </c>
      <c r="T126" s="30" t="s">
        <v>401</v>
      </c>
      <c r="U126" s="11" t="s">
        <v>43</v>
      </c>
      <c r="V126" s="11">
        <f t="shared" si="9"/>
        <v>54</v>
      </c>
      <c r="W126" s="11" t="str">
        <f t="shared" si="10"/>
        <v>playing%20cards</v>
      </c>
      <c r="X126" s="11" t="str">
        <f t="shared" si="17"/>
        <v>playing cards</v>
      </c>
      <c r="Y126" s="14" t="b">
        <v>0</v>
      </c>
      <c r="Z126" s="14" t="str">
        <f t="shared" si="18"/>
        <v>false</v>
      </c>
      <c r="AA126" s="11" t="s">
        <v>31</v>
      </c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1:45" ht="15.75" customHeight="1">
      <c r="A127" s="32">
        <v>1738093236</v>
      </c>
      <c r="B127" s="34" t="s">
        <v>386</v>
      </c>
      <c r="C127" s="12">
        <v>43701</v>
      </c>
      <c r="D127" s="12">
        <v>43741</v>
      </c>
      <c r="E127" s="12">
        <v>43771</v>
      </c>
      <c r="F127" s="13">
        <f t="shared" si="12"/>
        <v>30</v>
      </c>
      <c r="G127" s="13">
        <v>3</v>
      </c>
      <c r="H127" s="13">
        <f t="shared" si="19"/>
        <v>5</v>
      </c>
      <c r="I127" s="13">
        <f t="shared" si="14"/>
        <v>10</v>
      </c>
      <c r="J127" s="13" t="str">
        <f>VLOOKUP(I127,Month!A:B,2,FALSE)</f>
        <v>October</v>
      </c>
      <c r="K127" s="12" t="b">
        <f t="shared" si="15"/>
        <v>0</v>
      </c>
      <c r="L127" s="11">
        <v>30</v>
      </c>
      <c r="M127" s="30" t="s">
        <v>295</v>
      </c>
      <c r="N127" s="11">
        <v>5214</v>
      </c>
      <c r="O127" s="30">
        <f>VLOOKUP(M127,Currency!A:B,2,FALSE)</f>
        <v>1</v>
      </c>
      <c r="P127" s="35">
        <v>5214</v>
      </c>
      <c r="Q127" s="11" t="s">
        <v>250</v>
      </c>
      <c r="R127" s="11" t="s">
        <v>123</v>
      </c>
      <c r="S127" s="11" t="str">
        <f t="shared" si="16"/>
        <v>Fort Worth,TX</v>
      </c>
      <c r="T127" s="30" t="s">
        <v>400</v>
      </c>
      <c r="U127" s="11" t="s">
        <v>36</v>
      </c>
      <c r="V127" s="11">
        <f t="shared" si="9"/>
        <v>54</v>
      </c>
      <c r="W127" s="11" t="str">
        <f t="shared" si="10"/>
        <v>tabletop%20games</v>
      </c>
      <c r="X127" s="11" t="str">
        <f t="shared" si="17"/>
        <v>tabletop games</v>
      </c>
      <c r="Y127" s="14" t="b">
        <v>0</v>
      </c>
      <c r="Z127" s="14" t="str">
        <f t="shared" si="18"/>
        <v>false</v>
      </c>
      <c r="AA127" s="11" t="s">
        <v>27</v>
      </c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1:45" ht="15.75" customHeight="1">
      <c r="A128" s="32">
        <v>1748213057</v>
      </c>
      <c r="B128" s="34" t="s">
        <v>387</v>
      </c>
      <c r="C128" s="12">
        <v>43703</v>
      </c>
      <c r="D128" s="12">
        <v>43715</v>
      </c>
      <c r="E128" s="12">
        <v>43745</v>
      </c>
      <c r="F128" s="13">
        <f t="shared" si="12"/>
        <v>30</v>
      </c>
      <c r="G128" s="13">
        <v>7</v>
      </c>
      <c r="H128" s="13">
        <f t="shared" si="19"/>
        <v>7</v>
      </c>
      <c r="I128" s="13">
        <f t="shared" si="14"/>
        <v>9</v>
      </c>
      <c r="J128" s="13" t="str">
        <f>VLOOKUP(I128,Month!A:B,2,FALSE)</f>
        <v>september</v>
      </c>
      <c r="K128" s="12" t="b">
        <f t="shared" si="15"/>
        <v>0</v>
      </c>
      <c r="L128" s="11">
        <v>153</v>
      </c>
      <c r="M128" s="30" t="s">
        <v>295</v>
      </c>
      <c r="N128" s="11">
        <v>3070</v>
      </c>
      <c r="O128" s="30">
        <f>VLOOKUP(M128,Currency!A:B,2,FALSE)</f>
        <v>1</v>
      </c>
      <c r="P128" s="35">
        <v>3070</v>
      </c>
      <c r="Q128" s="11" t="s">
        <v>251</v>
      </c>
      <c r="R128" s="11" t="s">
        <v>224</v>
      </c>
      <c r="S128" s="11" t="str">
        <f t="shared" si="16"/>
        <v>Boston,MA</v>
      </c>
      <c r="T128" s="30" t="s">
        <v>400</v>
      </c>
      <c r="U128" s="11" t="s">
        <v>36</v>
      </c>
      <c r="V128" s="11">
        <f t="shared" si="9"/>
        <v>54</v>
      </c>
      <c r="W128" s="11" t="str">
        <f t="shared" si="10"/>
        <v>tabletop%20games</v>
      </c>
      <c r="X128" s="11" t="str">
        <f t="shared" si="17"/>
        <v>tabletop games</v>
      </c>
      <c r="Y128" s="14" t="b">
        <v>0</v>
      </c>
      <c r="Z128" s="14" t="str">
        <f t="shared" si="18"/>
        <v>false</v>
      </c>
      <c r="AA128" s="11" t="s">
        <v>27</v>
      </c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1:45" ht="15.75" customHeight="1">
      <c r="A129" s="32">
        <v>1788831436</v>
      </c>
      <c r="B129" s="34" t="s">
        <v>388</v>
      </c>
      <c r="C129" s="12">
        <v>43704</v>
      </c>
      <c r="D129" s="12">
        <v>43732</v>
      </c>
      <c r="E129" s="12">
        <v>43760</v>
      </c>
      <c r="F129" s="13">
        <f t="shared" si="12"/>
        <v>28</v>
      </c>
      <c r="G129" s="13">
        <v>24</v>
      </c>
      <c r="H129" s="13">
        <f t="shared" si="19"/>
        <v>3</v>
      </c>
      <c r="I129" s="13">
        <f t="shared" si="14"/>
        <v>9</v>
      </c>
      <c r="J129" s="13" t="str">
        <f>VLOOKUP(I129,Month!A:B,2,FALSE)</f>
        <v>september</v>
      </c>
      <c r="K129" s="12" t="b">
        <f t="shared" si="15"/>
        <v>0</v>
      </c>
      <c r="L129" s="11">
        <v>1334</v>
      </c>
      <c r="M129" s="30" t="s">
        <v>295</v>
      </c>
      <c r="N129" s="11">
        <v>54200</v>
      </c>
      <c r="O129" s="30">
        <f>VLOOKUP(M129,Currency!A:B,2,FALSE)</f>
        <v>1</v>
      </c>
      <c r="P129" s="35">
        <v>54200</v>
      </c>
      <c r="Q129" s="11" t="s">
        <v>252</v>
      </c>
      <c r="R129" s="11" t="s">
        <v>94</v>
      </c>
      <c r="S129" s="11" t="str">
        <f t="shared" si="16"/>
        <v>Saginaw,MI</v>
      </c>
      <c r="T129" s="30" t="s">
        <v>400</v>
      </c>
      <c r="U129" s="11" t="s">
        <v>36</v>
      </c>
      <c r="V129" s="11">
        <f t="shared" si="9"/>
        <v>54</v>
      </c>
      <c r="W129" s="11" t="str">
        <f t="shared" si="10"/>
        <v>tabletop%20games</v>
      </c>
      <c r="X129" s="11" t="str">
        <f t="shared" si="17"/>
        <v>tabletop games</v>
      </c>
      <c r="Y129" s="14" t="b">
        <v>0</v>
      </c>
      <c r="Z129" s="14" t="str">
        <f t="shared" si="18"/>
        <v>false</v>
      </c>
      <c r="AA129" s="11" t="s">
        <v>27</v>
      </c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1:45" ht="15.75" customHeight="1">
      <c r="A130" s="32">
        <v>1793298287</v>
      </c>
      <c r="B130" s="34" t="s">
        <v>389</v>
      </c>
      <c r="C130" s="12">
        <v>43707</v>
      </c>
      <c r="D130" s="12">
        <v>43739</v>
      </c>
      <c r="E130" s="12">
        <v>43769</v>
      </c>
      <c r="F130" s="13">
        <f t="shared" ref="F130:F155" si="20">E130-D130</f>
        <v>30</v>
      </c>
      <c r="G130" s="13">
        <v>1</v>
      </c>
      <c r="H130" s="13">
        <f t="shared" ref="H130:H155" si="21">WEEKDAY(D130,1)</f>
        <v>3</v>
      </c>
      <c r="I130" s="13">
        <f t="shared" ref="I130:I155" si="22">MONTH(D130)</f>
        <v>10</v>
      </c>
      <c r="J130" s="13" t="str">
        <f>VLOOKUP(I130,Month!A:B,2,FALSE)</f>
        <v>October</v>
      </c>
      <c r="K130" s="12" t="b">
        <f t="shared" ref="K130:K155" si="23">EXACT(C130,D130)</f>
        <v>0</v>
      </c>
      <c r="L130" s="11">
        <v>2942</v>
      </c>
      <c r="M130" s="30" t="s">
        <v>295</v>
      </c>
      <c r="N130" s="11">
        <v>139131</v>
      </c>
      <c r="O130" s="30">
        <f>VLOOKUP(M130,Currency!A:B,2,FALSE)</f>
        <v>1</v>
      </c>
      <c r="P130" s="35">
        <v>155826.72</v>
      </c>
      <c r="Q130" s="11" t="s">
        <v>253</v>
      </c>
      <c r="R130" s="11" t="s">
        <v>254</v>
      </c>
      <c r="S130" s="11" t="str">
        <f t="shared" ref="S130:S155" si="24">CONCATENATE(Q130,",",R130)</f>
        <v>Santa Cruz de Tenerife,Canary Islands</v>
      </c>
      <c r="T130" s="30" t="s">
        <v>404</v>
      </c>
      <c r="U130" s="11" t="s">
        <v>36</v>
      </c>
      <c r="V130" s="11">
        <f t="shared" si="9"/>
        <v>54</v>
      </c>
      <c r="W130" s="11" t="str">
        <f t="shared" si="10"/>
        <v>tabletop%20games</v>
      </c>
      <c r="X130" s="11" t="str">
        <f t="shared" ref="X130:X155" si="25">SUBSTITUTE(W130, "%20", " ")</f>
        <v>tabletop games</v>
      </c>
      <c r="Y130" s="14" t="b">
        <v>0</v>
      </c>
      <c r="Z130" s="14" t="str">
        <f t="shared" ref="Z130:Z155" si="26">LOWER(Y130)</f>
        <v>false</v>
      </c>
      <c r="AA130" s="11" t="s">
        <v>27</v>
      </c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1:45" ht="15.75" customHeight="1">
      <c r="A131" s="32">
        <v>1801538018</v>
      </c>
      <c r="B131" s="34" t="s">
        <v>255</v>
      </c>
      <c r="C131" s="12">
        <v>43709</v>
      </c>
      <c r="D131" s="12">
        <v>43714</v>
      </c>
      <c r="E131" s="12">
        <v>43739</v>
      </c>
      <c r="F131" s="13">
        <f t="shared" si="20"/>
        <v>25</v>
      </c>
      <c r="G131" s="13">
        <v>6</v>
      </c>
      <c r="H131" s="13">
        <f t="shared" si="21"/>
        <v>6</v>
      </c>
      <c r="I131" s="13">
        <f t="shared" si="22"/>
        <v>9</v>
      </c>
      <c r="J131" s="13" t="str">
        <f>VLOOKUP(I131,Month!A:B,2,FALSE)</f>
        <v>september</v>
      </c>
      <c r="K131" s="12" t="b">
        <f t="shared" si="23"/>
        <v>0</v>
      </c>
      <c r="L131" s="11">
        <v>50</v>
      </c>
      <c r="M131" s="30" t="s">
        <v>295</v>
      </c>
      <c r="N131" s="11">
        <v>3659.32</v>
      </c>
      <c r="O131" s="30">
        <f>VLOOKUP(M131,Currency!A:B,2,FALSE)</f>
        <v>1</v>
      </c>
      <c r="P131" s="35">
        <v>2598.1172000000001</v>
      </c>
      <c r="Q131" s="11" t="s">
        <v>256</v>
      </c>
      <c r="R131" s="11" t="s">
        <v>257</v>
      </c>
      <c r="S131" s="11" t="str">
        <f t="shared" si="24"/>
        <v>Launceston,TAS</v>
      </c>
      <c r="T131" s="30" t="s">
        <v>412</v>
      </c>
      <c r="U131" s="11" t="s">
        <v>36</v>
      </c>
      <c r="V131" s="11">
        <f t="shared" si="9"/>
        <v>54</v>
      </c>
      <c r="W131" s="11" t="str">
        <f t="shared" si="10"/>
        <v>tabletop%20games</v>
      </c>
      <c r="X131" s="11" t="str">
        <f t="shared" si="25"/>
        <v>tabletop games</v>
      </c>
      <c r="Y131" s="14" t="b">
        <v>0</v>
      </c>
      <c r="Z131" s="14" t="str">
        <f t="shared" si="26"/>
        <v>false</v>
      </c>
      <c r="AA131" s="11" t="s">
        <v>27</v>
      </c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 ht="15.75" customHeight="1">
      <c r="A132" s="32">
        <v>1812075920</v>
      </c>
      <c r="B132" s="34" t="s">
        <v>390</v>
      </c>
      <c r="C132" s="12">
        <v>43711</v>
      </c>
      <c r="D132" s="12">
        <v>43725</v>
      </c>
      <c r="E132" s="12">
        <v>43735</v>
      </c>
      <c r="F132" s="13">
        <f t="shared" si="20"/>
        <v>10</v>
      </c>
      <c r="G132" s="13">
        <v>17</v>
      </c>
      <c r="H132" s="13">
        <f t="shared" si="21"/>
        <v>3</v>
      </c>
      <c r="I132" s="13">
        <f t="shared" si="22"/>
        <v>9</v>
      </c>
      <c r="J132" s="13" t="str">
        <f>VLOOKUP(I132,Month!A:B,2,FALSE)</f>
        <v>september</v>
      </c>
      <c r="K132" s="12" t="b">
        <f t="shared" si="23"/>
        <v>0</v>
      </c>
      <c r="L132" s="11">
        <v>125</v>
      </c>
      <c r="M132" s="30" t="s">
        <v>295</v>
      </c>
      <c r="N132" s="11">
        <v>6469</v>
      </c>
      <c r="O132" s="30">
        <f>VLOOKUP(M132,Currency!A:B,2,FALSE)</f>
        <v>1</v>
      </c>
      <c r="P132" s="35">
        <v>6469</v>
      </c>
      <c r="Q132" s="11" t="s">
        <v>173</v>
      </c>
      <c r="R132" s="11" t="s">
        <v>174</v>
      </c>
      <c r="S132" s="11" t="str">
        <f t="shared" si="24"/>
        <v>Minneapolis,MN</v>
      </c>
      <c r="T132" s="30" t="s">
        <v>400</v>
      </c>
      <c r="U132" s="11" t="s">
        <v>36</v>
      </c>
      <c r="V132" s="11">
        <f t="shared" si="9"/>
        <v>54</v>
      </c>
      <c r="W132" s="11" t="str">
        <f t="shared" si="10"/>
        <v>tabletop%20games</v>
      </c>
      <c r="X132" s="11" t="str">
        <f t="shared" si="25"/>
        <v>tabletop games</v>
      </c>
      <c r="Y132" s="14" t="b">
        <v>0</v>
      </c>
      <c r="Z132" s="14" t="str">
        <f t="shared" si="26"/>
        <v>false</v>
      </c>
      <c r="AA132" s="11" t="s">
        <v>27</v>
      </c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 ht="15.75" customHeight="1">
      <c r="A133" s="32">
        <v>1821926377</v>
      </c>
      <c r="B133" s="34" t="s">
        <v>258</v>
      </c>
      <c r="C133" s="12">
        <v>43716</v>
      </c>
      <c r="D133" s="12">
        <v>43748</v>
      </c>
      <c r="E133" s="12">
        <v>43778</v>
      </c>
      <c r="F133" s="13">
        <f t="shared" si="20"/>
        <v>30</v>
      </c>
      <c r="G133" s="13">
        <v>10</v>
      </c>
      <c r="H133" s="13">
        <f t="shared" si="21"/>
        <v>5</v>
      </c>
      <c r="I133" s="13">
        <f t="shared" si="22"/>
        <v>10</v>
      </c>
      <c r="J133" s="13" t="str">
        <f>VLOOKUP(I133,Month!A:B,2,FALSE)</f>
        <v>October</v>
      </c>
      <c r="K133" s="12" t="b">
        <f t="shared" si="23"/>
        <v>0</v>
      </c>
      <c r="L133" s="11">
        <v>275</v>
      </c>
      <c r="M133" s="30" t="s">
        <v>295</v>
      </c>
      <c r="N133" s="11">
        <v>10986</v>
      </c>
      <c r="O133" s="30">
        <f>VLOOKUP(M133,Currency!A:B,2,FALSE)</f>
        <v>1</v>
      </c>
      <c r="P133" s="35">
        <v>10986</v>
      </c>
      <c r="Q133" s="11" t="s">
        <v>259</v>
      </c>
      <c r="R133" s="11" t="s">
        <v>260</v>
      </c>
      <c r="S133" s="11" t="str">
        <f t="shared" si="24"/>
        <v>Cincinnati,OH</v>
      </c>
      <c r="T133" s="30" t="s">
        <v>400</v>
      </c>
      <c r="U133" s="11" t="s">
        <v>43</v>
      </c>
      <c r="V133" s="11">
        <f t="shared" si="9"/>
        <v>54</v>
      </c>
      <c r="W133" s="11" t="str">
        <f t="shared" si="10"/>
        <v>playing%20cards</v>
      </c>
      <c r="X133" s="11" t="str">
        <f t="shared" si="25"/>
        <v>playing cards</v>
      </c>
      <c r="Y133" s="14" t="b">
        <v>0</v>
      </c>
      <c r="Z133" s="14" t="str">
        <f t="shared" si="26"/>
        <v>false</v>
      </c>
      <c r="AA133" s="11" t="s">
        <v>27</v>
      </c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1:45" ht="15.75" customHeight="1">
      <c r="A134" s="32">
        <v>1835829695</v>
      </c>
      <c r="B134" s="34" t="s">
        <v>391</v>
      </c>
      <c r="C134" s="12">
        <v>43718</v>
      </c>
      <c r="D134" s="12">
        <v>43740</v>
      </c>
      <c r="E134" s="12">
        <v>43770</v>
      </c>
      <c r="F134" s="13">
        <f t="shared" si="20"/>
        <v>30</v>
      </c>
      <c r="G134" s="13">
        <v>2</v>
      </c>
      <c r="H134" s="13">
        <f t="shared" si="21"/>
        <v>4</v>
      </c>
      <c r="I134" s="13">
        <f t="shared" si="22"/>
        <v>10</v>
      </c>
      <c r="J134" s="13" t="str">
        <f>VLOOKUP(I134,Month!A:B,2,FALSE)</f>
        <v>October</v>
      </c>
      <c r="K134" s="12" t="b">
        <f t="shared" si="23"/>
        <v>0</v>
      </c>
      <c r="L134" s="11">
        <v>30</v>
      </c>
      <c r="M134" s="30" t="s">
        <v>295</v>
      </c>
      <c r="N134" s="11">
        <v>2047</v>
      </c>
      <c r="O134" s="30">
        <f>VLOOKUP(M134,Currency!A:B,2,FALSE)</f>
        <v>1</v>
      </c>
      <c r="P134" s="35">
        <v>2702.04</v>
      </c>
      <c r="Q134" s="11" t="s">
        <v>34</v>
      </c>
      <c r="R134" s="11" t="s">
        <v>35</v>
      </c>
      <c r="S134" s="11" t="str">
        <f t="shared" si="24"/>
        <v>Nottingham,England</v>
      </c>
      <c r="T134" s="30" t="s">
        <v>401</v>
      </c>
      <c r="U134" s="11" t="s">
        <v>43</v>
      </c>
      <c r="V134" s="11">
        <f t="shared" si="9"/>
        <v>54</v>
      </c>
      <c r="W134" s="11" t="str">
        <f t="shared" si="10"/>
        <v>playing%20cards</v>
      </c>
      <c r="X134" s="11" t="str">
        <f t="shared" si="25"/>
        <v>playing cards</v>
      </c>
      <c r="Y134" s="14" t="b">
        <v>0</v>
      </c>
      <c r="Z134" s="14" t="str">
        <f t="shared" si="26"/>
        <v>false</v>
      </c>
      <c r="AA134" s="11" t="s">
        <v>31</v>
      </c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1:45" ht="15.75" customHeight="1">
      <c r="A135" s="32">
        <v>1851778839</v>
      </c>
      <c r="B135" s="34" t="s">
        <v>392</v>
      </c>
      <c r="C135" s="12">
        <v>43718</v>
      </c>
      <c r="D135" s="12">
        <v>43776</v>
      </c>
      <c r="E135" s="12">
        <v>43811</v>
      </c>
      <c r="F135" s="13">
        <f t="shared" si="20"/>
        <v>35</v>
      </c>
      <c r="G135" s="13">
        <v>7</v>
      </c>
      <c r="H135" s="13">
        <f t="shared" si="21"/>
        <v>5</v>
      </c>
      <c r="I135" s="13">
        <f t="shared" si="22"/>
        <v>11</v>
      </c>
      <c r="J135" s="13" t="str">
        <f>VLOOKUP(I135,Month!A:B,2,FALSE)</f>
        <v>November</v>
      </c>
      <c r="K135" s="12" t="b">
        <f t="shared" si="23"/>
        <v>0</v>
      </c>
      <c r="L135" s="11">
        <v>213</v>
      </c>
      <c r="M135" s="30" t="s">
        <v>295</v>
      </c>
      <c r="N135" s="11">
        <v>4643</v>
      </c>
      <c r="O135" s="30">
        <f>VLOOKUP(M135,Currency!A:B,2,FALSE)</f>
        <v>1</v>
      </c>
      <c r="P135" s="35">
        <v>5200.1600000000008</v>
      </c>
      <c r="Q135" s="11" t="s">
        <v>261</v>
      </c>
      <c r="R135" s="11" t="s">
        <v>262</v>
      </c>
      <c r="S135" s="11" t="str">
        <f t="shared" si="24"/>
        <v>Bordeaux,Aquitaine</v>
      </c>
      <c r="T135" s="30" t="s">
        <v>405</v>
      </c>
      <c r="U135" s="11" t="s">
        <v>36</v>
      </c>
      <c r="V135" s="11">
        <f t="shared" si="9"/>
        <v>54</v>
      </c>
      <c r="W135" s="11" t="str">
        <f t="shared" si="10"/>
        <v>tabletop%20games</v>
      </c>
      <c r="X135" s="11" t="str">
        <f t="shared" si="25"/>
        <v>tabletop games</v>
      </c>
      <c r="Y135" s="14" t="b">
        <v>0</v>
      </c>
      <c r="Z135" s="14" t="str">
        <f t="shared" si="26"/>
        <v>false</v>
      </c>
      <c r="AA135" s="11" t="s">
        <v>177</v>
      </c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1:45" ht="15.75" customHeight="1">
      <c r="A136" s="32">
        <v>1859070850</v>
      </c>
      <c r="B136" s="34" t="s">
        <v>393</v>
      </c>
      <c r="C136" s="12">
        <v>43718</v>
      </c>
      <c r="D136" s="12">
        <v>43720</v>
      </c>
      <c r="E136" s="12">
        <v>43751</v>
      </c>
      <c r="F136" s="13">
        <f t="shared" si="20"/>
        <v>31</v>
      </c>
      <c r="G136" s="13">
        <v>12</v>
      </c>
      <c r="H136" s="13">
        <f t="shared" si="21"/>
        <v>5</v>
      </c>
      <c r="I136" s="13">
        <f t="shared" si="22"/>
        <v>9</v>
      </c>
      <c r="J136" s="13" t="str">
        <f>VLOOKUP(I136,Month!A:B,2,FALSE)</f>
        <v>september</v>
      </c>
      <c r="K136" s="12" t="b">
        <f t="shared" si="23"/>
        <v>0</v>
      </c>
      <c r="L136" s="11">
        <v>547</v>
      </c>
      <c r="M136" s="30" t="s">
        <v>295</v>
      </c>
      <c r="N136" s="11">
        <v>21604.29</v>
      </c>
      <c r="O136" s="30">
        <f>VLOOKUP(M136,Currency!A:B,2,FALSE)</f>
        <v>1</v>
      </c>
      <c r="P136" s="35">
        <v>16635.3033</v>
      </c>
      <c r="Q136" s="11" t="s">
        <v>226</v>
      </c>
      <c r="R136" s="11" t="s">
        <v>227</v>
      </c>
      <c r="S136" s="11" t="str">
        <f t="shared" si="24"/>
        <v>Calgary,AB</v>
      </c>
      <c r="T136" s="30" t="s">
        <v>402</v>
      </c>
      <c r="U136" s="11" t="s">
        <v>36</v>
      </c>
      <c r="V136" s="11">
        <f t="shared" si="9"/>
        <v>54</v>
      </c>
      <c r="W136" s="11" t="str">
        <f t="shared" si="10"/>
        <v>tabletop%20games</v>
      </c>
      <c r="X136" s="11" t="str">
        <f t="shared" si="25"/>
        <v>tabletop games</v>
      </c>
      <c r="Y136" s="14" t="b">
        <v>0</v>
      </c>
      <c r="Z136" s="14" t="str">
        <f t="shared" si="26"/>
        <v>false</v>
      </c>
      <c r="AA136" s="11" t="s">
        <v>27</v>
      </c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1:45" ht="15.75" customHeight="1">
      <c r="A137" s="32">
        <v>1884324378</v>
      </c>
      <c r="B137" s="34" t="s">
        <v>394</v>
      </c>
      <c r="C137" s="12">
        <v>43720</v>
      </c>
      <c r="D137" s="12">
        <v>43743</v>
      </c>
      <c r="E137" s="12">
        <v>43773</v>
      </c>
      <c r="F137" s="13">
        <f t="shared" si="20"/>
        <v>30</v>
      </c>
      <c r="G137" s="13">
        <v>5</v>
      </c>
      <c r="H137" s="13">
        <f t="shared" si="21"/>
        <v>7</v>
      </c>
      <c r="I137" s="13">
        <f t="shared" si="22"/>
        <v>10</v>
      </c>
      <c r="J137" s="13" t="str">
        <f>VLOOKUP(I137,Month!A:B,2,FALSE)</f>
        <v>October</v>
      </c>
      <c r="K137" s="12" t="b">
        <f t="shared" si="23"/>
        <v>0</v>
      </c>
      <c r="L137" s="11">
        <v>125</v>
      </c>
      <c r="M137" s="30" t="s">
        <v>295</v>
      </c>
      <c r="N137" s="11">
        <v>3886</v>
      </c>
      <c r="O137" s="30">
        <f>VLOOKUP(M137,Currency!A:B,2,FALSE)</f>
        <v>1</v>
      </c>
      <c r="P137" s="35">
        <v>5129.5200000000004</v>
      </c>
      <c r="Q137" s="11" t="s">
        <v>263</v>
      </c>
      <c r="R137" s="11" t="s">
        <v>35</v>
      </c>
      <c r="S137" s="11" t="str">
        <f t="shared" si="24"/>
        <v>Winchester,England</v>
      </c>
      <c r="T137" s="30" t="s">
        <v>401</v>
      </c>
      <c r="U137" s="11" t="s">
        <v>43</v>
      </c>
      <c r="V137" s="11">
        <f t="shared" si="9"/>
        <v>54</v>
      </c>
      <c r="W137" s="11" t="str">
        <f t="shared" si="10"/>
        <v>playing%20cards</v>
      </c>
      <c r="X137" s="11" t="str">
        <f t="shared" si="25"/>
        <v>playing cards</v>
      </c>
      <c r="Y137" s="14" t="b">
        <v>0</v>
      </c>
      <c r="Z137" s="14" t="str">
        <f t="shared" si="26"/>
        <v>false</v>
      </c>
      <c r="AA137" s="11" t="s">
        <v>27</v>
      </c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1:45" ht="15.75" customHeight="1">
      <c r="A138" s="32">
        <v>1884678356</v>
      </c>
      <c r="B138" s="34" t="s">
        <v>395</v>
      </c>
      <c r="C138" s="12">
        <v>43721</v>
      </c>
      <c r="D138" s="12">
        <v>43732</v>
      </c>
      <c r="E138" s="12">
        <v>43753</v>
      </c>
      <c r="F138" s="13">
        <f t="shared" si="20"/>
        <v>21</v>
      </c>
      <c r="G138" s="13">
        <v>24</v>
      </c>
      <c r="H138" s="13">
        <f t="shared" si="21"/>
        <v>3</v>
      </c>
      <c r="I138" s="13">
        <f t="shared" si="22"/>
        <v>9</v>
      </c>
      <c r="J138" s="13" t="str">
        <f>VLOOKUP(I138,Month!A:B,2,FALSE)</f>
        <v>september</v>
      </c>
      <c r="K138" s="12" t="b">
        <f t="shared" si="23"/>
        <v>0</v>
      </c>
      <c r="L138" s="11">
        <v>676</v>
      </c>
      <c r="M138" s="30" t="s">
        <v>295</v>
      </c>
      <c r="N138" s="11">
        <v>9244.75</v>
      </c>
      <c r="O138" s="30">
        <f>VLOOKUP(M138,Currency!A:B,2,FALSE)</f>
        <v>1</v>
      </c>
      <c r="P138" s="35">
        <v>10354.120000000001</v>
      </c>
      <c r="Q138" s="11" t="s">
        <v>264</v>
      </c>
      <c r="R138" s="11" t="s">
        <v>265</v>
      </c>
      <c r="S138" s="11" t="str">
        <f t="shared" si="24"/>
        <v>Rome,Lazio</v>
      </c>
      <c r="T138" s="30" t="s">
        <v>403</v>
      </c>
      <c r="U138" s="11" t="s">
        <v>36</v>
      </c>
      <c r="V138" s="11">
        <f t="shared" si="9"/>
        <v>54</v>
      </c>
      <c r="W138" s="11" t="str">
        <f t="shared" si="10"/>
        <v>tabletop%20games</v>
      </c>
      <c r="X138" s="11" t="str">
        <f t="shared" si="25"/>
        <v>tabletop games</v>
      </c>
      <c r="Y138" s="14" t="b">
        <v>0</v>
      </c>
      <c r="Z138" s="14" t="str">
        <f t="shared" si="26"/>
        <v>false</v>
      </c>
      <c r="AA138" s="11" t="s">
        <v>27</v>
      </c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1:45" ht="15.75" customHeight="1">
      <c r="A139" s="32">
        <v>1905254051</v>
      </c>
      <c r="B139" s="34" t="s">
        <v>396</v>
      </c>
      <c r="C139" s="12">
        <v>43722</v>
      </c>
      <c r="D139" s="12">
        <v>43746</v>
      </c>
      <c r="E139" s="12">
        <v>43786</v>
      </c>
      <c r="F139" s="13">
        <f t="shared" si="20"/>
        <v>40</v>
      </c>
      <c r="G139" s="13">
        <v>8</v>
      </c>
      <c r="H139" s="13">
        <f t="shared" si="21"/>
        <v>3</v>
      </c>
      <c r="I139" s="13">
        <f t="shared" si="22"/>
        <v>10</v>
      </c>
      <c r="J139" s="13" t="str">
        <f>VLOOKUP(I139,Month!A:B,2,FALSE)</f>
        <v>October</v>
      </c>
      <c r="K139" s="12" t="b">
        <f t="shared" si="23"/>
        <v>0</v>
      </c>
      <c r="L139" s="11">
        <v>1</v>
      </c>
      <c r="M139" s="30" t="s">
        <v>295</v>
      </c>
      <c r="N139" s="11">
        <v>1</v>
      </c>
      <c r="O139" s="30">
        <f>VLOOKUP(M139,Currency!A:B,2,FALSE)</f>
        <v>1</v>
      </c>
      <c r="P139" s="35">
        <v>1</v>
      </c>
      <c r="Q139" s="11" t="s">
        <v>266</v>
      </c>
      <c r="R139" s="11" t="s">
        <v>115</v>
      </c>
      <c r="S139" s="11" t="str">
        <f t="shared" si="24"/>
        <v>Orem,UT</v>
      </c>
      <c r="T139" s="30" t="s">
        <v>400</v>
      </c>
      <c r="U139" s="11" t="s">
        <v>30</v>
      </c>
      <c r="V139" s="11">
        <f t="shared" si="9"/>
        <v>54</v>
      </c>
      <c r="W139" s="11" t="str">
        <f t="shared" si="10"/>
        <v>mobile%20games</v>
      </c>
      <c r="X139" s="11" t="str">
        <f t="shared" si="25"/>
        <v>mobile games</v>
      </c>
      <c r="Y139" s="14" t="b">
        <v>0</v>
      </c>
      <c r="Z139" s="14" t="str">
        <f t="shared" si="26"/>
        <v>false</v>
      </c>
      <c r="AA139" s="11" t="s">
        <v>177</v>
      </c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1:45" ht="15.75" customHeight="1">
      <c r="A140" s="32">
        <v>1925222935</v>
      </c>
      <c r="B140" s="34" t="s">
        <v>267</v>
      </c>
      <c r="C140" s="12">
        <v>43722</v>
      </c>
      <c r="D140" s="12">
        <v>43722</v>
      </c>
      <c r="E140" s="12">
        <v>43737</v>
      </c>
      <c r="F140" s="13">
        <f t="shared" si="20"/>
        <v>15</v>
      </c>
      <c r="G140" s="13">
        <v>14</v>
      </c>
      <c r="H140" s="13">
        <f t="shared" si="21"/>
        <v>7</v>
      </c>
      <c r="I140" s="13">
        <f t="shared" si="22"/>
        <v>9</v>
      </c>
      <c r="J140" s="13" t="str">
        <f>VLOOKUP(I140,Month!A:B,2,FALSE)</f>
        <v>september</v>
      </c>
      <c r="K140" s="12" t="b">
        <f t="shared" si="23"/>
        <v>1</v>
      </c>
      <c r="L140" s="11">
        <v>67</v>
      </c>
      <c r="M140" s="30" t="s">
        <v>295</v>
      </c>
      <c r="N140" s="11">
        <v>1489</v>
      </c>
      <c r="O140" s="30">
        <f>VLOOKUP(M140,Currency!A:B,2,FALSE)</f>
        <v>1</v>
      </c>
      <c r="P140" s="35">
        <v>1489</v>
      </c>
      <c r="Q140" s="11" t="s">
        <v>268</v>
      </c>
      <c r="R140" s="11" t="s">
        <v>71</v>
      </c>
      <c r="S140" s="11" t="str">
        <f t="shared" si="24"/>
        <v>Stevens Point,WI</v>
      </c>
      <c r="T140" s="30" t="s">
        <v>400</v>
      </c>
      <c r="U140" s="11" t="s">
        <v>36</v>
      </c>
      <c r="V140" s="11">
        <f t="shared" si="9"/>
        <v>54</v>
      </c>
      <c r="W140" s="11" t="str">
        <f t="shared" si="10"/>
        <v>tabletop%20games</v>
      </c>
      <c r="X140" s="11" t="str">
        <f t="shared" si="25"/>
        <v>tabletop games</v>
      </c>
      <c r="Y140" s="14" t="b">
        <v>0</v>
      </c>
      <c r="Z140" s="14" t="str">
        <f t="shared" si="26"/>
        <v>false</v>
      </c>
      <c r="AA140" s="11" t="s">
        <v>27</v>
      </c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1:45" ht="15.75" customHeight="1">
      <c r="A141" s="32">
        <v>1926175052</v>
      </c>
      <c r="B141" s="34" t="s">
        <v>397</v>
      </c>
      <c r="C141" s="12">
        <v>43723</v>
      </c>
      <c r="D141" s="12">
        <v>43782</v>
      </c>
      <c r="E141" s="12">
        <v>43810</v>
      </c>
      <c r="F141" s="13">
        <f t="shared" si="20"/>
        <v>28</v>
      </c>
      <c r="G141" s="13">
        <v>13</v>
      </c>
      <c r="H141" s="13">
        <f t="shared" si="21"/>
        <v>4</v>
      </c>
      <c r="I141" s="13">
        <f t="shared" si="22"/>
        <v>11</v>
      </c>
      <c r="J141" s="13" t="str">
        <f>VLOOKUP(I141,Month!A:B,2,FALSE)</f>
        <v>November</v>
      </c>
      <c r="K141" s="12" t="b">
        <f t="shared" si="23"/>
        <v>0</v>
      </c>
      <c r="L141" s="11">
        <v>33</v>
      </c>
      <c r="M141" s="30" t="s">
        <v>295</v>
      </c>
      <c r="N141" s="11">
        <v>1592.32</v>
      </c>
      <c r="O141" s="30">
        <f>VLOOKUP(M141,Currency!A:B,2,FALSE)</f>
        <v>1</v>
      </c>
      <c r="P141" s="35">
        <v>1130.5472</v>
      </c>
      <c r="Q141" s="11" t="s">
        <v>246</v>
      </c>
      <c r="R141" s="11" t="s">
        <v>247</v>
      </c>
      <c r="S141" s="11" t="str">
        <f t="shared" si="24"/>
        <v>Sydney,NSW</v>
      </c>
      <c r="T141" s="30" t="s">
        <v>412</v>
      </c>
      <c r="U141" s="11" t="s">
        <v>36</v>
      </c>
      <c r="V141" s="11">
        <f t="shared" si="9"/>
        <v>54</v>
      </c>
      <c r="W141" s="11" t="str">
        <f t="shared" si="10"/>
        <v>tabletop%20games</v>
      </c>
      <c r="X141" s="11" t="str">
        <f t="shared" si="25"/>
        <v>tabletop games</v>
      </c>
      <c r="Y141" s="14" t="b">
        <v>0</v>
      </c>
      <c r="Z141" s="14" t="str">
        <f t="shared" si="26"/>
        <v>false</v>
      </c>
      <c r="AA141" s="11" t="s">
        <v>177</v>
      </c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1:45" ht="15.75" customHeight="1">
      <c r="A142" s="32">
        <v>1929508597</v>
      </c>
      <c r="B142" s="34" t="s">
        <v>269</v>
      </c>
      <c r="C142" s="12">
        <v>43728</v>
      </c>
      <c r="D142" s="12">
        <v>43730</v>
      </c>
      <c r="E142" s="12">
        <v>43751</v>
      </c>
      <c r="F142" s="13">
        <f t="shared" si="20"/>
        <v>21</v>
      </c>
      <c r="G142" s="13">
        <v>22</v>
      </c>
      <c r="H142" s="13">
        <f t="shared" si="21"/>
        <v>1</v>
      </c>
      <c r="I142" s="13">
        <f t="shared" si="22"/>
        <v>9</v>
      </c>
      <c r="J142" s="13" t="str">
        <f>VLOOKUP(I142,Month!A:B,2,FALSE)</f>
        <v>september</v>
      </c>
      <c r="K142" s="12" t="b">
        <f t="shared" si="23"/>
        <v>0</v>
      </c>
      <c r="L142" s="11">
        <v>1756</v>
      </c>
      <c r="M142" s="30" t="s">
        <v>295</v>
      </c>
      <c r="N142" s="11">
        <v>123665</v>
      </c>
      <c r="O142" s="30">
        <f>VLOOKUP(M142,Currency!A:B,2,FALSE)</f>
        <v>1</v>
      </c>
      <c r="P142" s="35">
        <v>138504.80000000002</v>
      </c>
      <c r="Q142" s="11" t="s">
        <v>270</v>
      </c>
      <c r="R142" s="11" t="s">
        <v>270</v>
      </c>
      <c r="S142" s="11" t="str">
        <f t="shared" si="24"/>
        <v>Hamburg,Hamburg</v>
      </c>
      <c r="T142" s="30" t="s">
        <v>406</v>
      </c>
      <c r="U142" s="11" t="s">
        <v>36</v>
      </c>
      <c r="V142" s="11">
        <f t="shared" si="9"/>
        <v>54</v>
      </c>
      <c r="W142" s="11" t="str">
        <f t="shared" si="10"/>
        <v>tabletop%20games</v>
      </c>
      <c r="X142" s="11" t="str">
        <f t="shared" si="25"/>
        <v>tabletop games</v>
      </c>
      <c r="Y142" s="14" t="b">
        <v>0</v>
      </c>
      <c r="Z142" s="14" t="str">
        <f t="shared" si="26"/>
        <v>false</v>
      </c>
      <c r="AA142" s="11" t="s">
        <v>27</v>
      </c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1:45" ht="15.75" customHeight="1">
      <c r="A143" s="32">
        <v>1950581568</v>
      </c>
      <c r="B143" s="34" t="s">
        <v>271</v>
      </c>
      <c r="C143" s="12">
        <v>43731</v>
      </c>
      <c r="D143" s="12">
        <v>43746</v>
      </c>
      <c r="E143" s="12">
        <v>43776</v>
      </c>
      <c r="F143" s="13">
        <f t="shared" si="20"/>
        <v>30</v>
      </c>
      <c r="G143" s="13">
        <v>8</v>
      </c>
      <c r="H143" s="13">
        <f t="shared" si="21"/>
        <v>3</v>
      </c>
      <c r="I143" s="13">
        <f t="shared" si="22"/>
        <v>10</v>
      </c>
      <c r="J143" s="13" t="str">
        <f>VLOOKUP(I143,Month!A:B,2,FALSE)</f>
        <v>October</v>
      </c>
      <c r="K143" s="12" t="b">
        <f t="shared" si="23"/>
        <v>0</v>
      </c>
      <c r="L143" s="11">
        <v>112</v>
      </c>
      <c r="M143" s="30" t="s">
        <v>295</v>
      </c>
      <c r="N143" s="11">
        <v>6029</v>
      </c>
      <c r="O143" s="30">
        <f>VLOOKUP(M143,Currency!A:B,2,FALSE)</f>
        <v>1</v>
      </c>
      <c r="P143" s="35">
        <v>6029</v>
      </c>
      <c r="Q143" s="11" t="s">
        <v>251</v>
      </c>
      <c r="R143" s="11" t="s">
        <v>224</v>
      </c>
      <c r="S143" s="11" t="str">
        <f t="shared" si="24"/>
        <v>Boston,MA</v>
      </c>
      <c r="T143" s="30" t="s">
        <v>400</v>
      </c>
      <c r="U143" s="11" t="s">
        <v>43</v>
      </c>
      <c r="V143" s="11">
        <f t="shared" si="9"/>
        <v>54</v>
      </c>
      <c r="W143" s="11" t="str">
        <f t="shared" si="10"/>
        <v>playing%20cards</v>
      </c>
      <c r="X143" s="11" t="str">
        <f t="shared" si="25"/>
        <v>playing cards</v>
      </c>
      <c r="Y143" s="14" t="b">
        <v>0</v>
      </c>
      <c r="Z143" s="14" t="str">
        <f t="shared" si="26"/>
        <v>false</v>
      </c>
      <c r="AA143" s="11" t="s">
        <v>27</v>
      </c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1:45" ht="15.75" customHeight="1">
      <c r="A144" s="32">
        <v>1951658552</v>
      </c>
      <c r="B144" s="34" t="s">
        <v>272</v>
      </c>
      <c r="C144" s="12">
        <v>43732</v>
      </c>
      <c r="D144" s="12">
        <v>43735</v>
      </c>
      <c r="E144" s="12">
        <v>43765</v>
      </c>
      <c r="F144" s="13">
        <f t="shared" si="20"/>
        <v>30</v>
      </c>
      <c r="G144" s="13">
        <v>27</v>
      </c>
      <c r="H144" s="13">
        <f t="shared" si="21"/>
        <v>6</v>
      </c>
      <c r="I144" s="13">
        <f t="shared" si="22"/>
        <v>9</v>
      </c>
      <c r="J144" s="13" t="str">
        <f>VLOOKUP(I144,Month!A:B,2,FALSE)</f>
        <v>september</v>
      </c>
      <c r="K144" s="12" t="b">
        <f t="shared" si="23"/>
        <v>0</v>
      </c>
      <c r="L144" s="11">
        <v>14</v>
      </c>
      <c r="M144" s="30" t="s">
        <v>295</v>
      </c>
      <c r="N144" s="11">
        <v>479</v>
      </c>
      <c r="O144" s="30">
        <f>VLOOKUP(M144,Currency!A:B,2,FALSE)</f>
        <v>1</v>
      </c>
      <c r="P144" s="35">
        <v>479</v>
      </c>
      <c r="Q144" s="11" t="s">
        <v>273</v>
      </c>
      <c r="R144" s="11" t="s">
        <v>274</v>
      </c>
      <c r="S144" s="11" t="str">
        <f t="shared" si="24"/>
        <v>Idaho Falls,ID</v>
      </c>
      <c r="T144" s="30" t="s">
        <v>400</v>
      </c>
      <c r="U144" s="11" t="s">
        <v>43</v>
      </c>
      <c r="V144" s="11">
        <f t="shared" si="9"/>
        <v>54</v>
      </c>
      <c r="W144" s="11" t="str">
        <f t="shared" si="10"/>
        <v>playing%20cards</v>
      </c>
      <c r="X144" s="11" t="str">
        <f t="shared" si="25"/>
        <v>playing cards</v>
      </c>
      <c r="Y144" s="14" t="b">
        <v>0</v>
      </c>
      <c r="Z144" s="14" t="str">
        <f t="shared" si="26"/>
        <v>false</v>
      </c>
      <c r="AA144" s="11" t="s">
        <v>31</v>
      </c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1:45" ht="15.75" customHeight="1">
      <c r="A145" s="32">
        <v>1975006817</v>
      </c>
      <c r="B145" s="34" t="s">
        <v>275</v>
      </c>
      <c r="C145" s="12">
        <v>43734</v>
      </c>
      <c r="D145" s="12">
        <v>43754</v>
      </c>
      <c r="E145" s="12">
        <v>43775</v>
      </c>
      <c r="F145" s="13">
        <f t="shared" si="20"/>
        <v>21</v>
      </c>
      <c r="G145" s="13">
        <v>16</v>
      </c>
      <c r="H145" s="13">
        <f t="shared" si="21"/>
        <v>4</v>
      </c>
      <c r="I145" s="13">
        <f t="shared" si="22"/>
        <v>10</v>
      </c>
      <c r="J145" s="13" t="str">
        <f>VLOOKUP(I145,Month!A:B,2,FALSE)</f>
        <v>October</v>
      </c>
      <c r="K145" s="12" t="b">
        <f t="shared" si="23"/>
        <v>0</v>
      </c>
      <c r="L145" s="11">
        <v>21735</v>
      </c>
      <c r="M145" s="30" t="s">
        <v>295</v>
      </c>
      <c r="N145" s="11">
        <v>3410084.24</v>
      </c>
      <c r="O145" s="30">
        <f>VLOOKUP(M145,Currency!A:B,2,FALSE)</f>
        <v>1</v>
      </c>
      <c r="P145" s="35">
        <v>3410084.24</v>
      </c>
      <c r="Q145" s="11" t="s">
        <v>276</v>
      </c>
      <c r="R145" s="11" t="s">
        <v>160</v>
      </c>
      <c r="S145" s="11" t="str">
        <f t="shared" si="24"/>
        <v>Atlanta,GA</v>
      </c>
      <c r="T145" s="30" t="s">
        <v>400</v>
      </c>
      <c r="U145" s="11" t="s">
        <v>36</v>
      </c>
      <c r="V145" s="11">
        <f t="shared" si="9"/>
        <v>54</v>
      </c>
      <c r="W145" s="11" t="str">
        <f t="shared" si="10"/>
        <v>tabletop%20games</v>
      </c>
      <c r="X145" s="11" t="str">
        <f t="shared" si="25"/>
        <v>tabletop games</v>
      </c>
      <c r="Y145" s="14" t="b">
        <v>1</v>
      </c>
      <c r="Z145" s="14" t="str">
        <f t="shared" si="26"/>
        <v>true</v>
      </c>
      <c r="AA145" s="11" t="s">
        <v>27</v>
      </c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1:45" ht="15.75" customHeight="1">
      <c r="A146" s="32">
        <v>1977071313</v>
      </c>
      <c r="B146" s="34" t="s">
        <v>277</v>
      </c>
      <c r="C146" s="12">
        <v>43734</v>
      </c>
      <c r="D146" s="12">
        <v>43734</v>
      </c>
      <c r="E146" s="12">
        <v>43764</v>
      </c>
      <c r="F146" s="13">
        <f t="shared" si="20"/>
        <v>30</v>
      </c>
      <c r="G146" s="13">
        <v>26</v>
      </c>
      <c r="H146" s="13">
        <f t="shared" si="21"/>
        <v>5</v>
      </c>
      <c r="I146" s="13">
        <f t="shared" si="22"/>
        <v>9</v>
      </c>
      <c r="J146" s="13" t="str">
        <f>VLOOKUP(I146,Month!A:B,2,FALSE)</f>
        <v>september</v>
      </c>
      <c r="K146" s="12" t="b">
        <f t="shared" si="23"/>
        <v>1</v>
      </c>
      <c r="L146" s="11">
        <v>90</v>
      </c>
      <c r="M146" s="30" t="s">
        <v>295</v>
      </c>
      <c r="N146" s="11">
        <v>53416</v>
      </c>
      <c r="O146" s="30">
        <f>VLOOKUP(M146,Currency!A:B,2,FALSE)</f>
        <v>1</v>
      </c>
      <c r="P146" s="35">
        <v>6409.92</v>
      </c>
      <c r="Q146" s="11" t="s">
        <v>278</v>
      </c>
      <c r="R146" s="11" t="s">
        <v>279</v>
      </c>
      <c r="S146" s="11" t="str">
        <f t="shared" si="24"/>
        <v>Cheung Chau,Outlying Islands</v>
      </c>
      <c r="T146" s="30" t="s">
        <v>139</v>
      </c>
      <c r="U146" s="11" t="s">
        <v>36</v>
      </c>
      <c r="V146" s="11">
        <f t="shared" si="9"/>
        <v>54</v>
      </c>
      <c r="W146" s="11" t="str">
        <f t="shared" si="10"/>
        <v>tabletop%20games</v>
      </c>
      <c r="X146" s="11" t="str">
        <f t="shared" si="25"/>
        <v>tabletop games</v>
      </c>
      <c r="Y146" s="14" t="b">
        <v>0</v>
      </c>
      <c r="Z146" s="14" t="str">
        <f t="shared" si="26"/>
        <v>false</v>
      </c>
      <c r="AA146" s="11" t="s">
        <v>27</v>
      </c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1:45" ht="15.75" customHeight="1">
      <c r="A147" s="32">
        <v>1997832529</v>
      </c>
      <c r="B147" s="34" t="s">
        <v>280</v>
      </c>
      <c r="C147" s="12">
        <v>43739</v>
      </c>
      <c r="D147" s="12">
        <v>43766</v>
      </c>
      <c r="E147" s="12">
        <v>43772</v>
      </c>
      <c r="F147" s="13">
        <f t="shared" si="20"/>
        <v>6</v>
      </c>
      <c r="G147" s="13">
        <v>28</v>
      </c>
      <c r="H147" s="13">
        <f t="shared" si="21"/>
        <v>2</v>
      </c>
      <c r="I147" s="13">
        <f t="shared" si="22"/>
        <v>10</v>
      </c>
      <c r="J147" s="13" t="str">
        <f>VLOOKUP(I147,Month!A:B,2,FALSE)</f>
        <v>October</v>
      </c>
      <c r="K147" s="12" t="b">
        <f t="shared" si="23"/>
        <v>0</v>
      </c>
      <c r="L147" s="11">
        <v>559</v>
      </c>
      <c r="M147" s="30" t="s">
        <v>295</v>
      </c>
      <c r="N147" s="11">
        <v>36602</v>
      </c>
      <c r="O147" s="30">
        <f>VLOOKUP(M147,Currency!A:B,2,FALSE)</f>
        <v>1</v>
      </c>
      <c r="P147" s="35">
        <v>48314.64</v>
      </c>
      <c r="Q147" s="11" t="s">
        <v>281</v>
      </c>
      <c r="R147" s="11" t="s">
        <v>35</v>
      </c>
      <c r="S147" s="11" t="str">
        <f t="shared" si="24"/>
        <v>County Durham,England</v>
      </c>
      <c r="T147" s="30" t="s">
        <v>401</v>
      </c>
      <c r="U147" s="11" t="s">
        <v>36</v>
      </c>
      <c r="V147" s="11">
        <f t="shared" si="9"/>
        <v>54</v>
      </c>
      <c r="W147" s="11" t="str">
        <f t="shared" si="10"/>
        <v>tabletop%20games</v>
      </c>
      <c r="X147" s="11" t="str">
        <f t="shared" si="25"/>
        <v>tabletop games</v>
      </c>
      <c r="Y147" s="14" t="b">
        <v>0</v>
      </c>
      <c r="Z147" s="14" t="str">
        <f t="shared" si="26"/>
        <v>false</v>
      </c>
      <c r="AA147" s="11" t="s">
        <v>27</v>
      </c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1:45" ht="15.75" customHeight="1">
      <c r="A148" s="32">
        <v>2001270294</v>
      </c>
      <c r="B148" s="34" t="s">
        <v>398</v>
      </c>
      <c r="C148" s="12">
        <v>43741</v>
      </c>
      <c r="D148" s="12">
        <v>43767</v>
      </c>
      <c r="E148" s="12">
        <v>43785</v>
      </c>
      <c r="F148" s="13">
        <f t="shared" si="20"/>
        <v>18</v>
      </c>
      <c r="G148" s="13">
        <v>29</v>
      </c>
      <c r="H148" s="13">
        <f t="shared" si="21"/>
        <v>3</v>
      </c>
      <c r="I148" s="13">
        <f t="shared" si="22"/>
        <v>10</v>
      </c>
      <c r="J148" s="13" t="str">
        <f>VLOOKUP(I148,Month!A:B,2,FALSE)</f>
        <v>October</v>
      </c>
      <c r="K148" s="12" t="b">
        <f t="shared" si="23"/>
        <v>0</v>
      </c>
      <c r="L148" s="11">
        <v>428</v>
      </c>
      <c r="M148" s="30" t="s">
        <v>295</v>
      </c>
      <c r="N148" s="11">
        <v>23347</v>
      </c>
      <c r="O148" s="30">
        <f>VLOOKUP(M148,Currency!A:B,2,FALSE)</f>
        <v>1</v>
      </c>
      <c r="P148" s="35">
        <v>23347</v>
      </c>
      <c r="Q148" s="11" t="s">
        <v>282</v>
      </c>
      <c r="R148" s="11" t="s">
        <v>123</v>
      </c>
      <c r="S148" s="11" t="str">
        <f t="shared" si="24"/>
        <v>Longview,TX</v>
      </c>
      <c r="T148" s="30" t="s">
        <v>400</v>
      </c>
      <c r="U148" s="11" t="s">
        <v>36</v>
      </c>
      <c r="V148" s="11">
        <f t="shared" si="9"/>
        <v>54</v>
      </c>
      <c r="W148" s="11" t="str">
        <f t="shared" si="10"/>
        <v>tabletop%20games</v>
      </c>
      <c r="X148" s="11" t="str">
        <f t="shared" si="25"/>
        <v>tabletop games</v>
      </c>
      <c r="Y148" s="14" t="b">
        <v>0</v>
      </c>
      <c r="Z148" s="14" t="str">
        <f t="shared" si="26"/>
        <v>false</v>
      </c>
      <c r="AA148" s="11" t="s">
        <v>177</v>
      </c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1:45" ht="15.75" customHeight="1">
      <c r="A149" s="32">
        <v>2001427184</v>
      </c>
      <c r="B149" s="34" t="s">
        <v>283</v>
      </c>
      <c r="C149" s="12">
        <v>43741</v>
      </c>
      <c r="D149" s="12">
        <v>43749</v>
      </c>
      <c r="E149" s="12">
        <v>43779</v>
      </c>
      <c r="F149" s="13">
        <f t="shared" si="20"/>
        <v>30</v>
      </c>
      <c r="G149" s="13">
        <v>11</v>
      </c>
      <c r="H149" s="13">
        <f t="shared" si="21"/>
        <v>6</v>
      </c>
      <c r="I149" s="13">
        <f t="shared" si="22"/>
        <v>10</v>
      </c>
      <c r="J149" s="13" t="str">
        <f>VLOOKUP(I149,Month!A:B,2,FALSE)</f>
        <v>October</v>
      </c>
      <c r="K149" s="12" t="b">
        <f t="shared" si="23"/>
        <v>0</v>
      </c>
      <c r="L149" s="11">
        <v>90</v>
      </c>
      <c r="M149" s="30" t="s">
        <v>295</v>
      </c>
      <c r="N149" s="11">
        <v>4212</v>
      </c>
      <c r="O149" s="30">
        <f>VLOOKUP(M149,Currency!A:B,2,FALSE)</f>
        <v>1</v>
      </c>
      <c r="P149" s="35">
        <v>4717.4400000000005</v>
      </c>
      <c r="Q149" s="11" t="s">
        <v>284</v>
      </c>
      <c r="R149" s="11" t="s">
        <v>46</v>
      </c>
      <c r="S149" s="11" t="str">
        <f t="shared" si="24"/>
        <v>Porto Mantovano,Lombardy</v>
      </c>
      <c r="T149" s="30" t="s">
        <v>403</v>
      </c>
      <c r="U149" s="11" t="s">
        <v>36</v>
      </c>
      <c r="V149" s="11">
        <f t="shared" si="9"/>
        <v>54</v>
      </c>
      <c r="W149" s="11" t="str">
        <f t="shared" si="10"/>
        <v>tabletop%20games</v>
      </c>
      <c r="X149" s="11" t="str">
        <f t="shared" si="25"/>
        <v>tabletop games</v>
      </c>
      <c r="Y149" s="14" t="b">
        <v>0</v>
      </c>
      <c r="Z149" s="14" t="str">
        <f t="shared" si="26"/>
        <v>false</v>
      </c>
      <c r="AA149" s="11" t="s">
        <v>27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1:45" ht="15.75" customHeight="1">
      <c r="A150" s="32">
        <v>2017245526</v>
      </c>
      <c r="B150" s="34" t="s">
        <v>285</v>
      </c>
      <c r="C150" s="12">
        <v>43742</v>
      </c>
      <c r="D150" s="12">
        <v>43745</v>
      </c>
      <c r="E150" s="12">
        <v>43775</v>
      </c>
      <c r="F150" s="13">
        <f t="shared" si="20"/>
        <v>30</v>
      </c>
      <c r="G150" s="13">
        <v>7</v>
      </c>
      <c r="H150" s="13">
        <f t="shared" si="21"/>
        <v>2</v>
      </c>
      <c r="I150" s="13">
        <f t="shared" si="22"/>
        <v>10</v>
      </c>
      <c r="J150" s="13" t="str">
        <f>VLOOKUP(I150,Month!A:B,2,FALSE)</f>
        <v>October</v>
      </c>
      <c r="K150" s="12" t="b">
        <f t="shared" si="23"/>
        <v>0</v>
      </c>
      <c r="L150" s="11">
        <v>133</v>
      </c>
      <c r="M150" s="30" t="s">
        <v>295</v>
      </c>
      <c r="N150" s="11">
        <v>3850</v>
      </c>
      <c r="O150" s="30">
        <f>VLOOKUP(M150,Currency!A:B,2,FALSE)</f>
        <v>1</v>
      </c>
      <c r="P150" s="35">
        <v>3850</v>
      </c>
      <c r="Q150" s="11" t="s">
        <v>63</v>
      </c>
      <c r="R150" s="11" t="s">
        <v>64</v>
      </c>
      <c r="S150" s="11" t="str">
        <f t="shared" si="24"/>
        <v>Seattle,WA</v>
      </c>
      <c r="T150" s="30" t="s">
        <v>400</v>
      </c>
      <c r="U150" s="11" t="s">
        <v>36</v>
      </c>
      <c r="V150" s="11">
        <f t="shared" si="9"/>
        <v>54</v>
      </c>
      <c r="W150" s="11" t="str">
        <f t="shared" si="10"/>
        <v>tabletop%20games</v>
      </c>
      <c r="X150" s="11" t="str">
        <f t="shared" si="25"/>
        <v>tabletop games</v>
      </c>
      <c r="Y150" s="14" t="b">
        <v>0</v>
      </c>
      <c r="Z150" s="14" t="str">
        <f t="shared" si="26"/>
        <v>false</v>
      </c>
      <c r="AA150" s="11" t="s">
        <v>27</v>
      </c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1:45" ht="15.75" customHeight="1">
      <c r="A151" s="32">
        <v>2033432418</v>
      </c>
      <c r="B151" s="34" t="s">
        <v>286</v>
      </c>
      <c r="C151" s="12"/>
      <c r="D151" s="12">
        <v>43776</v>
      </c>
      <c r="E151" s="12">
        <v>43803</v>
      </c>
      <c r="F151" s="13">
        <f t="shared" si="20"/>
        <v>27</v>
      </c>
      <c r="G151" s="13">
        <v>7</v>
      </c>
      <c r="H151" s="13">
        <f t="shared" si="21"/>
        <v>5</v>
      </c>
      <c r="I151" s="13">
        <f t="shared" si="22"/>
        <v>11</v>
      </c>
      <c r="J151" s="13" t="str">
        <f>VLOOKUP(I151,Month!A:B,2,FALSE)</f>
        <v>November</v>
      </c>
      <c r="K151" s="12" t="b">
        <f t="shared" si="23"/>
        <v>0</v>
      </c>
      <c r="L151" s="11">
        <v>135</v>
      </c>
      <c r="M151" s="30" t="s">
        <v>295</v>
      </c>
      <c r="N151" s="11">
        <v>4951</v>
      </c>
      <c r="O151" s="30">
        <f>VLOOKUP(M151,Currency!A:B,2,FALSE)</f>
        <v>1</v>
      </c>
      <c r="P151" s="35">
        <v>4951</v>
      </c>
      <c r="Q151" s="11" t="s">
        <v>287</v>
      </c>
      <c r="R151" s="11" t="s">
        <v>42</v>
      </c>
      <c r="S151" s="11" t="str">
        <f t="shared" si="24"/>
        <v>Burbank,CA</v>
      </c>
      <c r="T151" s="30" t="s">
        <v>400</v>
      </c>
      <c r="U151" s="11" t="s">
        <v>36</v>
      </c>
      <c r="V151" s="11">
        <f t="shared" si="9"/>
        <v>54</v>
      </c>
      <c r="W151" s="11" t="str">
        <f t="shared" si="10"/>
        <v>tabletop%20games</v>
      </c>
      <c r="X151" s="11" t="str">
        <f t="shared" si="25"/>
        <v>tabletop games</v>
      </c>
      <c r="Y151" s="14" t="b">
        <v>0</v>
      </c>
      <c r="Z151" s="14" t="str">
        <f t="shared" si="26"/>
        <v>false</v>
      </c>
      <c r="AA151" s="11" t="s">
        <v>177</v>
      </c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1:45" ht="15.75" customHeight="1">
      <c r="A152" s="32">
        <v>2034458156</v>
      </c>
      <c r="B152" s="34" t="s">
        <v>399</v>
      </c>
      <c r="C152" s="12">
        <v>43753</v>
      </c>
      <c r="D152" s="12">
        <v>43769</v>
      </c>
      <c r="E152" s="12">
        <v>43784</v>
      </c>
      <c r="F152" s="13">
        <f t="shared" si="20"/>
        <v>15</v>
      </c>
      <c r="G152" s="13">
        <v>31</v>
      </c>
      <c r="H152" s="13">
        <f t="shared" si="21"/>
        <v>5</v>
      </c>
      <c r="I152" s="13">
        <f t="shared" si="22"/>
        <v>10</v>
      </c>
      <c r="J152" s="13" t="str">
        <f>VLOOKUP(I152,Month!A:B,2,FALSE)</f>
        <v>October</v>
      </c>
      <c r="K152" s="12" t="b">
        <f t="shared" si="23"/>
        <v>0</v>
      </c>
      <c r="L152" s="11">
        <v>832</v>
      </c>
      <c r="M152" s="30" t="s">
        <v>295</v>
      </c>
      <c r="N152" s="11">
        <v>52469</v>
      </c>
      <c r="O152" s="30">
        <f>VLOOKUP(M152,Currency!A:B,2,FALSE)</f>
        <v>1</v>
      </c>
      <c r="P152" s="35">
        <v>52469</v>
      </c>
      <c r="Q152" s="11" t="s">
        <v>288</v>
      </c>
      <c r="R152" s="11" t="s">
        <v>224</v>
      </c>
      <c r="S152" s="11" t="str">
        <f t="shared" si="24"/>
        <v>Marlborough,MA</v>
      </c>
      <c r="T152" s="30" t="s">
        <v>400</v>
      </c>
      <c r="U152" s="11" t="s">
        <v>36</v>
      </c>
      <c r="V152" s="11">
        <f t="shared" si="9"/>
        <v>54</v>
      </c>
      <c r="W152" s="11" t="str">
        <f t="shared" si="10"/>
        <v>tabletop%20games</v>
      </c>
      <c r="X152" s="11" t="str">
        <f t="shared" si="25"/>
        <v>tabletop games</v>
      </c>
      <c r="Y152" s="14" t="b">
        <v>1</v>
      </c>
      <c r="Z152" s="14" t="str">
        <f t="shared" si="26"/>
        <v>true</v>
      </c>
      <c r="AA152" s="11" t="s">
        <v>177</v>
      </c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1:45" ht="15.75" customHeight="1">
      <c r="A153" s="32">
        <v>2061303985</v>
      </c>
      <c r="B153" s="34" t="s">
        <v>289</v>
      </c>
      <c r="C153" s="12">
        <v>43754</v>
      </c>
      <c r="D153" s="12">
        <v>43783</v>
      </c>
      <c r="E153" s="12">
        <v>43813</v>
      </c>
      <c r="F153" s="13">
        <f t="shared" si="20"/>
        <v>30</v>
      </c>
      <c r="G153" s="13">
        <v>14</v>
      </c>
      <c r="H153" s="13">
        <f t="shared" si="21"/>
        <v>5</v>
      </c>
      <c r="I153" s="13">
        <f t="shared" si="22"/>
        <v>11</v>
      </c>
      <c r="J153" s="13" t="str">
        <f>VLOOKUP(I153,Month!A:B,2,FALSE)</f>
        <v>November</v>
      </c>
      <c r="K153" s="12" t="b">
        <f t="shared" si="23"/>
        <v>0</v>
      </c>
      <c r="L153" s="11">
        <v>3</v>
      </c>
      <c r="M153" s="30" t="s">
        <v>295</v>
      </c>
      <c r="N153" s="11">
        <v>46</v>
      </c>
      <c r="O153" s="30">
        <f>VLOOKUP(M153,Currency!A:B,2,FALSE)</f>
        <v>1</v>
      </c>
      <c r="P153" s="35">
        <v>46</v>
      </c>
      <c r="Q153" s="11" t="s">
        <v>73</v>
      </c>
      <c r="R153" s="11" t="s">
        <v>74</v>
      </c>
      <c r="S153" s="11" t="str">
        <f t="shared" si="24"/>
        <v>Philadelphia,PA</v>
      </c>
      <c r="T153" s="30" t="s">
        <v>400</v>
      </c>
      <c r="U153" s="11" t="s">
        <v>43</v>
      </c>
      <c r="V153" s="11">
        <f t="shared" si="9"/>
        <v>54</v>
      </c>
      <c r="W153" s="11" t="str">
        <f t="shared" si="10"/>
        <v>playing%20cards</v>
      </c>
      <c r="X153" s="11" t="str">
        <f t="shared" si="25"/>
        <v>playing cards</v>
      </c>
      <c r="Y153" s="14" t="b">
        <v>0</v>
      </c>
      <c r="Z153" s="14" t="str">
        <f t="shared" si="26"/>
        <v>false</v>
      </c>
      <c r="AA153" s="11" t="s">
        <v>177</v>
      </c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1:45" ht="15.75" customHeight="1">
      <c r="A154" s="32">
        <v>2063533927</v>
      </c>
      <c r="B154" s="34" t="s">
        <v>290</v>
      </c>
      <c r="C154" s="12">
        <v>43760</v>
      </c>
      <c r="D154" s="12">
        <v>43782</v>
      </c>
      <c r="E154" s="12">
        <v>43815</v>
      </c>
      <c r="F154" s="13">
        <f t="shared" si="20"/>
        <v>33</v>
      </c>
      <c r="G154" s="13">
        <v>13</v>
      </c>
      <c r="H154" s="13">
        <f t="shared" si="21"/>
        <v>4</v>
      </c>
      <c r="I154" s="13">
        <f t="shared" si="22"/>
        <v>11</v>
      </c>
      <c r="J154" s="13" t="str">
        <f>VLOOKUP(I154,Month!A:B,2,FALSE)</f>
        <v>November</v>
      </c>
      <c r="K154" s="12" t="b">
        <f t="shared" si="23"/>
        <v>0</v>
      </c>
      <c r="L154" s="11">
        <v>2</v>
      </c>
      <c r="M154" s="30" t="s">
        <v>295</v>
      </c>
      <c r="N154" s="11">
        <v>155</v>
      </c>
      <c r="O154" s="30">
        <f>VLOOKUP(M154,Currency!A:B,2,FALSE)</f>
        <v>1</v>
      </c>
      <c r="P154" s="35">
        <v>155</v>
      </c>
      <c r="Q154" s="11" t="s">
        <v>291</v>
      </c>
      <c r="R154" s="11" t="s">
        <v>292</v>
      </c>
      <c r="S154" s="11" t="str">
        <f t="shared" si="24"/>
        <v>Karvin√°,Moravian-Silesian Region</v>
      </c>
      <c r="T154" s="30" t="s">
        <v>413</v>
      </c>
      <c r="U154" s="11" t="s">
        <v>36</v>
      </c>
      <c r="V154" s="11">
        <f t="shared" si="9"/>
        <v>54</v>
      </c>
      <c r="W154" s="11" t="str">
        <f t="shared" si="10"/>
        <v>tabletop%20games</v>
      </c>
      <c r="X154" s="11" t="str">
        <f t="shared" si="25"/>
        <v>tabletop games</v>
      </c>
      <c r="Y154" s="14" t="b">
        <v>0</v>
      </c>
      <c r="Z154" s="14" t="str">
        <f t="shared" si="26"/>
        <v>false</v>
      </c>
      <c r="AA154" s="11" t="s">
        <v>177</v>
      </c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1:45" ht="15.75" customHeight="1">
      <c r="A155" s="32">
        <v>2131317332</v>
      </c>
      <c r="B155" s="34" t="s">
        <v>293</v>
      </c>
      <c r="C155" s="12">
        <v>43778</v>
      </c>
      <c r="D155" s="12">
        <v>43782</v>
      </c>
      <c r="E155" s="12">
        <v>43796</v>
      </c>
      <c r="F155" s="13">
        <f t="shared" si="20"/>
        <v>14</v>
      </c>
      <c r="G155" s="13">
        <v>13</v>
      </c>
      <c r="H155" s="13">
        <f t="shared" si="21"/>
        <v>4</v>
      </c>
      <c r="I155" s="13">
        <f t="shared" si="22"/>
        <v>11</v>
      </c>
      <c r="J155" s="13" t="str">
        <f>VLOOKUP(I155,Month!A:B,2,FALSE)</f>
        <v>November</v>
      </c>
      <c r="K155" s="12" t="b">
        <f t="shared" si="23"/>
        <v>0</v>
      </c>
      <c r="L155" s="11">
        <v>3</v>
      </c>
      <c r="M155" s="30" t="s">
        <v>295</v>
      </c>
      <c r="N155" s="11">
        <v>21</v>
      </c>
      <c r="O155" s="30">
        <f>VLOOKUP(M155,Currency!A:B,2,FALSE)</f>
        <v>1</v>
      </c>
      <c r="P155" s="35">
        <v>27.720000000000002</v>
      </c>
      <c r="Q155" s="11" t="s">
        <v>228</v>
      </c>
      <c r="R155" s="11" t="s">
        <v>35</v>
      </c>
      <c r="S155" s="11" t="str">
        <f t="shared" si="24"/>
        <v>Northampton,England</v>
      </c>
      <c r="T155" s="30" t="s">
        <v>401</v>
      </c>
      <c r="U155" s="11" t="s">
        <v>36</v>
      </c>
      <c r="V155" s="11">
        <f t="shared" si="9"/>
        <v>54</v>
      </c>
      <c r="W155" s="11" t="str">
        <f t="shared" si="10"/>
        <v>tabletop%20games</v>
      </c>
      <c r="X155" s="11" t="str">
        <f t="shared" si="25"/>
        <v>tabletop games</v>
      </c>
      <c r="Y155" s="14" t="b">
        <v>0</v>
      </c>
      <c r="Z155" s="14" t="str">
        <f t="shared" si="26"/>
        <v>false</v>
      </c>
      <c r="AA155" s="11" t="s">
        <v>177</v>
      </c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1:45" ht="15.75" customHeight="1"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1:45" ht="15.75" customHeight="1"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1:45" ht="15.75" customHeight="1"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1:45" ht="15.75" customHeight="1"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 ht="15.75" customHeight="1"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30:45" ht="15.75" customHeight="1"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30:45" ht="15.75" customHeight="1"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4EB9-D1F9-483D-8908-102542A0AF56}">
  <sheetPr>
    <tabColor rgb="FF00B0F0"/>
  </sheetPr>
  <dimension ref="A1:B9"/>
  <sheetViews>
    <sheetView workbookViewId="0">
      <selection activeCell="B5" sqref="B5"/>
    </sheetView>
  </sheetViews>
  <sheetFormatPr defaultRowHeight="12.75"/>
  <cols>
    <col min="1" max="1" width="11.85546875" customWidth="1"/>
    <col min="2" max="2" width="12.28515625" customWidth="1"/>
  </cols>
  <sheetData>
    <row r="1" spans="1:2">
      <c r="A1" s="40" t="s">
        <v>11</v>
      </c>
      <c r="B1" s="40" t="s">
        <v>427</v>
      </c>
    </row>
    <row r="2" spans="1:2">
      <c r="A2" t="s">
        <v>295</v>
      </c>
      <c r="B2">
        <v>1</v>
      </c>
    </row>
    <row r="3" spans="1:2">
      <c r="A3" t="s">
        <v>296</v>
      </c>
      <c r="B3">
        <v>1.32</v>
      </c>
    </row>
    <row r="4" spans="1:2">
      <c r="A4" t="s">
        <v>297</v>
      </c>
      <c r="B4">
        <v>0.77</v>
      </c>
    </row>
    <row r="5" spans="1:2">
      <c r="A5" t="s">
        <v>298</v>
      </c>
      <c r="B5">
        <v>1.1200000000000001</v>
      </c>
    </row>
    <row r="6" spans="1:2">
      <c r="A6" t="s">
        <v>299</v>
      </c>
      <c r="B6">
        <v>0.73</v>
      </c>
    </row>
    <row r="7" spans="1:2">
      <c r="A7" t="s">
        <v>302</v>
      </c>
      <c r="B7">
        <v>0.1</v>
      </c>
    </row>
    <row r="8" spans="1:2">
      <c r="A8" t="s">
        <v>301</v>
      </c>
      <c r="B8">
        <v>0.12</v>
      </c>
    </row>
    <row r="9" spans="1:2">
      <c r="A9" t="s">
        <v>303</v>
      </c>
      <c r="B9">
        <v>0.71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B13"/>
  <sheetViews>
    <sheetView workbookViewId="0">
      <selection activeCell="A6" sqref="A6"/>
    </sheetView>
  </sheetViews>
  <sheetFormatPr defaultRowHeight="12.75"/>
  <cols>
    <col min="1" max="1" width="21.85546875" customWidth="1"/>
    <col min="2" max="2" width="25.28515625" customWidth="1"/>
    <col min="3" max="4" width="9.140625" customWidth="1"/>
  </cols>
  <sheetData>
    <row r="1" spans="1:2" ht="15">
      <c r="A1" s="38" t="s">
        <v>426</v>
      </c>
      <c r="B1" s="38" t="s">
        <v>8</v>
      </c>
    </row>
    <row r="2" spans="1:2">
      <c r="A2" s="39">
        <v>1</v>
      </c>
      <c r="B2" s="39" t="s">
        <v>414</v>
      </c>
    </row>
    <row r="3" spans="1:2">
      <c r="A3" s="39">
        <v>2</v>
      </c>
      <c r="B3" s="39" t="s">
        <v>415</v>
      </c>
    </row>
    <row r="4" spans="1:2">
      <c r="A4" s="39">
        <v>3</v>
      </c>
      <c r="B4" s="39" t="s">
        <v>416</v>
      </c>
    </row>
    <row r="5" spans="1:2">
      <c r="A5" s="39">
        <v>4</v>
      </c>
      <c r="B5" s="39" t="s">
        <v>417</v>
      </c>
    </row>
    <row r="6" spans="1:2">
      <c r="A6" s="39">
        <v>5</v>
      </c>
      <c r="B6" s="39" t="s">
        <v>418</v>
      </c>
    </row>
    <row r="7" spans="1:2">
      <c r="A7" s="39">
        <v>6</v>
      </c>
      <c r="B7" s="39" t="s">
        <v>419</v>
      </c>
    </row>
    <row r="8" spans="1:2">
      <c r="A8" s="39">
        <v>7</v>
      </c>
      <c r="B8" s="39" t="s">
        <v>420</v>
      </c>
    </row>
    <row r="9" spans="1:2">
      <c r="A9" s="39">
        <v>8</v>
      </c>
      <c r="B9" s="39" t="s">
        <v>421</v>
      </c>
    </row>
    <row r="10" spans="1:2">
      <c r="A10" s="39">
        <v>9</v>
      </c>
      <c r="B10" s="39" t="s">
        <v>422</v>
      </c>
    </row>
    <row r="11" spans="1:2">
      <c r="A11" s="39">
        <v>10</v>
      </c>
      <c r="B11" s="39" t="s">
        <v>423</v>
      </c>
    </row>
    <row r="12" spans="1:2">
      <c r="A12" s="39">
        <v>11</v>
      </c>
      <c r="B12" s="39" t="s">
        <v>424</v>
      </c>
    </row>
    <row r="13" spans="1:2">
      <c r="A13" s="39">
        <v>12</v>
      </c>
      <c r="B13" s="39" t="s">
        <v>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Currency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Ifeanyichukwu Nnamani</dc:creator>
  <cp:lastModifiedBy>frank</cp:lastModifiedBy>
  <dcterms:created xsi:type="dcterms:W3CDTF">2021-12-15T18:58:34Z</dcterms:created>
  <dcterms:modified xsi:type="dcterms:W3CDTF">2021-12-15T18:58:34Z</dcterms:modified>
</cp:coreProperties>
</file>