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14/Desktop/Biogas Study/"/>
    </mc:Choice>
  </mc:AlternateContent>
  <xr:revisionPtr revIDLastSave="0" documentId="13_ncr:1_{F78D8764-0318-8E49-8F35-68588ED6875D}" xr6:coauthVersionLast="36" xr6:coauthVersionMax="36" xr10:uidLastSave="{00000000-0000-0000-0000-000000000000}"/>
  <bookViews>
    <workbookView xWindow="360" yWindow="880" windowWidth="33240" windowHeight="19300" activeTab="1" xr2:uid="{BE3E68B7-71B9-4749-8C35-1407141F9279}"/>
  </bookViews>
  <sheets>
    <sheet name="Low Cost" sheetId="1" r:id="rId1"/>
    <sheet name="High Cost" sheetId="2" r:id="rId2"/>
  </sheets>
  <definedNames>
    <definedName name="_xlchart.v1.0" hidden="1">'High Cost'!$E$17:$E$24</definedName>
    <definedName name="_xlchart.v1.1" hidden="1">'High Cost'!$F$16</definedName>
    <definedName name="_xlchart.v1.10" hidden="1">'High Cost'!$E$17:$E$24</definedName>
    <definedName name="_xlchart.v1.11" hidden="1">'High Cost'!$F$16</definedName>
    <definedName name="_xlchart.v1.12" hidden="1">'High Cost'!$F$17:$F$24</definedName>
    <definedName name="_xlchart.v1.13" hidden="1">'High Cost'!$G$16</definedName>
    <definedName name="_xlchart.v1.14" hidden="1">'High Cost'!$G$17:$G$24</definedName>
    <definedName name="_xlchart.v1.15" hidden="1">'High Cost'!$E$17:$E$24</definedName>
    <definedName name="_xlchart.v1.16" hidden="1">'High Cost'!$F$16</definedName>
    <definedName name="_xlchart.v1.17" hidden="1">'High Cost'!$F$17:$F$24</definedName>
    <definedName name="_xlchart.v1.18" hidden="1">'High Cost'!$G$16</definedName>
    <definedName name="_xlchart.v1.19" hidden="1">'High Cost'!$G$17:$G$24</definedName>
    <definedName name="_xlchart.v1.2" hidden="1">'High Cost'!$F$17:$F$24</definedName>
    <definedName name="_xlchart.v1.3" hidden="1">'High Cost'!$G$16</definedName>
    <definedName name="_xlchart.v1.4" hidden="1">'High Cost'!$G$17:$G$24</definedName>
    <definedName name="_xlchart.v1.5" hidden="1">'High Cost'!$E$17:$E$24</definedName>
    <definedName name="_xlchart.v1.6" hidden="1">'High Cost'!$F$16</definedName>
    <definedName name="_xlchart.v1.7" hidden="1">'High Cost'!$F$17:$F$24</definedName>
    <definedName name="_xlchart.v1.8" hidden="1">'High Cost'!$G$16</definedName>
    <definedName name="_xlchart.v1.9" hidden="1">'High Cost'!$G$17:$G$24</definedName>
    <definedName name="solver_adj" localSheetId="1" hidden="1">'High Cost'!$B$28:$B$33,'High Cost'!$B$36:$B$43</definedName>
    <definedName name="solver_adj" localSheetId="0" hidden="1">'Low Cost'!$B$24:$B$27,'Low Cost'!$B$30:$B$35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itr" localSheetId="1" hidden="1">2147483647</definedName>
    <definedName name="solver_itr" localSheetId="0" hidden="1">2147483647</definedName>
    <definedName name="solver_lhs1" localSheetId="1" hidden="1">'High Cost'!$B$28:$B$33</definedName>
    <definedName name="solver_lhs1" localSheetId="0" hidden="1">'Low Cost'!$B$24:$B$27</definedName>
    <definedName name="solver_lhs2" localSheetId="1" hidden="1">'High Cost'!$B$36:$B$43</definedName>
    <definedName name="solver_lhs2" localSheetId="0" hidden="1">'Low Cost'!$B$30:$B$35</definedName>
    <definedName name="solver_lhs3" localSheetId="1" hidden="1">'High Cost'!$I$27</definedName>
    <definedName name="solver_lhs3" localSheetId="0" hidden="1">'Low Cost'!$I$23</definedName>
    <definedName name="solver_lhs4" localSheetId="1" hidden="1">'High Cost'!$I$28</definedName>
    <definedName name="solver_lhs4" localSheetId="0" hidden="1">'Low Cost'!$I$24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4</definedName>
    <definedName name="solver_opt" localSheetId="1" hidden="1">'High Cost'!$E$47</definedName>
    <definedName name="solver_opt" localSheetId="0" hidden="1">'Low Cost'!$E$39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4</definedName>
    <definedName name="solver_rel1" localSheetId="0" hidden="1">4</definedName>
    <definedName name="solver_rel2" localSheetId="1" hidden="1">4</definedName>
    <definedName name="solver_rel2" localSheetId="0" hidden="1">4</definedName>
    <definedName name="solver_rel3" localSheetId="1" hidden="1">3</definedName>
    <definedName name="solver_rel3" localSheetId="0" hidden="1">3</definedName>
    <definedName name="solver_rel4" localSheetId="1" hidden="1">3</definedName>
    <definedName name="solver_rel4" localSheetId="0" hidden="1">3</definedName>
    <definedName name="solver_rhs1" localSheetId="1" hidden="1">integer</definedName>
    <definedName name="solver_rhs1" localSheetId="0" hidden="1">integer</definedName>
    <definedName name="solver_rhs2" localSheetId="1" hidden="1">integer</definedName>
    <definedName name="solver_rhs2" localSheetId="0" hidden="1">integer</definedName>
    <definedName name="solver_rhs3" localSheetId="1" hidden="1">'High Cost'!$K$27</definedName>
    <definedName name="solver_rhs3" localSheetId="0" hidden="1">'Low Cost'!$K$23</definedName>
    <definedName name="solver_rhs4" localSheetId="1" hidden="1">'High Cost'!$K$28</definedName>
    <definedName name="solver_rhs4" localSheetId="0" hidden="1">'Low Cost'!$K$24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2" l="1"/>
  <c r="K27" i="2"/>
  <c r="F29" i="2"/>
  <c r="F30" i="2"/>
  <c r="F31" i="2"/>
  <c r="F32" i="2"/>
  <c r="F33" i="2"/>
  <c r="F28" i="2"/>
  <c r="C32" i="2"/>
  <c r="D32" i="2"/>
  <c r="C33" i="2"/>
  <c r="D33" i="2"/>
  <c r="D29" i="2"/>
  <c r="D30" i="2"/>
  <c r="D31" i="2"/>
  <c r="D28" i="2"/>
  <c r="C29" i="2"/>
  <c r="C30" i="2"/>
  <c r="C31" i="2"/>
  <c r="C28" i="2"/>
  <c r="F37" i="2"/>
  <c r="F38" i="2"/>
  <c r="F39" i="2"/>
  <c r="F40" i="2"/>
  <c r="F41" i="2"/>
  <c r="F42" i="2"/>
  <c r="F43" i="2"/>
  <c r="F36" i="2"/>
  <c r="C37" i="2"/>
  <c r="C38" i="2"/>
  <c r="C39" i="2"/>
  <c r="C40" i="2"/>
  <c r="C41" i="2"/>
  <c r="C42" i="2"/>
  <c r="C43" i="2"/>
  <c r="C36" i="2"/>
  <c r="E4" i="2"/>
  <c r="D39" i="2" s="1"/>
  <c r="F30" i="1"/>
  <c r="E33" i="2" l="1"/>
  <c r="I27" i="2"/>
  <c r="I28" i="2"/>
  <c r="E32" i="2"/>
  <c r="E39" i="2"/>
  <c r="D38" i="2"/>
  <c r="E38" i="2" s="1"/>
  <c r="D37" i="2"/>
  <c r="E37" i="2" s="1"/>
  <c r="D36" i="2"/>
  <c r="E36" i="2" s="1"/>
  <c r="D43" i="2"/>
  <c r="E43" i="2" s="1"/>
  <c r="D42" i="2"/>
  <c r="E42" i="2" s="1"/>
  <c r="D41" i="2"/>
  <c r="E41" i="2" s="1"/>
  <c r="D40" i="2"/>
  <c r="E40" i="2" s="1"/>
  <c r="E31" i="2"/>
  <c r="E29" i="2"/>
  <c r="E28" i="2"/>
  <c r="E30" i="2"/>
  <c r="F25" i="1"/>
  <c r="F26" i="1"/>
  <c r="F27" i="1"/>
  <c r="F24" i="1"/>
  <c r="K23" i="1"/>
  <c r="K24" i="1"/>
  <c r="F31" i="1"/>
  <c r="F32" i="1"/>
  <c r="F33" i="1"/>
  <c r="F34" i="1"/>
  <c r="F35" i="1"/>
  <c r="E4" i="1"/>
  <c r="D35" i="1" s="1"/>
  <c r="C31" i="1"/>
  <c r="C32" i="1"/>
  <c r="C33" i="1"/>
  <c r="C34" i="1"/>
  <c r="C35" i="1"/>
  <c r="C30" i="1"/>
  <c r="C25" i="1"/>
  <c r="C26" i="1"/>
  <c r="C27" i="1"/>
  <c r="C24" i="1"/>
  <c r="G43" i="2" l="1"/>
  <c r="G33" i="2"/>
  <c r="E47" i="2"/>
  <c r="D34" i="1"/>
  <c r="E34" i="1" s="1"/>
  <c r="D25" i="1"/>
  <c r="E25" i="1" s="1"/>
  <c r="D31" i="1"/>
  <c r="E31" i="1" s="1"/>
  <c r="D26" i="1"/>
  <c r="E26" i="1" s="1"/>
  <c r="D30" i="1"/>
  <c r="E30" i="1" s="1"/>
  <c r="D33" i="1"/>
  <c r="E33" i="1" s="1"/>
  <c r="D32" i="1"/>
  <c r="E32" i="1" s="1"/>
  <c r="D24" i="1"/>
  <c r="E24" i="1" s="1"/>
  <c r="D27" i="1"/>
  <c r="E27" i="1" s="1"/>
  <c r="I24" i="1"/>
  <c r="E35" i="1"/>
  <c r="I23" i="1"/>
  <c r="E39" i="1" l="1"/>
  <c r="G35" i="1"/>
  <c r="G27" i="1"/>
</calcChain>
</file>

<file path=xl/sharedStrings.xml><?xml version="1.0" encoding="utf-8"?>
<sst xmlns="http://schemas.openxmlformats.org/spreadsheetml/2006/main" count="156" uniqueCount="69">
  <si>
    <t xml:space="preserve">Unit Cost ($/unit) </t>
  </si>
  <si>
    <t xml:space="preserve">Operating Feed Flow (SCFH) </t>
  </si>
  <si>
    <t xml:space="preserve">Product Output Flow (SCFH) </t>
  </si>
  <si>
    <t xml:space="preserve">Technology Used for Conditioning </t>
  </si>
  <si>
    <t>Biogas Conditioning Unit</t>
  </si>
  <si>
    <t>Unit Cost ($/unit)</t>
  </si>
  <si>
    <t>Operation &amp; Maintenance Cost ($/year)</t>
  </si>
  <si>
    <t>Operating Feed Flow (SCFH)</t>
  </si>
  <si>
    <t>Product Output Flow (SCFH)</t>
  </si>
  <si>
    <t>Technology Used for Conditioning</t>
  </si>
  <si>
    <t>Unison</t>
  </si>
  <si>
    <t>Glycol chiller</t>
  </si>
  <si>
    <t>Number of Units</t>
  </si>
  <si>
    <t>Data for light biogas conditioning - water removal only</t>
  </si>
  <si>
    <t>Decision Variables</t>
  </si>
  <si>
    <t>DECISION VARIABLES</t>
  </si>
  <si>
    <t>Fuel Type (Biogas/ Natural Gas)</t>
  </si>
  <si>
    <t>Generator Cost ($/ unit)</t>
  </si>
  <si>
    <t>Capstone</t>
  </si>
  <si>
    <t>Biogas</t>
  </si>
  <si>
    <t>GE</t>
  </si>
  <si>
    <t>Data for microturbine electricity generators</t>
  </si>
  <si>
    <t>Fuel Consumption Rate (SCFH)</t>
  </si>
  <si>
    <t>Power Generation Capacity (kWh)</t>
  </si>
  <si>
    <t>Generator Model</t>
  </si>
  <si>
    <t>Conditioner ID</t>
  </si>
  <si>
    <t>Generator ID</t>
  </si>
  <si>
    <t>Optimization</t>
  </si>
  <si>
    <t>Parameters</t>
  </si>
  <si>
    <t>Capital Cost</t>
  </si>
  <si>
    <t>O&amp;M Cost</t>
  </si>
  <si>
    <t>Principal Inputs</t>
  </si>
  <si>
    <t>Fixed/Computed Variables</t>
  </si>
  <si>
    <t>Discount rate</t>
  </si>
  <si>
    <t>MMBtu/y -&gt; SCFH</t>
  </si>
  <si>
    <t>=</t>
  </si>
  <si>
    <t>Biogas capture rate (MMBtu/y)</t>
  </si>
  <si>
    <t>Project lifetime (y)</t>
  </si>
  <si>
    <t>Summed Cost</t>
  </si>
  <si>
    <t>Total Conditioning Capacity</t>
  </si>
  <si>
    <t>≥</t>
  </si>
  <si>
    <t>Total Conditionable Biogas</t>
  </si>
  <si>
    <t>Total Generator Gas Consumption Capacity</t>
  </si>
  <si>
    <t>Total Conditioned Biogas</t>
  </si>
  <si>
    <t>Integers</t>
  </si>
  <si>
    <t>PCDF = the sum of the present value factors for each of a series of periods at a given discount rate</t>
  </si>
  <si>
    <t>Project cumulative discount factor (PCDF)</t>
  </si>
  <si>
    <t>Gas Consumption Cap.</t>
  </si>
  <si>
    <t>Gas Conditioning Cap.</t>
  </si>
  <si>
    <t>TOTAL PROJECT COST</t>
  </si>
  <si>
    <t>MINIMIZATION</t>
  </si>
  <si>
    <t>Constraints (SCFH)</t>
  </si>
  <si>
    <t>Total Conditioning Cost</t>
  </si>
  <si>
    <t>Total Generator Cost</t>
  </si>
  <si>
    <t xml:space="preserve">Generator model </t>
  </si>
  <si>
    <t xml:space="preserve">Fuel Type (Biogas/ Natural Gas) </t>
  </si>
  <si>
    <t xml:space="preserve">Power Generation Capacity (kWh) </t>
  </si>
  <si>
    <t xml:space="preserve">Fuel Consumption Rate (SCFH) </t>
  </si>
  <si>
    <t xml:space="preserve">Generator Cost ($/ unit) </t>
  </si>
  <si>
    <t xml:space="preserve">Operation &amp; Maintenance Cost ($/ year) </t>
  </si>
  <si>
    <t xml:space="preserve">Caterpillar </t>
  </si>
  <si>
    <t xml:space="preserve">Natural Gas </t>
  </si>
  <si>
    <t xml:space="preserve">GE </t>
  </si>
  <si>
    <t xml:space="preserve">Biogas Conditionin g Unit </t>
  </si>
  <si>
    <t xml:space="preserve">Operation &amp; Maintenanc e Cost ($/year) </t>
  </si>
  <si>
    <t xml:space="preserve">Guild </t>
  </si>
  <si>
    <t xml:space="preserve">PSA </t>
  </si>
  <si>
    <t>Gas loss associated w/ lt. conditioning</t>
  </si>
  <si>
    <t>Gas loss associated w/ hvy. conditioning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</si>
</sst>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3" formatCode="_(* #,##0.00_);_(* \(#,##0.00\);_(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mbria"/>
      <family val="1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b/>
      <sz val="12"/>
      <color rgb="FF3F3F76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rgb="FF3F3F3F"/>
      </right>
      <top/>
      <bottom/>
      <diagonal/>
    </border>
    <border>
      <left/>
      <right/>
      <top style="thin">
        <color rgb="FFB2B2B2"/>
      </top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6" fillId="5" borderId="1" applyNumberFormat="0" applyAlignment="0" applyProtection="0"/>
    <xf numFmtId="0" fontId="7" fillId="6" borderId="3" applyNumberFormat="0" applyAlignment="0" applyProtection="0"/>
    <xf numFmtId="0" fontId="1" fillId="7" borderId="4" applyNumberFormat="0" applyFont="0" applyAlignment="0" applyProtection="0"/>
  </cellStyleXfs>
  <cellXfs count="85">
    <xf numFmtId="0" fontId="0" fillId="0" borderId="0" xfId="0"/>
    <xf numFmtId="0" fontId="10" fillId="0" borderId="0" xfId="0" applyFont="1"/>
    <xf numFmtId="0" fontId="0" fillId="0" borderId="5" xfId="0" applyFont="1" applyBorder="1"/>
    <xf numFmtId="6" fontId="0" fillId="0" borderId="6" xfId="0" applyNumberFormat="1" applyFont="1" applyBorder="1"/>
    <xf numFmtId="3" fontId="0" fillId="0" borderId="6" xfId="0" applyNumberFormat="1" applyFont="1" applyBorder="1"/>
    <xf numFmtId="0" fontId="8" fillId="0" borderId="0" xfId="0" applyFont="1" applyAlignment="1">
      <alignment horizontal="center"/>
    </xf>
    <xf numFmtId="3" fontId="11" fillId="0" borderId="6" xfId="0" applyNumberFormat="1" applyFont="1" applyBorder="1"/>
    <xf numFmtId="6" fontId="11" fillId="0" borderId="6" xfId="0" applyNumberFormat="1" applyFont="1" applyBorder="1"/>
    <xf numFmtId="0" fontId="8" fillId="7" borderId="4" xfId="9" applyFont="1" applyAlignment="1">
      <alignment horizontal="center"/>
    </xf>
    <xf numFmtId="0" fontId="7" fillId="6" borderId="3" xfId="8" applyAlignment="1">
      <alignment horizontal="center" vertical="center" wrapText="1"/>
    </xf>
    <xf numFmtId="0" fontId="12" fillId="8" borderId="9" xfId="0" applyFont="1" applyFill="1" applyBorder="1"/>
    <xf numFmtId="0" fontId="11" fillId="9" borderId="9" xfId="0" applyFont="1" applyFill="1" applyBorder="1"/>
    <xf numFmtId="3" fontId="11" fillId="9" borderId="9" xfId="0" applyNumberFormat="1" applyFont="1" applyFill="1" applyBorder="1"/>
    <xf numFmtId="6" fontId="11" fillId="9" borderId="9" xfId="0" applyNumberFormat="1" applyFont="1" applyFill="1" applyBorder="1"/>
    <xf numFmtId="0" fontId="11" fillId="0" borderId="9" xfId="0" applyFont="1" applyBorder="1"/>
    <xf numFmtId="3" fontId="11" fillId="0" borderId="9" xfId="0" applyNumberFormat="1" applyFont="1" applyBorder="1"/>
    <xf numFmtId="6" fontId="11" fillId="0" borderId="9" xfId="0" applyNumberFormat="1" applyFont="1" applyBorder="1"/>
    <xf numFmtId="0" fontId="7" fillId="8" borderId="8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0" fillId="9" borderId="8" xfId="0" applyFont="1" applyFill="1" applyBorder="1"/>
    <xf numFmtId="6" fontId="0" fillId="9" borderId="9" xfId="0" applyNumberFormat="1" applyFont="1" applyFill="1" applyBorder="1"/>
    <xf numFmtId="3" fontId="0" fillId="9" borderId="9" xfId="0" applyNumberFormat="1" applyFont="1" applyFill="1" applyBorder="1"/>
    <xf numFmtId="0" fontId="0" fillId="0" borderId="8" xfId="0" applyFont="1" applyBorder="1"/>
    <xf numFmtId="6" fontId="0" fillId="0" borderId="9" xfId="0" applyNumberFormat="1" applyFont="1" applyBorder="1"/>
    <xf numFmtId="3" fontId="0" fillId="0" borderId="9" xfId="0" applyNumberFormat="1" applyFont="1" applyBorder="1"/>
    <xf numFmtId="0" fontId="7" fillId="6" borderId="3" xfId="8" applyAlignment="1">
      <alignment horizontal="center"/>
    </xf>
    <xf numFmtId="0" fontId="0" fillId="0" borderId="0" xfId="0" applyAlignment="1">
      <alignment horizontal="center"/>
    </xf>
    <xf numFmtId="0" fontId="8" fillId="7" borderId="4" xfId="9" applyFont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8" borderId="8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13" fillId="4" borderId="1" xfId="5" applyFont="1"/>
    <xf numFmtId="0" fontId="0" fillId="9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9" borderId="8" xfId="0" applyFont="1" applyFill="1" applyBorder="1" applyAlignment="1">
      <alignment horizontal="center"/>
    </xf>
    <xf numFmtId="0" fontId="11" fillId="9" borderId="9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9" fontId="13" fillId="4" borderId="1" xfId="2" applyFont="1" applyFill="1" applyBorder="1"/>
    <xf numFmtId="0" fontId="5" fillId="5" borderId="2" xfId="6"/>
    <xf numFmtId="2" fontId="5" fillId="5" borderId="2" xfId="6" applyNumberFormat="1"/>
    <xf numFmtId="6" fontId="5" fillId="5" borderId="2" xfId="6" applyNumberFormat="1"/>
    <xf numFmtId="0" fontId="10" fillId="0" borderId="0" xfId="0" applyFont="1" applyAlignment="1">
      <alignment horizontal="right"/>
    </xf>
    <xf numFmtId="0" fontId="10" fillId="0" borderId="11" xfId="0" applyFont="1" applyBorder="1" applyAlignment="1">
      <alignment horizontal="right"/>
    </xf>
    <xf numFmtId="0" fontId="2" fillId="2" borderId="4" xfId="3" applyBorder="1" applyAlignment="1">
      <alignment horizontal="center"/>
    </xf>
    <xf numFmtId="0" fontId="10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3" fontId="13" fillId="4" borderId="1" xfId="1" applyNumberFormat="1" applyFont="1" applyFill="1" applyBorder="1"/>
    <xf numFmtId="3" fontId="5" fillId="5" borderId="2" xfId="6" applyNumberFormat="1" applyAlignment="1">
      <alignment horizontal="center"/>
    </xf>
    <xf numFmtId="3" fontId="6" fillId="5" borderId="1" xfId="7" applyNumberFormat="1" applyAlignment="1">
      <alignment horizontal="center"/>
    </xf>
    <xf numFmtId="3" fontId="5" fillId="5" borderId="2" xfId="6" applyNumberFormat="1"/>
    <xf numFmtId="6" fontId="3" fillId="3" borderId="0" xfId="4" applyNumberFormat="1" applyAlignment="1">
      <alignment horizontal="center"/>
    </xf>
    <xf numFmtId="0" fontId="11" fillId="0" borderId="5" xfId="0" applyFont="1" applyBorder="1" applyAlignment="1"/>
    <xf numFmtId="0" fontId="11" fillId="0" borderId="6" xfId="0" applyFont="1" applyBorder="1" applyAlignment="1"/>
    <xf numFmtId="3" fontId="11" fillId="0" borderId="6" xfId="0" applyNumberFormat="1" applyFont="1" applyBorder="1" applyAlignment="1"/>
    <xf numFmtId="6" fontId="11" fillId="0" borderId="6" xfId="0" applyNumberFormat="1" applyFont="1" applyBorder="1" applyAlignment="1"/>
    <xf numFmtId="0" fontId="11" fillId="0" borderId="7" xfId="0" applyFont="1" applyBorder="1" applyAlignment="1"/>
    <xf numFmtId="0" fontId="12" fillId="8" borderId="8" xfId="0" applyFont="1" applyFill="1" applyBorder="1" applyAlignment="1"/>
    <xf numFmtId="0" fontId="12" fillId="8" borderId="9" xfId="0" applyFont="1" applyFill="1" applyBorder="1" applyAlignment="1"/>
    <xf numFmtId="0" fontId="12" fillId="8" borderId="10" xfId="0" applyFont="1" applyFill="1" applyBorder="1" applyAlignment="1"/>
    <xf numFmtId="0" fontId="11" fillId="9" borderId="8" xfId="0" applyFont="1" applyFill="1" applyBorder="1" applyAlignment="1"/>
    <xf numFmtId="0" fontId="11" fillId="9" borderId="9" xfId="0" applyFont="1" applyFill="1" applyBorder="1" applyAlignment="1"/>
    <xf numFmtId="3" fontId="11" fillId="9" borderId="9" xfId="0" applyNumberFormat="1" applyFont="1" applyFill="1" applyBorder="1" applyAlignment="1"/>
    <xf numFmtId="6" fontId="11" fillId="9" borderId="9" xfId="0" applyNumberFormat="1" applyFont="1" applyFill="1" applyBorder="1" applyAlignment="1"/>
    <xf numFmtId="0" fontId="11" fillId="9" borderId="10" xfId="0" applyFont="1" applyFill="1" applyBorder="1" applyAlignment="1"/>
    <xf numFmtId="0" fontId="11" fillId="0" borderId="8" xfId="0" applyFont="1" applyBorder="1" applyAlignment="1"/>
    <xf numFmtId="0" fontId="11" fillId="0" borderId="9" xfId="0" applyFont="1" applyBorder="1" applyAlignment="1"/>
    <xf numFmtId="3" fontId="11" fillId="0" borderId="9" xfId="0" applyNumberFormat="1" applyFont="1" applyBorder="1" applyAlignment="1"/>
    <xf numFmtId="6" fontId="11" fillId="0" borderId="9" xfId="0" applyNumberFormat="1" applyFont="1" applyBorder="1" applyAlignment="1"/>
    <xf numFmtId="0" fontId="11" fillId="0" borderId="10" xfId="0" applyFont="1" applyBorder="1" applyAlignment="1"/>
    <xf numFmtId="6" fontId="11" fillId="0" borderId="7" xfId="0" applyNumberFormat="1" applyFont="1" applyBorder="1" applyAlignment="1"/>
    <xf numFmtId="0" fontId="7" fillId="8" borderId="8" xfId="0" applyFont="1" applyFill="1" applyBorder="1" applyAlignment="1">
      <alignment horizontal="center"/>
    </xf>
    <xf numFmtId="6" fontId="11" fillId="9" borderId="10" xfId="0" applyNumberFormat="1" applyFont="1" applyFill="1" applyBorder="1" applyAlignment="1"/>
    <xf numFmtId="6" fontId="11" fillId="0" borderId="10" xfId="0" applyNumberFormat="1" applyFont="1" applyBorder="1" applyAlignment="1"/>
    <xf numFmtId="0" fontId="9" fillId="0" borderId="0" xfId="0" applyFont="1" applyAlignment="1"/>
    <xf numFmtId="6" fontId="9" fillId="0" borderId="0" xfId="0" applyNumberFormat="1" applyFont="1" applyAlignment="1"/>
    <xf numFmtId="3" fontId="9" fillId="0" borderId="0" xfId="0" applyNumberFormat="1" applyFont="1" applyAlignment="1"/>
    <xf numFmtId="0" fontId="12" fillId="8" borderId="12" xfId="0" applyFont="1" applyFill="1" applyBorder="1" applyAlignment="1"/>
  </cellXfs>
  <cellStyles count="10">
    <cellStyle name="Calculation" xfId="7" builtinId="22"/>
    <cellStyle name="Check Cell" xfId="8" builtinId="23"/>
    <cellStyle name="Comma" xfId="1" builtinId="3"/>
    <cellStyle name="Good" xfId="3" builtinId="26"/>
    <cellStyle name="Input" xfId="5" builtinId="20"/>
    <cellStyle name="Neutral" xfId="4" builtinId="28"/>
    <cellStyle name="Normal" xfId="0" builtinId="0"/>
    <cellStyle name="Note" xfId="9" builtinId="10"/>
    <cellStyle name="Output" xfId="6" builtinId="21"/>
    <cellStyle name="Percent" xfId="2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0" formatCode="&quot;$&quot;#,##0_);[Red]\(&quot;$&quot;#,##0\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0" formatCode="&quot;$&quot;#,##0_);[Red]\(&quot;$&quot;#,##0\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" formatCode="#,##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border outline="0">
        <right style="thin">
          <color theme="4" tint="0.399975585192419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12700</xdr:colOff>
      <xdr:row>48</xdr:row>
      <xdr:rowOff>12700</xdr:rowOff>
    </xdr:to>
    <xdr:pic>
      <xdr:nvPicPr>
        <xdr:cNvPr id="2" name="Picture 1" descr="page53image36464192">
          <a:extLst>
            <a:ext uri="{FF2B5EF4-FFF2-40B4-BE49-F238E27FC236}">
              <a16:creationId xmlns:a16="http://schemas.microsoft.com/office/drawing/2014/main" id="{BCA45A6C-3F7F-1141-9D4B-32F6ED722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58700" y="974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12700</xdr:colOff>
      <xdr:row>49</xdr:row>
      <xdr:rowOff>12700</xdr:rowOff>
    </xdr:to>
    <xdr:pic>
      <xdr:nvPicPr>
        <xdr:cNvPr id="3" name="Picture 2" descr="page53image36448576">
          <a:extLst>
            <a:ext uri="{FF2B5EF4-FFF2-40B4-BE49-F238E27FC236}">
              <a16:creationId xmlns:a16="http://schemas.microsoft.com/office/drawing/2014/main" id="{8E61F524-C4E2-3B42-91D2-74C591C2E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58700" y="11163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1D5222-85D7-FD43-9533-7D7BDA9A3180}" name="Table5" displayName="Table5" ref="A7:G11" totalsRowShown="0" headerRowDxfId="11" tableBorderDxfId="12">
  <tableColumns count="7">
    <tableColumn id="1" xr3:uid="{E808A9DE-1ACD-AF44-895D-3DF0A5756024}" name="Conditioner ID" dataDxfId="4"/>
    <tableColumn id="2" xr3:uid="{27682194-EE14-914B-8EC8-10E5A29EFAD4}" name="Biogas Conditioning Unit" dataDxfId="3"/>
    <tableColumn id="3" xr3:uid="{6E07D96B-4B81-BA43-83E5-9DD6FF33F5D8}" name="Unit Cost ($/unit)"/>
    <tableColumn id="4" xr3:uid="{50D24E96-40C4-7445-969A-3327088F91EE}" name="Operation &amp; Maintenance Cost ($/year)"/>
    <tableColumn id="5" xr3:uid="{AAF67513-F010-634E-935C-0115A2CF2489}" name="Operating Feed Flow (SCFH)"/>
    <tableColumn id="6" xr3:uid="{E490C2F2-1F26-7B40-B137-6D8E3F72608C}" name="Product Output Flow (SCFH)"/>
    <tableColumn id="7" xr3:uid="{C8C479F2-F2BF-AC4D-A9F2-231F82BF0E08}" name="Technology Used for Conditioning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D8C370-8751-3E40-8245-9B2AD312B743}" name="Table6" displayName="Table6" ref="A14:G20" totalsRowShown="0" headerRowDxfId="5" dataDxfId="6" tableBorderDxfId="10">
  <tableColumns count="7">
    <tableColumn id="1" xr3:uid="{CBD85C21-D918-3B47-ADE4-D4773333CD0D}" name="Generator ID"/>
    <tableColumn id="2" xr3:uid="{0EE2379C-5D9A-194F-8058-AEB7DF4F073A}" name="Generator Model" dataDxfId="1"/>
    <tableColumn id="3" xr3:uid="{9E9DCB5A-15DA-A348-8D13-150D2EAEAF54}" name="Fuel Type (Biogas/ Natural Gas)" dataDxfId="0"/>
    <tableColumn id="4" xr3:uid="{9F41B12B-6566-9340-AC91-3DBB95D278C2}" name="Power Generation Capacity (kWh)"/>
    <tableColumn id="5" xr3:uid="{6872FBF2-5C51-A64B-871A-13DE1E62578C}" name="Fuel Consumption Rate (SCFH)" dataDxfId="9"/>
    <tableColumn id="6" xr3:uid="{14D21099-81B6-7D4C-8A63-361346338D9F}" name="Generator Cost ($/ unit)" dataDxfId="8"/>
    <tableColumn id="7" xr3:uid="{C9329BF3-B29C-CB4C-8A12-55160D6412F7}" name="Operation &amp; Maintenance Cost ($/year)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CD386-BE2E-A94E-B285-F50D989AA9C3}">
  <dimension ref="A1:L39"/>
  <sheetViews>
    <sheetView workbookViewId="0">
      <selection activeCell="G4" sqref="G4"/>
    </sheetView>
  </sheetViews>
  <sheetFormatPr baseColWidth="10" defaultRowHeight="16" x14ac:dyDescent="0.2"/>
  <cols>
    <col min="1" max="1" width="28" customWidth="1"/>
    <col min="2" max="2" width="21.6640625" bestFit="1" customWidth="1"/>
    <col min="3" max="3" width="28.1640625" bestFit="1" customWidth="1"/>
    <col min="4" max="4" width="35.6640625" customWidth="1"/>
    <col min="5" max="5" width="26.83203125" bestFit="1" customWidth="1"/>
    <col min="6" max="6" width="24.5" bestFit="1" customWidth="1"/>
    <col min="7" max="7" width="34.33203125" bestFit="1" customWidth="1"/>
    <col min="8" max="8" width="3.6640625" customWidth="1"/>
    <col min="9" max="9" width="14" customWidth="1"/>
    <col min="10" max="10" width="3.1640625" customWidth="1"/>
    <col min="11" max="11" width="15.5" customWidth="1"/>
  </cols>
  <sheetData>
    <row r="1" spans="1:7" x14ac:dyDescent="0.2">
      <c r="A1" s="27" t="s">
        <v>31</v>
      </c>
      <c r="B1" s="27"/>
      <c r="D1" s="27" t="s">
        <v>32</v>
      </c>
      <c r="E1" s="27"/>
    </row>
    <row r="2" spans="1:7" x14ac:dyDescent="0.2">
      <c r="A2" s="33" t="s">
        <v>36</v>
      </c>
      <c r="B2" s="54">
        <v>1000000</v>
      </c>
      <c r="D2" s="33" t="s">
        <v>34</v>
      </c>
      <c r="E2" s="47">
        <v>0.2021</v>
      </c>
    </row>
    <row r="3" spans="1:7" x14ac:dyDescent="0.2">
      <c r="A3" s="33" t="s">
        <v>37</v>
      </c>
      <c r="B3" s="34">
        <v>30</v>
      </c>
      <c r="D3" s="33" t="s">
        <v>67</v>
      </c>
      <c r="E3" s="46">
        <v>0.03</v>
      </c>
    </row>
    <row r="4" spans="1:7" x14ac:dyDescent="0.2">
      <c r="A4" s="33" t="s">
        <v>33</v>
      </c>
      <c r="B4" s="45">
        <v>7.0000000000000007E-2</v>
      </c>
      <c r="D4" s="33" t="s">
        <v>46</v>
      </c>
      <c r="E4" s="47">
        <f>1/B4-(1/(B4*(1+B4)^B3))</f>
        <v>12.40904118350586</v>
      </c>
    </row>
    <row r="5" spans="1:7" x14ac:dyDescent="0.2">
      <c r="D5" s="53" t="s">
        <v>45</v>
      </c>
    </row>
    <row r="6" spans="1:7" x14ac:dyDescent="0.2">
      <c r="A6" s="1" t="s">
        <v>13</v>
      </c>
    </row>
    <row r="7" spans="1:7" ht="17" x14ac:dyDescent="0.2">
      <c r="A7" s="26" t="s">
        <v>25</v>
      </c>
      <c r="B7" s="17" t="s">
        <v>4</v>
      </c>
      <c r="C7" s="18" t="s">
        <v>5</v>
      </c>
      <c r="D7" s="18" t="s">
        <v>6</v>
      </c>
      <c r="E7" s="18" t="s">
        <v>7</v>
      </c>
      <c r="F7" s="18" t="s">
        <v>8</v>
      </c>
      <c r="G7" s="18" t="s">
        <v>9</v>
      </c>
    </row>
    <row r="8" spans="1:7" x14ac:dyDescent="0.2">
      <c r="A8" s="26">
        <v>1</v>
      </c>
      <c r="B8" s="28" t="s">
        <v>10</v>
      </c>
      <c r="C8" s="20">
        <v>192000</v>
      </c>
      <c r="D8" s="20">
        <v>13500</v>
      </c>
      <c r="E8" s="21">
        <v>1500</v>
      </c>
      <c r="F8" s="21">
        <v>1450</v>
      </c>
      <c r="G8" s="35" t="s">
        <v>11</v>
      </c>
    </row>
    <row r="9" spans="1:7" x14ac:dyDescent="0.2">
      <c r="A9" s="26">
        <v>2</v>
      </c>
      <c r="B9" s="29" t="s">
        <v>10</v>
      </c>
      <c r="C9" s="23">
        <v>266000</v>
      </c>
      <c r="D9" s="23">
        <v>13500</v>
      </c>
      <c r="E9" s="24">
        <v>4200</v>
      </c>
      <c r="F9" s="24">
        <v>4100</v>
      </c>
      <c r="G9" s="36" t="s">
        <v>11</v>
      </c>
    </row>
    <row r="10" spans="1:7" x14ac:dyDescent="0.2">
      <c r="A10" s="26">
        <v>3</v>
      </c>
      <c r="B10" s="28" t="s">
        <v>10</v>
      </c>
      <c r="C10" s="20">
        <v>550000</v>
      </c>
      <c r="D10" s="20">
        <v>16500</v>
      </c>
      <c r="E10" s="21">
        <v>9000</v>
      </c>
      <c r="F10" s="21">
        <v>8800</v>
      </c>
      <c r="G10" s="35" t="s">
        <v>11</v>
      </c>
    </row>
    <row r="11" spans="1:7" x14ac:dyDescent="0.2">
      <c r="A11" s="26">
        <v>4</v>
      </c>
      <c r="B11" s="30" t="s">
        <v>10</v>
      </c>
      <c r="C11" s="3">
        <v>810000</v>
      </c>
      <c r="D11" s="3">
        <v>25000</v>
      </c>
      <c r="E11" s="4">
        <v>12000</v>
      </c>
      <c r="F11" s="4">
        <v>11500</v>
      </c>
      <c r="G11" s="37" t="s">
        <v>11</v>
      </c>
    </row>
    <row r="12" spans="1:7" x14ac:dyDescent="0.2">
      <c r="A12" s="26"/>
      <c r="B12" s="26"/>
    </row>
    <row r="13" spans="1:7" x14ac:dyDescent="0.2">
      <c r="A13" s="38" t="s">
        <v>21</v>
      </c>
      <c r="B13" s="26"/>
    </row>
    <row r="14" spans="1:7" x14ac:dyDescent="0.2">
      <c r="A14" s="26" t="s">
        <v>26</v>
      </c>
      <c r="B14" s="32" t="s">
        <v>24</v>
      </c>
      <c r="C14" s="10" t="s">
        <v>16</v>
      </c>
      <c r="D14" s="10" t="s">
        <v>23</v>
      </c>
      <c r="E14" s="10" t="s">
        <v>22</v>
      </c>
      <c r="F14" s="10" t="s">
        <v>17</v>
      </c>
      <c r="G14" s="10" t="s">
        <v>6</v>
      </c>
    </row>
    <row r="15" spans="1:7" x14ac:dyDescent="0.2">
      <c r="A15">
        <v>1</v>
      </c>
      <c r="B15" s="39" t="s">
        <v>18</v>
      </c>
      <c r="C15" s="40" t="s">
        <v>19</v>
      </c>
      <c r="D15" s="11">
        <v>65</v>
      </c>
      <c r="E15" s="12">
        <v>1500</v>
      </c>
      <c r="F15" s="13">
        <v>106500</v>
      </c>
      <c r="G15" s="13">
        <v>10000</v>
      </c>
    </row>
    <row r="16" spans="1:7" x14ac:dyDescent="0.2">
      <c r="A16">
        <v>2</v>
      </c>
      <c r="B16" s="41" t="s">
        <v>18</v>
      </c>
      <c r="C16" s="42" t="s">
        <v>19</v>
      </c>
      <c r="D16" s="14">
        <v>200</v>
      </c>
      <c r="E16" s="15">
        <v>4000</v>
      </c>
      <c r="F16" s="16">
        <v>325000</v>
      </c>
      <c r="G16" s="16">
        <v>25500</v>
      </c>
    </row>
    <row r="17" spans="1:12" x14ac:dyDescent="0.2">
      <c r="A17">
        <v>3</v>
      </c>
      <c r="B17" s="39" t="s">
        <v>20</v>
      </c>
      <c r="C17" s="40" t="s">
        <v>19</v>
      </c>
      <c r="D17" s="11">
        <v>320</v>
      </c>
      <c r="E17" s="12">
        <v>7020</v>
      </c>
      <c r="F17" s="13">
        <v>1575000</v>
      </c>
      <c r="G17" s="13">
        <v>78840</v>
      </c>
    </row>
    <row r="18" spans="1:12" x14ac:dyDescent="0.2">
      <c r="A18">
        <v>4</v>
      </c>
      <c r="B18" s="41" t="s">
        <v>20</v>
      </c>
      <c r="C18" s="42" t="s">
        <v>19</v>
      </c>
      <c r="D18" s="14">
        <v>613</v>
      </c>
      <c r="E18" s="15">
        <v>12600</v>
      </c>
      <c r="F18" s="16">
        <v>1990000</v>
      </c>
      <c r="G18" s="16">
        <v>131400</v>
      </c>
    </row>
    <row r="19" spans="1:12" x14ac:dyDescent="0.2">
      <c r="A19">
        <v>5</v>
      </c>
      <c r="B19" s="39" t="s">
        <v>20</v>
      </c>
      <c r="C19" s="40" t="s">
        <v>19</v>
      </c>
      <c r="D19" s="11">
        <v>823</v>
      </c>
      <c r="E19" s="12">
        <v>16800</v>
      </c>
      <c r="F19" s="13">
        <v>2150000</v>
      </c>
      <c r="G19" s="13">
        <v>157680</v>
      </c>
    </row>
    <row r="20" spans="1:12" x14ac:dyDescent="0.2">
      <c r="A20">
        <v>6</v>
      </c>
      <c r="B20" s="43" t="s">
        <v>20</v>
      </c>
      <c r="C20" s="44" t="s">
        <v>19</v>
      </c>
      <c r="D20" s="6">
        <v>1029</v>
      </c>
      <c r="E20" s="6">
        <v>20580</v>
      </c>
      <c r="F20" s="7">
        <v>2335000</v>
      </c>
      <c r="G20" s="7">
        <v>175200</v>
      </c>
    </row>
    <row r="22" spans="1:12" ht="17" thickBot="1" x14ac:dyDescent="0.25">
      <c r="A22" s="1" t="s">
        <v>27</v>
      </c>
      <c r="B22" s="51" t="s">
        <v>15</v>
      </c>
      <c r="C22" s="27" t="s">
        <v>28</v>
      </c>
      <c r="D22" s="27"/>
      <c r="E22" s="27"/>
      <c r="F22" s="27"/>
      <c r="I22" s="27" t="s">
        <v>51</v>
      </c>
      <c r="J22" s="27"/>
      <c r="K22" s="27"/>
    </row>
    <row r="23" spans="1:12" ht="19" thickTop="1" thickBot="1" x14ac:dyDescent="0.25">
      <c r="A23" s="5" t="s">
        <v>25</v>
      </c>
      <c r="B23" s="9" t="s">
        <v>12</v>
      </c>
      <c r="C23" s="25" t="s">
        <v>29</v>
      </c>
      <c r="D23" s="25" t="s">
        <v>30</v>
      </c>
      <c r="E23" s="25" t="s">
        <v>38</v>
      </c>
      <c r="F23" s="25" t="s">
        <v>48</v>
      </c>
      <c r="G23" s="49" t="s">
        <v>39</v>
      </c>
      <c r="H23" s="49"/>
      <c r="I23" s="55">
        <f>SUM(F24:F27)</f>
        <v>202400</v>
      </c>
      <c r="J23" s="26" t="s">
        <v>40</v>
      </c>
      <c r="K23" s="55">
        <f>B2*E2</f>
        <v>202100</v>
      </c>
      <c r="L23" s="1" t="s">
        <v>41</v>
      </c>
    </row>
    <row r="24" spans="1:12" ht="17" thickTop="1" x14ac:dyDescent="0.2">
      <c r="A24">
        <v>1</v>
      </c>
      <c r="B24" s="56">
        <v>0</v>
      </c>
      <c r="C24" s="48">
        <f>B24*C8</f>
        <v>0</v>
      </c>
      <c r="D24" s="48">
        <f>B24*D8*$E$4</f>
        <v>0</v>
      </c>
      <c r="E24" s="48">
        <f>C24+D24</f>
        <v>0</v>
      </c>
      <c r="F24" s="57">
        <f>B24*F8</f>
        <v>0</v>
      </c>
      <c r="G24" s="49" t="s">
        <v>42</v>
      </c>
      <c r="H24" s="50"/>
      <c r="I24" s="55">
        <f>SUM(F30:F35)</f>
        <v>196500</v>
      </c>
      <c r="J24" s="26" t="s">
        <v>40</v>
      </c>
      <c r="K24" s="55">
        <f>B2*E2*(1-E3)</f>
        <v>196037</v>
      </c>
      <c r="L24" s="1" t="s">
        <v>43</v>
      </c>
    </row>
    <row r="25" spans="1:12" x14ac:dyDescent="0.2">
      <c r="A25">
        <v>2</v>
      </c>
      <c r="B25" s="56">
        <v>0</v>
      </c>
      <c r="C25" s="48">
        <f t="shared" ref="C25:C27" si="0">B25*C9</f>
        <v>0</v>
      </c>
      <c r="D25" s="48">
        <f t="shared" ref="D25:D27" si="1">B25*D9*$E$4</f>
        <v>0</v>
      </c>
      <c r="E25" s="48">
        <f t="shared" ref="E25:E27" si="2">C25+D25</f>
        <v>0</v>
      </c>
      <c r="F25" s="57">
        <f t="shared" ref="F25:F27" si="3">B25*F9</f>
        <v>0</v>
      </c>
      <c r="G25" s="49" t="s">
        <v>14</v>
      </c>
      <c r="H25" s="49"/>
      <c r="I25" s="49"/>
      <c r="J25" s="26" t="s">
        <v>35</v>
      </c>
      <c r="K25" s="52" t="s">
        <v>44</v>
      </c>
      <c r="L25" s="52"/>
    </row>
    <row r="26" spans="1:12" x14ac:dyDescent="0.2">
      <c r="A26">
        <v>3</v>
      </c>
      <c r="B26" s="56">
        <v>23</v>
      </c>
      <c r="C26" s="48">
        <f t="shared" si="0"/>
        <v>12650000</v>
      </c>
      <c r="D26" s="48">
        <f t="shared" si="1"/>
        <v>4709231.1291404739</v>
      </c>
      <c r="E26" s="48">
        <f t="shared" si="2"/>
        <v>17359231.129140474</v>
      </c>
      <c r="F26" s="57">
        <f t="shared" si="3"/>
        <v>202400</v>
      </c>
      <c r="G26" s="31" t="s">
        <v>52</v>
      </c>
    </row>
    <row r="27" spans="1:12" x14ac:dyDescent="0.2">
      <c r="A27">
        <v>4</v>
      </c>
      <c r="B27" s="56">
        <v>0</v>
      </c>
      <c r="C27" s="48">
        <f t="shared" si="0"/>
        <v>0</v>
      </c>
      <c r="D27" s="48">
        <f t="shared" si="1"/>
        <v>0</v>
      </c>
      <c r="E27" s="48">
        <f t="shared" si="2"/>
        <v>0</v>
      </c>
      <c r="F27" s="57">
        <f t="shared" si="3"/>
        <v>0</v>
      </c>
      <c r="G27" s="58">
        <f>SUM(E24:E27)</f>
        <v>17359231.129140474</v>
      </c>
    </row>
    <row r="28" spans="1:12" ht="17" thickBot="1" x14ac:dyDescent="0.25"/>
    <row r="29" spans="1:12" ht="19" thickTop="1" thickBot="1" x14ac:dyDescent="0.25">
      <c r="A29" s="5" t="s">
        <v>26</v>
      </c>
      <c r="B29" s="9" t="s">
        <v>12</v>
      </c>
      <c r="C29" s="25" t="s">
        <v>29</v>
      </c>
      <c r="D29" s="25" t="s">
        <v>30</v>
      </c>
      <c r="E29" s="25" t="s">
        <v>38</v>
      </c>
      <c r="F29" s="25" t="s">
        <v>47</v>
      </c>
    </row>
    <row r="30" spans="1:12" ht="17" thickTop="1" x14ac:dyDescent="0.2">
      <c r="A30">
        <v>1</v>
      </c>
      <c r="B30" s="56">
        <v>131</v>
      </c>
      <c r="C30" s="48">
        <f>B30*F15</f>
        <v>13951500</v>
      </c>
      <c r="D30" s="48">
        <f>B30*G15*$E$4</f>
        <v>16255843.950392677</v>
      </c>
      <c r="E30" s="48">
        <f>C30+D30</f>
        <v>30207343.950392678</v>
      </c>
      <c r="F30" s="57">
        <f>B30*E15</f>
        <v>196500</v>
      </c>
    </row>
    <row r="31" spans="1:12" x14ac:dyDescent="0.2">
      <c r="A31">
        <v>2</v>
      </c>
      <c r="B31" s="56">
        <v>0</v>
      </c>
      <c r="C31" s="48">
        <f t="shared" ref="C31:C35" si="4">B31*F16</f>
        <v>0</v>
      </c>
      <c r="D31" s="48">
        <f t="shared" ref="D31:D35" si="5">B31*G16*$E$4</f>
        <v>0</v>
      </c>
      <c r="E31" s="48">
        <f t="shared" ref="E31:E35" si="6">C31+D31</f>
        <v>0</v>
      </c>
      <c r="F31" s="57">
        <f t="shared" ref="F31:F35" si="7">B31*E16</f>
        <v>0</v>
      </c>
    </row>
    <row r="32" spans="1:12" x14ac:dyDescent="0.2">
      <c r="A32">
        <v>3</v>
      </c>
      <c r="B32" s="56">
        <v>0</v>
      </c>
      <c r="C32" s="48">
        <f t="shared" si="4"/>
        <v>0</v>
      </c>
      <c r="D32" s="48">
        <f t="shared" si="5"/>
        <v>0</v>
      </c>
      <c r="E32" s="48">
        <f t="shared" si="6"/>
        <v>0</v>
      </c>
      <c r="F32" s="57">
        <f t="shared" si="7"/>
        <v>0</v>
      </c>
    </row>
    <row r="33" spans="1:7" x14ac:dyDescent="0.2">
      <c r="A33">
        <v>4</v>
      </c>
      <c r="B33" s="56">
        <v>0</v>
      </c>
      <c r="C33" s="48">
        <f t="shared" si="4"/>
        <v>0</v>
      </c>
      <c r="D33" s="48">
        <f t="shared" si="5"/>
        <v>0</v>
      </c>
      <c r="E33" s="48">
        <f t="shared" si="6"/>
        <v>0</v>
      </c>
      <c r="F33" s="57">
        <f t="shared" si="7"/>
        <v>0</v>
      </c>
    </row>
    <row r="34" spans="1:7" x14ac:dyDescent="0.2">
      <c r="A34">
        <v>5</v>
      </c>
      <c r="B34" s="56">
        <v>0</v>
      </c>
      <c r="C34" s="48">
        <f t="shared" si="4"/>
        <v>0</v>
      </c>
      <c r="D34" s="48">
        <f t="shared" si="5"/>
        <v>0</v>
      </c>
      <c r="E34" s="48">
        <f t="shared" si="6"/>
        <v>0</v>
      </c>
      <c r="F34" s="57">
        <f t="shared" si="7"/>
        <v>0</v>
      </c>
      <c r="G34" s="31" t="s">
        <v>53</v>
      </c>
    </row>
    <row r="35" spans="1:7" x14ac:dyDescent="0.2">
      <c r="A35">
        <v>6</v>
      </c>
      <c r="B35" s="56">
        <v>0</v>
      </c>
      <c r="C35" s="48">
        <f t="shared" si="4"/>
        <v>0</v>
      </c>
      <c r="D35" s="48">
        <f t="shared" si="5"/>
        <v>0</v>
      </c>
      <c r="E35" s="48">
        <f t="shared" si="6"/>
        <v>0</v>
      </c>
      <c r="F35" s="57">
        <f t="shared" si="7"/>
        <v>0</v>
      </c>
      <c r="G35" s="58">
        <f>SUM(E30:E35)</f>
        <v>30207343.950392678</v>
      </c>
    </row>
    <row r="37" spans="1:7" ht="17" thickBot="1" x14ac:dyDescent="0.25">
      <c r="E37" s="8" t="s">
        <v>50</v>
      </c>
    </row>
    <row r="38" spans="1:7" ht="18" thickTop="1" thickBot="1" x14ac:dyDescent="0.25">
      <c r="E38" s="25" t="s">
        <v>49</v>
      </c>
    </row>
    <row r="39" spans="1:7" ht="17" thickTop="1" x14ac:dyDescent="0.2">
      <c r="E39" s="48">
        <f>SUM(E24:E27)+SUM(E30:E35)</f>
        <v>47566575.079533152</v>
      </c>
    </row>
  </sheetData>
  <mergeCells count="8">
    <mergeCell ref="I22:K22"/>
    <mergeCell ref="G23:H23"/>
    <mergeCell ref="G24:H24"/>
    <mergeCell ref="G25:I25"/>
    <mergeCell ref="K25:L25"/>
    <mergeCell ref="C22:F22"/>
    <mergeCell ref="A1:B1"/>
    <mergeCell ref="D1:E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015E2-7850-1849-8D7A-6DB1C3A1D23A}">
  <dimension ref="A1:L53"/>
  <sheetViews>
    <sheetView tabSelected="1" workbookViewId="0">
      <selection activeCell="L6" sqref="L6"/>
    </sheetView>
  </sheetViews>
  <sheetFormatPr baseColWidth="10" defaultRowHeight="16" x14ac:dyDescent="0.2"/>
  <cols>
    <col min="1" max="1" width="19.5" customWidth="1"/>
    <col min="2" max="2" width="23.33203125" customWidth="1"/>
    <col min="3" max="3" width="28.6640625" customWidth="1"/>
    <col min="4" max="4" width="34" customWidth="1"/>
    <col min="5" max="5" width="26.83203125" customWidth="1"/>
    <col min="6" max="6" width="26.33203125" customWidth="1"/>
    <col min="7" max="7" width="35.1640625" customWidth="1"/>
    <col min="8" max="8" width="3.6640625" customWidth="1"/>
    <col min="9" max="9" width="14" customWidth="1"/>
    <col min="10" max="10" width="3.1640625" customWidth="1"/>
    <col min="11" max="11" width="15.5" customWidth="1"/>
  </cols>
  <sheetData>
    <row r="1" spans="1:7" x14ac:dyDescent="0.2">
      <c r="A1" s="27" t="s">
        <v>31</v>
      </c>
      <c r="B1" s="27"/>
      <c r="D1" s="27" t="s">
        <v>32</v>
      </c>
      <c r="E1" s="27"/>
    </row>
    <row r="2" spans="1:7" x14ac:dyDescent="0.2">
      <c r="A2" s="33" t="s">
        <v>36</v>
      </c>
      <c r="B2" s="54">
        <v>89000</v>
      </c>
      <c r="D2" s="33" t="s">
        <v>34</v>
      </c>
      <c r="E2" s="47">
        <v>0.2021</v>
      </c>
    </row>
    <row r="3" spans="1:7" x14ac:dyDescent="0.2">
      <c r="A3" s="33" t="s">
        <v>37</v>
      </c>
      <c r="B3" s="34">
        <v>30</v>
      </c>
      <c r="D3" s="33" t="s">
        <v>68</v>
      </c>
      <c r="E3" s="46">
        <v>0.43</v>
      </c>
    </row>
    <row r="4" spans="1:7" x14ac:dyDescent="0.2">
      <c r="A4" s="33" t="s">
        <v>33</v>
      </c>
      <c r="B4" s="45">
        <v>7.0000000000000007E-2</v>
      </c>
      <c r="D4" s="33" t="s">
        <v>46</v>
      </c>
      <c r="E4" s="47">
        <f>1/B4-(1/(B4*(1+B4)^B3))</f>
        <v>12.40904118350586</v>
      </c>
    </row>
    <row r="5" spans="1:7" x14ac:dyDescent="0.2">
      <c r="D5" s="53" t="s">
        <v>45</v>
      </c>
    </row>
    <row r="6" spans="1:7" x14ac:dyDescent="0.2">
      <c r="A6" s="1" t="s">
        <v>13</v>
      </c>
    </row>
    <row r="7" spans="1:7" x14ac:dyDescent="0.2">
      <c r="A7" s="78" t="s">
        <v>25</v>
      </c>
      <c r="B7" s="65" t="s">
        <v>63</v>
      </c>
      <c r="C7" s="65" t="s">
        <v>0</v>
      </c>
      <c r="D7" s="65" t="s">
        <v>64</v>
      </c>
      <c r="E7" s="65" t="s">
        <v>1</v>
      </c>
      <c r="F7" s="84" t="s">
        <v>2</v>
      </c>
      <c r="G7" s="66" t="s">
        <v>3</v>
      </c>
    </row>
    <row r="8" spans="1:7" x14ac:dyDescent="0.2">
      <c r="A8" s="28">
        <v>1</v>
      </c>
      <c r="B8" s="68" t="s">
        <v>65</v>
      </c>
      <c r="C8" s="70">
        <v>422500</v>
      </c>
      <c r="D8" s="70">
        <v>36535</v>
      </c>
      <c r="E8" s="69">
        <v>6000</v>
      </c>
      <c r="F8" s="69">
        <v>3240</v>
      </c>
      <c r="G8" s="71" t="s">
        <v>66</v>
      </c>
    </row>
    <row r="9" spans="1:7" x14ac:dyDescent="0.2">
      <c r="A9" s="29">
        <v>2</v>
      </c>
      <c r="B9" s="73" t="s">
        <v>65</v>
      </c>
      <c r="C9" s="75">
        <v>1385000</v>
      </c>
      <c r="D9" s="75">
        <v>86600</v>
      </c>
      <c r="E9" s="74">
        <v>21000</v>
      </c>
      <c r="F9" s="74">
        <v>11880</v>
      </c>
      <c r="G9" s="76" t="s">
        <v>66</v>
      </c>
    </row>
    <row r="10" spans="1:7" x14ac:dyDescent="0.2">
      <c r="A10" s="28">
        <v>3</v>
      </c>
      <c r="B10" s="68" t="s">
        <v>65</v>
      </c>
      <c r="C10" s="70">
        <v>1500000</v>
      </c>
      <c r="D10" s="70">
        <v>132000</v>
      </c>
      <c r="E10" s="69">
        <v>42000</v>
      </c>
      <c r="F10" s="69">
        <v>23700</v>
      </c>
      <c r="G10" s="71" t="s">
        <v>66</v>
      </c>
    </row>
    <row r="11" spans="1:7" x14ac:dyDescent="0.2">
      <c r="A11" s="29">
        <v>4</v>
      </c>
      <c r="B11" s="73" t="s">
        <v>65</v>
      </c>
      <c r="C11" s="75">
        <v>1900000</v>
      </c>
      <c r="D11" s="75">
        <v>315100</v>
      </c>
      <c r="E11" s="74">
        <v>72000</v>
      </c>
      <c r="F11" s="74">
        <v>40680</v>
      </c>
      <c r="G11" s="76" t="s">
        <v>66</v>
      </c>
    </row>
    <row r="12" spans="1:7" x14ac:dyDescent="0.2">
      <c r="A12" s="28">
        <v>5</v>
      </c>
      <c r="B12" s="68" t="s">
        <v>65</v>
      </c>
      <c r="C12" s="70">
        <v>2600000</v>
      </c>
      <c r="D12" s="70">
        <v>526200</v>
      </c>
      <c r="E12" s="69">
        <v>120000</v>
      </c>
      <c r="F12" s="69">
        <v>67740</v>
      </c>
      <c r="G12" s="71" t="s">
        <v>66</v>
      </c>
    </row>
    <row r="13" spans="1:7" x14ac:dyDescent="0.2">
      <c r="A13" s="30">
        <v>6</v>
      </c>
      <c r="B13" s="60" t="s">
        <v>65</v>
      </c>
      <c r="C13" s="62">
        <v>4300000</v>
      </c>
      <c r="D13" s="62">
        <v>1276000</v>
      </c>
      <c r="E13" s="61">
        <v>300000</v>
      </c>
      <c r="F13" s="61">
        <v>169380</v>
      </c>
      <c r="G13" s="63" t="s">
        <v>66</v>
      </c>
    </row>
    <row r="14" spans="1:7" x14ac:dyDescent="0.2">
      <c r="A14" s="26"/>
      <c r="B14" s="26"/>
    </row>
    <row r="15" spans="1:7" x14ac:dyDescent="0.2">
      <c r="A15" s="38" t="s">
        <v>21</v>
      </c>
      <c r="B15" s="26"/>
    </row>
    <row r="16" spans="1:7" x14ac:dyDescent="0.2">
      <c r="A16" s="78" t="s">
        <v>26</v>
      </c>
      <c r="B16" s="64" t="s">
        <v>54</v>
      </c>
      <c r="C16" s="65" t="s">
        <v>55</v>
      </c>
      <c r="D16" s="65" t="s">
        <v>56</v>
      </c>
      <c r="E16" s="65" t="s">
        <v>57</v>
      </c>
      <c r="F16" s="65" t="s">
        <v>58</v>
      </c>
      <c r="G16" s="66" t="s">
        <v>59</v>
      </c>
    </row>
    <row r="17" spans="1:12" x14ac:dyDescent="0.2">
      <c r="A17" s="19">
        <v>1</v>
      </c>
      <c r="B17" s="67" t="s">
        <v>60</v>
      </c>
      <c r="C17" s="68" t="s">
        <v>61</v>
      </c>
      <c r="D17" s="68">
        <v>60</v>
      </c>
      <c r="E17" s="69">
        <v>1650</v>
      </c>
      <c r="F17" s="70">
        <v>85000</v>
      </c>
      <c r="G17" s="79">
        <v>15000</v>
      </c>
    </row>
    <row r="18" spans="1:12" x14ac:dyDescent="0.2">
      <c r="A18" s="22">
        <v>2</v>
      </c>
      <c r="B18" s="72" t="s">
        <v>60</v>
      </c>
      <c r="C18" s="73" t="s">
        <v>61</v>
      </c>
      <c r="D18" s="73">
        <v>150</v>
      </c>
      <c r="E18" s="74">
        <v>1840</v>
      </c>
      <c r="F18" s="75">
        <v>155000</v>
      </c>
      <c r="G18" s="80">
        <v>25000</v>
      </c>
    </row>
    <row r="19" spans="1:12" x14ac:dyDescent="0.2">
      <c r="A19" s="19">
        <v>3</v>
      </c>
      <c r="B19" s="67" t="s">
        <v>62</v>
      </c>
      <c r="C19" s="68" t="s">
        <v>61</v>
      </c>
      <c r="D19" s="68">
        <v>320</v>
      </c>
      <c r="E19" s="69">
        <v>3420</v>
      </c>
      <c r="F19" s="70">
        <v>1325000</v>
      </c>
      <c r="G19" s="79">
        <v>73584</v>
      </c>
    </row>
    <row r="20" spans="1:12" x14ac:dyDescent="0.2">
      <c r="A20" s="22">
        <v>4</v>
      </c>
      <c r="B20" s="72" t="s">
        <v>60</v>
      </c>
      <c r="C20" s="73" t="s">
        <v>61</v>
      </c>
      <c r="D20" s="73">
        <v>600</v>
      </c>
      <c r="E20" s="74">
        <v>4860</v>
      </c>
      <c r="F20" s="75">
        <v>850000</v>
      </c>
      <c r="G20" s="80">
        <v>100000</v>
      </c>
    </row>
    <row r="21" spans="1:12" x14ac:dyDescent="0.2">
      <c r="A21" s="19">
        <v>5</v>
      </c>
      <c r="B21" s="67" t="s">
        <v>62</v>
      </c>
      <c r="C21" s="68" t="s">
        <v>61</v>
      </c>
      <c r="D21" s="68">
        <v>613</v>
      </c>
      <c r="E21" s="69">
        <v>6300</v>
      </c>
      <c r="F21" s="70">
        <v>1740000</v>
      </c>
      <c r="G21" s="79">
        <v>113880</v>
      </c>
    </row>
    <row r="22" spans="1:12" x14ac:dyDescent="0.2">
      <c r="A22" s="22">
        <v>6</v>
      </c>
      <c r="B22" s="72" t="s">
        <v>62</v>
      </c>
      <c r="C22" s="73" t="s">
        <v>61</v>
      </c>
      <c r="D22" s="73">
        <v>823</v>
      </c>
      <c r="E22" s="74">
        <v>8400</v>
      </c>
      <c r="F22" s="75">
        <v>1900000</v>
      </c>
      <c r="G22" s="80">
        <v>140160</v>
      </c>
    </row>
    <row r="23" spans="1:12" x14ac:dyDescent="0.2">
      <c r="A23" s="19">
        <v>7</v>
      </c>
      <c r="B23" s="67" t="s">
        <v>60</v>
      </c>
      <c r="C23" s="68" t="s">
        <v>61</v>
      </c>
      <c r="D23" s="69">
        <v>1000</v>
      </c>
      <c r="E23" s="69">
        <v>8865</v>
      </c>
      <c r="F23" s="70">
        <v>1500000</v>
      </c>
      <c r="G23" s="79">
        <v>150000</v>
      </c>
    </row>
    <row r="24" spans="1:12" x14ac:dyDescent="0.2">
      <c r="A24" s="2">
        <v>8</v>
      </c>
      <c r="B24" s="59" t="s">
        <v>62</v>
      </c>
      <c r="C24" s="60" t="s">
        <v>61</v>
      </c>
      <c r="D24" s="61">
        <v>1029</v>
      </c>
      <c r="E24" s="61">
        <v>10320</v>
      </c>
      <c r="F24" s="62">
        <v>2085000</v>
      </c>
      <c r="G24" s="77">
        <v>157680</v>
      </c>
    </row>
    <row r="26" spans="1:12" ht="17" thickBot="1" x14ac:dyDescent="0.25">
      <c r="A26" s="1" t="s">
        <v>27</v>
      </c>
      <c r="B26" s="51" t="s">
        <v>15</v>
      </c>
      <c r="C26" s="27" t="s">
        <v>28</v>
      </c>
      <c r="D26" s="27"/>
      <c r="E26" s="27"/>
      <c r="F26" s="27"/>
      <c r="I26" s="27" t="s">
        <v>51</v>
      </c>
      <c r="J26" s="27"/>
      <c r="K26" s="27"/>
    </row>
    <row r="27" spans="1:12" ht="19" thickTop="1" thickBot="1" x14ac:dyDescent="0.25">
      <c r="A27" s="5" t="s">
        <v>25</v>
      </c>
      <c r="B27" s="9" t="s">
        <v>12</v>
      </c>
      <c r="C27" s="25" t="s">
        <v>29</v>
      </c>
      <c r="D27" s="25" t="s">
        <v>30</v>
      </c>
      <c r="E27" s="25" t="s">
        <v>38</v>
      </c>
      <c r="F27" s="25" t="s">
        <v>48</v>
      </c>
      <c r="G27" s="49" t="s">
        <v>39</v>
      </c>
      <c r="H27" s="49"/>
      <c r="I27" s="55">
        <f>SUM(F28:F33)</f>
        <v>23700</v>
      </c>
      <c r="J27" s="26" t="s">
        <v>40</v>
      </c>
      <c r="K27" s="55">
        <f>B2*E2</f>
        <v>17986.900000000001</v>
      </c>
      <c r="L27" s="1" t="s">
        <v>41</v>
      </c>
    </row>
    <row r="28" spans="1:12" ht="17" thickTop="1" x14ac:dyDescent="0.2">
      <c r="A28">
        <v>1</v>
      </c>
      <c r="B28" s="56">
        <v>0</v>
      </c>
      <c r="C28" s="48">
        <f>B28*C8</f>
        <v>0</v>
      </c>
      <c r="D28" s="48">
        <f>B28*D8*$E$4</f>
        <v>0</v>
      </c>
      <c r="E28" s="48">
        <f>C28+D28</f>
        <v>0</v>
      </c>
      <c r="F28" s="57">
        <f>B28*F8</f>
        <v>0</v>
      </c>
      <c r="G28" s="49" t="s">
        <v>42</v>
      </c>
      <c r="H28" s="50"/>
      <c r="I28" s="55">
        <f>SUM(F36:F43)</f>
        <v>11550</v>
      </c>
      <c r="J28" s="26" t="s">
        <v>40</v>
      </c>
      <c r="K28" s="55">
        <f>B2*E2*(1-E3)</f>
        <v>10252.533000000001</v>
      </c>
      <c r="L28" s="1" t="s">
        <v>43</v>
      </c>
    </row>
    <row r="29" spans="1:12" x14ac:dyDescent="0.2">
      <c r="A29">
        <v>2</v>
      </c>
      <c r="B29" s="56">
        <v>0</v>
      </c>
      <c r="C29" s="48">
        <f t="shared" ref="C29:C33" si="0">B29*C9</f>
        <v>0</v>
      </c>
      <c r="D29" s="48">
        <f t="shared" ref="D29:D31" si="1">B29*D9*$E$4</f>
        <v>0</v>
      </c>
      <c r="E29" s="48">
        <f t="shared" ref="E29:E31" si="2">C29+D29</f>
        <v>0</v>
      </c>
      <c r="F29" s="57">
        <f t="shared" ref="F29:F33" si="3">B29*F9</f>
        <v>0</v>
      </c>
      <c r="G29" s="49" t="s">
        <v>14</v>
      </c>
      <c r="H29" s="49"/>
      <c r="I29" s="49"/>
      <c r="J29" s="26" t="s">
        <v>35</v>
      </c>
      <c r="K29" s="52" t="s">
        <v>44</v>
      </c>
      <c r="L29" s="52"/>
    </row>
    <row r="30" spans="1:12" x14ac:dyDescent="0.2">
      <c r="A30">
        <v>3</v>
      </c>
      <c r="B30" s="56">
        <v>1</v>
      </c>
      <c r="C30" s="48">
        <f t="shared" si="0"/>
        <v>1500000</v>
      </c>
      <c r="D30" s="48">
        <f t="shared" si="1"/>
        <v>1637993.4362227735</v>
      </c>
      <c r="E30" s="48">
        <f t="shared" si="2"/>
        <v>3137993.4362227735</v>
      </c>
      <c r="F30" s="57">
        <f t="shared" si="3"/>
        <v>23700</v>
      </c>
      <c r="G30" s="31" t="s">
        <v>52</v>
      </c>
    </row>
    <row r="31" spans="1:12" x14ac:dyDescent="0.2">
      <c r="A31">
        <v>4</v>
      </c>
      <c r="B31" s="56">
        <v>0</v>
      </c>
      <c r="C31" s="48">
        <f t="shared" si="0"/>
        <v>0</v>
      </c>
      <c r="D31" s="48">
        <f t="shared" si="1"/>
        <v>0</v>
      </c>
      <c r="E31" s="48">
        <f t="shared" si="2"/>
        <v>0</v>
      </c>
      <c r="F31" s="57">
        <f t="shared" si="3"/>
        <v>0</v>
      </c>
    </row>
    <row r="32" spans="1:12" x14ac:dyDescent="0.2">
      <c r="A32">
        <v>5</v>
      </c>
      <c r="B32" s="56">
        <v>0</v>
      </c>
      <c r="C32" s="48">
        <f t="shared" si="0"/>
        <v>0</v>
      </c>
      <c r="D32" s="48">
        <f t="shared" ref="D32:D33" si="4">B32*D12*$E$4</f>
        <v>0</v>
      </c>
      <c r="E32" s="48">
        <f t="shared" ref="E32:E33" si="5">C32+D32</f>
        <v>0</v>
      </c>
      <c r="F32" s="57">
        <f t="shared" si="3"/>
        <v>0</v>
      </c>
    </row>
    <row r="33" spans="1:7" x14ac:dyDescent="0.2">
      <c r="A33">
        <v>6</v>
      </c>
      <c r="B33" s="56">
        <v>0</v>
      </c>
      <c r="C33" s="48">
        <f t="shared" si="0"/>
        <v>0</v>
      </c>
      <c r="D33" s="48">
        <f t="shared" si="4"/>
        <v>0</v>
      </c>
      <c r="E33" s="48">
        <f t="shared" si="5"/>
        <v>0</v>
      </c>
      <c r="F33" s="57">
        <f t="shared" si="3"/>
        <v>0</v>
      </c>
      <c r="G33" s="58">
        <f>SUM(E28:E33)</f>
        <v>3137993.4362227735</v>
      </c>
    </row>
    <row r="34" spans="1:7" ht="17" thickBot="1" x14ac:dyDescent="0.25"/>
    <row r="35" spans="1:7" ht="19" thickTop="1" thickBot="1" x14ac:dyDescent="0.25">
      <c r="A35" s="5" t="s">
        <v>26</v>
      </c>
      <c r="B35" s="9" t="s">
        <v>12</v>
      </c>
      <c r="C35" s="25" t="s">
        <v>29</v>
      </c>
      <c r="D35" s="25" t="s">
        <v>30</v>
      </c>
      <c r="E35" s="25" t="s">
        <v>38</v>
      </c>
      <c r="F35" s="25" t="s">
        <v>47</v>
      </c>
    </row>
    <row r="36" spans="1:7" ht="17" thickTop="1" x14ac:dyDescent="0.2">
      <c r="A36">
        <v>1</v>
      </c>
      <c r="B36" s="56">
        <v>7</v>
      </c>
      <c r="C36" s="48">
        <f>B36*F17</f>
        <v>595000</v>
      </c>
      <c r="D36" s="48">
        <f>B36*G17*$E$4</f>
        <v>1302949.3242681152</v>
      </c>
      <c r="E36" s="48">
        <f>C36+D36</f>
        <v>1897949.3242681152</v>
      </c>
      <c r="F36" s="57">
        <f>B36*E17</f>
        <v>11550</v>
      </c>
    </row>
    <row r="37" spans="1:7" x14ac:dyDescent="0.2">
      <c r="A37">
        <v>2</v>
      </c>
      <c r="B37" s="56">
        <v>0</v>
      </c>
      <c r="C37" s="48">
        <f>B37*F18</f>
        <v>0</v>
      </c>
      <c r="D37" s="48">
        <f>B37*G18*$E$4</f>
        <v>0</v>
      </c>
      <c r="E37" s="48">
        <f t="shared" ref="E37:E43" si="6">C37+D37</f>
        <v>0</v>
      </c>
      <c r="F37" s="57">
        <f>B37*E18</f>
        <v>0</v>
      </c>
    </row>
    <row r="38" spans="1:7" x14ac:dyDescent="0.2">
      <c r="A38">
        <v>3</v>
      </c>
      <c r="B38" s="56">
        <v>0</v>
      </c>
      <c r="C38" s="48">
        <f>B38*F19</f>
        <v>0</v>
      </c>
      <c r="D38" s="48">
        <f>B38*G19*$E$4</f>
        <v>0</v>
      </c>
      <c r="E38" s="48">
        <f t="shared" si="6"/>
        <v>0</v>
      </c>
      <c r="F38" s="57">
        <f>B38*E19</f>
        <v>0</v>
      </c>
    </row>
    <row r="39" spans="1:7" x14ac:dyDescent="0.2">
      <c r="A39">
        <v>4</v>
      </c>
      <c r="B39" s="56">
        <v>0</v>
      </c>
      <c r="C39" s="48">
        <f>B39*F20</f>
        <v>0</v>
      </c>
      <c r="D39" s="48">
        <f>B39*G20*$E$4</f>
        <v>0</v>
      </c>
      <c r="E39" s="48">
        <f t="shared" si="6"/>
        <v>0</v>
      </c>
      <c r="F39" s="57">
        <f>B39*E20</f>
        <v>0</v>
      </c>
    </row>
    <row r="40" spans="1:7" x14ac:dyDescent="0.2">
      <c r="A40">
        <v>5</v>
      </c>
      <c r="B40" s="56">
        <v>0</v>
      </c>
      <c r="C40" s="48">
        <f>B40*F21</f>
        <v>0</v>
      </c>
      <c r="D40" s="48">
        <f>B40*G21*$E$4</f>
        <v>0</v>
      </c>
      <c r="E40" s="48">
        <f t="shared" si="6"/>
        <v>0</v>
      </c>
      <c r="F40" s="57">
        <f>B40*E21</f>
        <v>0</v>
      </c>
    </row>
    <row r="41" spans="1:7" x14ac:dyDescent="0.2">
      <c r="A41">
        <v>6</v>
      </c>
      <c r="B41" s="56">
        <v>0</v>
      </c>
      <c r="C41" s="48">
        <f>B41*F22</f>
        <v>0</v>
      </c>
      <c r="D41" s="48">
        <f>B41*G22*$E$4</f>
        <v>0</v>
      </c>
      <c r="E41" s="48">
        <f t="shared" si="6"/>
        <v>0</v>
      </c>
      <c r="F41" s="57">
        <f>B41*E22</f>
        <v>0</v>
      </c>
    </row>
    <row r="42" spans="1:7" x14ac:dyDescent="0.2">
      <c r="A42">
        <v>7</v>
      </c>
      <c r="B42" s="56">
        <v>0</v>
      </c>
      <c r="C42" s="48">
        <f>B42*F23</f>
        <v>0</v>
      </c>
      <c r="D42" s="48">
        <f>B42*G23*$E$4</f>
        <v>0</v>
      </c>
      <c r="E42" s="48">
        <f t="shared" si="6"/>
        <v>0</v>
      </c>
      <c r="F42" s="57">
        <f>B42*E23</f>
        <v>0</v>
      </c>
      <c r="G42" s="31" t="s">
        <v>53</v>
      </c>
    </row>
    <row r="43" spans="1:7" x14ac:dyDescent="0.2">
      <c r="A43">
        <v>8</v>
      </c>
      <c r="B43" s="56">
        <v>0</v>
      </c>
      <c r="C43" s="48">
        <f>B43*F24</f>
        <v>0</v>
      </c>
      <c r="D43" s="48">
        <f>B43*G24*$E$4</f>
        <v>0</v>
      </c>
      <c r="E43" s="48">
        <f t="shared" si="6"/>
        <v>0</v>
      </c>
      <c r="F43" s="57">
        <f>B43*E24</f>
        <v>0</v>
      </c>
      <c r="G43" s="58">
        <f>SUM(E36:E43)</f>
        <v>1897949.3242681152</v>
      </c>
    </row>
    <row r="45" spans="1:7" ht="17" thickBot="1" x14ac:dyDescent="0.25">
      <c r="E45" s="8" t="s">
        <v>50</v>
      </c>
    </row>
    <row r="46" spans="1:7" ht="18" thickTop="1" thickBot="1" x14ac:dyDescent="0.25">
      <c r="E46" s="25" t="s">
        <v>49</v>
      </c>
    </row>
    <row r="47" spans="1:7" ht="17" thickTop="1" x14ac:dyDescent="0.2">
      <c r="E47" s="48">
        <f>SUM(E28:E33)+SUM(E36:E43)</f>
        <v>5035942.7604908887</v>
      </c>
    </row>
    <row r="53" spans="1:7" x14ac:dyDescent="0.2">
      <c r="A53" s="81"/>
      <c r="B53" s="82"/>
      <c r="C53" s="82"/>
      <c r="D53" s="83"/>
      <c r="E53" s="83"/>
      <c r="F53" s="81"/>
      <c r="G53" s="81"/>
    </row>
  </sheetData>
  <mergeCells count="8">
    <mergeCell ref="G29:I29"/>
    <mergeCell ref="K29:L29"/>
    <mergeCell ref="A1:B1"/>
    <mergeCell ref="D1:E1"/>
    <mergeCell ref="C26:F26"/>
    <mergeCell ref="I26:K26"/>
    <mergeCell ref="G27:H27"/>
    <mergeCell ref="G28:H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 Cost</vt:lpstr>
      <vt:lpstr>High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Pratson, Ph.D.</dc:creator>
  <cp:lastModifiedBy>Lincoln Pratson, Ph.D.</cp:lastModifiedBy>
  <dcterms:created xsi:type="dcterms:W3CDTF">2019-04-17T20:22:01Z</dcterms:created>
  <dcterms:modified xsi:type="dcterms:W3CDTF">2019-04-18T00:34:02Z</dcterms:modified>
</cp:coreProperties>
</file>