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14/Desktop/Biogas Study/"/>
    </mc:Choice>
  </mc:AlternateContent>
  <xr:revisionPtr revIDLastSave="0" documentId="13_ncr:1_{059F8B60-16B5-7742-B44D-408F91CE18B6}" xr6:coauthVersionLast="36" xr6:coauthVersionMax="36" xr10:uidLastSave="{00000000-0000-0000-0000-000000000000}"/>
  <bookViews>
    <workbookView xWindow="1520" yWindow="460" windowWidth="28780" windowHeight="18540" activeTab="3" xr2:uid="{9C0764CD-E6B7-C848-8BFB-B4FBA48D32B4}"/>
  </bookViews>
  <sheets>
    <sheet name="Duplin County Swine Farm Master" sheetId="1" r:id="rId1"/>
    <sheet name="Marginal Supply Curve" sheetId="5" r:id="rId2"/>
    <sheet name="Swine Farm Type Lagoon Yields" sheetId="2" r:id="rId3"/>
    <sheet name="Conversions &amp; Assumptions" sheetId="3" r:id="rId4"/>
  </sheets>
  <definedNames>
    <definedName name="_xlnm._FilterDatabase" localSheetId="0" hidden="1">'Duplin County Swine Farm Master'!$A$1:$O$465</definedName>
    <definedName name="_xlnm._FilterDatabase" localSheetId="1" hidden="1">'Marginal Supply Curve'!$A$1:$F$465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3" l="1"/>
  <c r="L68" i="3"/>
  <c r="N65" i="3"/>
  <c r="N63" i="3"/>
  <c r="N64" i="3"/>
  <c r="N66" i="3"/>
  <c r="D63" i="3"/>
  <c r="D62" i="3"/>
  <c r="C63" i="3"/>
  <c r="C62" i="3"/>
  <c r="G41" i="3" l="1"/>
  <c r="G40" i="3"/>
  <c r="G39" i="3"/>
  <c r="G38" i="3"/>
  <c r="G37" i="3"/>
  <c r="D38" i="3"/>
  <c r="D39" i="3"/>
  <c r="D40" i="3"/>
  <c r="D41" i="3"/>
  <c r="D37" i="3"/>
  <c r="G2" i="5"/>
  <c r="H21" i="3"/>
  <c r="G21" i="3"/>
  <c r="G63" i="3" l="1"/>
  <c r="G62" i="3"/>
  <c r="H62" i="3"/>
  <c r="H63" i="3"/>
  <c r="G3" i="5"/>
  <c r="C4" i="2"/>
  <c r="O306" i="1" s="1"/>
  <c r="C5" i="2"/>
  <c r="O124" i="1" s="1"/>
  <c r="C6" i="2"/>
  <c r="O92" i="1" s="1"/>
  <c r="C7" i="2"/>
  <c r="O268" i="1" s="1"/>
  <c r="C3" i="2"/>
  <c r="O12" i="1" s="1"/>
  <c r="C10" i="3"/>
  <c r="C3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P18" i="1" s="1"/>
  <c r="N19" i="1"/>
  <c r="N20" i="1"/>
  <c r="N21" i="1"/>
  <c r="N22" i="1"/>
  <c r="N23" i="1"/>
  <c r="N24" i="1"/>
  <c r="N25" i="1"/>
  <c r="P25" i="1" s="1"/>
  <c r="N26" i="1"/>
  <c r="P26" i="1" s="1"/>
  <c r="N27" i="1"/>
  <c r="N28" i="1"/>
  <c r="N29" i="1"/>
  <c r="N30" i="1"/>
  <c r="N31" i="1"/>
  <c r="N32" i="1"/>
  <c r="N33" i="1"/>
  <c r="P33" i="1" s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P50" i="1" s="1"/>
  <c r="N51" i="1"/>
  <c r="N52" i="1"/>
  <c r="N53" i="1"/>
  <c r="N54" i="1"/>
  <c r="N55" i="1"/>
  <c r="N56" i="1"/>
  <c r="N57" i="1"/>
  <c r="P57" i="1" s="1"/>
  <c r="N58" i="1"/>
  <c r="P58" i="1" s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P82" i="1" s="1"/>
  <c r="N83" i="1"/>
  <c r="N84" i="1"/>
  <c r="N85" i="1"/>
  <c r="N86" i="1"/>
  <c r="N87" i="1"/>
  <c r="N88" i="1"/>
  <c r="N89" i="1"/>
  <c r="N90" i="1"/>
  <c r="P90" i="1" s="1"/>
  <c r="N91" i="1"/>
  <c r="N92" i="1"/>
  <c r="N93" i="1"/>
  <c r="N94" i="1"/>
  <c r="N95" i="1"/>
  <c r="N96" i="1"/>
  <c r="N97" i="1"/>
  <c r="P97" i="1" s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P121" i="1" s="1"/>
  <c r="N122" i="1"/>
  <c r="P122" i="1" s="1"/>
  <c r="N123" i="1"/>
  <c r="N124" i="1"/>
  <c r="N125" i="1"/>
  <c r="N126" i="1"/>
  <c r="N127" i="1"/>
  <c r="N128" i="1"/>
  <c r="N129" i="1"/>
  <c r="P129" i="1" s="1"/>
  <c r="N130" i="1"/>
  <c r="P130" i="1" s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P153" i="1" s="1"/>
  <c r="N154" i="1"/>
  <c r="P154" i="1" s="1"/>
  <c r="N155" i="1"/>
  <c r="N156" i="1"/>
  <c r="N157" i="1"/>
  <c r="N158" i="1"/>
  <c r="N159" i="1"/>
  <c r="N160" i="1"/>
  <c r="N161" i="1"/>
  <c r="P161" i="1" s="1"/>
  <c r="N162" i="1"/>
  <c r="P162" i="1" s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P185" i="1" s="1"/>
  <c r="N186" i="1"/>
  <c r="P186" i="1" s="1"/>
  <c r="N187" i="1"/>
  <c r="N188" i="1"/>
  <c r="N189" i="1"/>
  <c r="N190" i="1"/>
  <c r="N191" i="1"/>
  <c r="N192" i="1"/>
  <c r="N193" i="1"/>
  <c r="P193" i="1" s="1"/>
  <c r="N194" i="1"/>
  <c r="P194" i="1" s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P217" i="1" s="1"/>
  <c r="N218" i="1"/>
  <c r="P218" i="1" s="1"/>
  <c r="N219" i="1"/>
  <c r="N220" i="1"/>
  <c r="N221" i="1"/>
  <c r="N222" i="1"/>
  <c r="N223" i="1"/>
  <c r="N224" i="1"/>
  <c r="N225" i="1"/>
  <c r="P225" i="1" s="1"/>
  <c r="N226" i="1"/>
  <c r="P226" i="1" s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P250" i="1" s="1"/>
  <c r="N251" i="1"/>
  <c r="N252" i="1"/>
  <c r="N253" i="1"/>
  <c r="N254" i="1"/>
  <c r="N255" i="1"/>
  <c r="N256" i="1"/>
  <c r="N257" i="1"/>
  <c r="P257" i="1" s="1"/>
  <c r="N258" i="1"/>
  <c r="P258" i="1" s="1"/>
  <c r="N259" i="1"/>
  <c r="N260" i="1"/>
  <c r="N261" i="1"/>
  <c r="N262" i="1"/>
  <c r="N263" i="1"/>
  <c r="N264" i="1"/>
  <c r="N265" i="1"/>
  <c r="P265" i="1" s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P305" i="1" s="1"/>
  <c r="N306" i="1"/>
  <c r="N307" i="1"/>
  <c r="N308" i="1"/>
  <c r="N309" i="1"/>
  <c r="N310" i="1"/>
  <c r="N311" i="1"/>
  <c r="N312" i="1"/>
  <c r="N313" i="1"/>
  <c r="P313" i="1" s="1"/>
  <c r="N314" i="1"/>
  <c r="N315" i="1"/>
  <c r="N316" i="1"/>
  <c r="N317" i="1"/>
  <c r="N318" i="1"/>
  <c r="N319" i="1"/>
  <c r="N320" i="1"/>
  <c r="N321" i="1"/>
  <c r="P321" i="1" s="1"/>
  <c r="N322" i="1"/>
  <c r="N323" i="1"/>
  <c r="N324" i="1"/>
  <c r="N325" i="1"/>
  <c r="N326" i="1"/>
  <c r="N327" i="1"/>
  <c r="N328" i="1"/>
  <c r="N329" i="1"/>
  <c r="P329" i="1" s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P369" i="1" s="1"/>
  <c r="N370" i="1"/>
  <c r="N371" i="1"/>
  <c r="N372" i="1"/>
  <c r="N373" i="1"/>
  <c r="N374" i="1"/>
  <c r="N375" i="1"/>
  <c r="N376" i="1"/>
  <c r="N377" i="1"/>
  <c r="P377" i="1" s="1"/>
  <c r="N378" i="1"/>
  <c r="N379" i="1"/>
  <c r="N380" i="1"/>
  <c r="N381" i="1"/>
  <c r="N382" i="1"/>
  <c r="N383" i="1"/>
  <c r="N384" i="1"/>
  <c r="N385" i="1"/>
  <c r="P385" i="1" s="1"/>
  <c r="N386" i="1"/>
  <c r="N387" i="1"/>
  <c r="N388" i="1"/>
  <c r="N389" i="1"/>
  <c r="N390" i="1"/>
  <c r="N391" i="1"/>
  <c r="N392" i="1"/>
  <c r="N393" i="1"/>
  <c r="P393" i="1" s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P433" i="1" s="1"/>
  <c r="N434" i="1"/>
  <c r="N435" i="1"/>
  <c r="N436" i="1"/>
  <c r="N437" i="1"/>
  <c r="N438" i="1"/>
  <c r="N439" i="1"/>
  <c r="N440" i="1"/>
  <c r="N441" i="1"/>
  <c r="P441" i="1" s="1"/>
  <c r="N442" i="1"/>
  <c r="N443" i="1"/>
  <c r="N444" i="1"/>
  <c r="N445" i="1"/>
  <c r="N446" i="1"/>
  <c r="N447" i="1"/>
  <c r="N448" i="1"/>
  <c r="N449" i="1"/>
  <c r="P449" i="1" s="1"/>
  <c r="N450" i="1"/>
  <c r="N451" i="1"/>
  <c r="N452" i="1"/>
  <c r="N453" i="1"/>
  <c r="N454" i="1"/>
  <c r="N455" i="1"/>
  <c r="N456" i="1"/>
  <c r="N457" i="1"/>
  <c r="P457" i="1" s="1"/>
  <c r="N458" i="1"/>
  <c r="N459" i="1"/>
  <c r="N460" i="1"/>
  <c r="N461" i="1"/>
  <c r="N462" i="1"/>
  <c r="N463" i="1"/>
  <c r="N464" i="1"/>
  <c r="N465" i="1"/>
  <c r="N2" i="1"/>
  <c r="L64" i="3" l="1"/>
  <c r="L65" i="3"/>
  <c r="L66" i="3"/>
  <c r="L63" i="3"/>
  <c r="P89" i="1"/>
  <c r="P65" i="1"/>
  <c r="O410" i="1"/>
  <c r="Q410" i="1" s="1"/>
  <c r="O361" i="1"/>
  <c r="Q361" i="1" s="1"/>
  <c r="O355" i="1"/>
  <c r="Q355" i="1" s="1"/>
  <c r="O354" i="1"/>
  <c r="O241" i="1"/>
  <c r="Q241" i="1" s="1"/>
  <c r="P349" i="1"/>
  <c r="P53" i="1"/>
  <c r="O178" i="1"/>
  <c r="Q178" i="1" s="1"/>
  <c r="P124" i="1"/>
  <c r="O155" i="1"/>
  <c r="Q155" i="1" s="1"/>
  <c r="P307" i="1"/>
  <c r="P267" i="1"/>
  <c r="P251" i="1"/>
  <c r="O457" i="1"/>
  <c r="Q457" i="1" s="1"/>
  <c r="O451" i="1"/>
  <c r="Q451" i="1" s="1"/>
  <c r="O298" i="1"/>
  <c r="Q298" i="1" s="1"/>
  <c r="O147" i="1"/>
  <c r="Q147" i="1" s="1"/>
  <c r="O450" i="1"/>
  <c r="Q450" i="1" s="1"/>
  <c r="O289" i="1"/>
  <c r="Q289" i="1" s="1"/>
  <c r="O74" i="1"/>
  <c r="O411" i="1"/>
  <c r="Q411" i="1" s="1"/>
  <c r="O273" i="1"/>
  <c r="Q273" i="1" s="1"/>
  <c r="O67" i="1"/>
  <c r="Q67" i="1" s="1"/>
  <c r="O66" i="1"/>
  <c r="Q66" i="1" s="1"/>
  <c r="O409" i="1"/>
  <c r="Q409" i="1" s="1"/>
  <c r="O217" i="1"/>
  <c r="Q217" i="1" s="1"/>
  <c r="O3" i="1"/>
  <c r="O211" i="1"/>
  <c r="Q211" i="1" s="1"/>
  <c r="G4" i="5"/>
  <c r="P34" i="1"/>
  <c r="O449" i="1"/>
  <c r="Q449" i="1" s="1"/>
  <c r="O387" i="1"/>
  <c r="Q387" i="1" s="1"/>
  <c r="O331" i="1"/>
  <c r="Q331" i="1" s="1"/>
  <c r="O267" i="1"/>
  <c r="Q267" i="1" s="1"/>
  <c r="O210" i="1"/>
  <c r="Q210" i="1" s="1"/>
  <c r="O146" i="1"/>
  <c r="Q146" i="1" s="1"/>
  <c r="O59" i="1"/>
  <c r="Q59" i="1" s="1"/>
  <c r="O434" i="1"/>
  <c r="Q434" i="1" s="1"/>
  <c r="O386" i="1"/>
  <c r="Q386" i="1" s="1"/>
  <c r="O329" i="1"/>
  <c r="Q329" i="1" s="1"/>
  <c r="O266" i="1"/>
  <c r="Q266" i="1" s="1"/>
  <c r="O209" i="1"/>
  <c r="Q209" i="1" s="1"/>
  <c r="O139" i="1"/>
  <c r="Q139" i="1" s="1"/>
  <c r="O35" i="1"/>
  <c r="Q35" i="1" s="1"/>
  <c r="O433" i="1"/>
  <c r="Q433" i="1" s="1"/>
  <c r="O385" i="1"/>
  <c r="Q385" i="1" s="1"/>
  <c r="O323" i="1"/>
  <c r="Q323" i="1" s="1"/>
  <c r="O249" i="1"/>
  <c r="Q249" i="1" s="1"/>
  <c r="O187" i="1"/>
  <c r="Q187" i="1" s="1"/>
  <c r="O115" i="1"/>
  <c r="Q115" i="1" s="1"/>
  <c r="O34" i="1"/>
  <c r="Q34" i="1" s="1"/>
  <c r="O427" i="1"/>
  <c r="Q427" i="1" s="1"/>
  <c r="O378" i="1"/>
  <c r="Q378" i="1" s="1"/>
  <c r="O305" i="1"/>
  <c r="Q305" i="1" s="1"/>
  <c r="O243" i="1"/>
  <c r="Q243" i="1" s="1"/>
  <c r="O186" i="1"/>
  <c r="Q186" i="1" s="1"/>
  <c r="O114" i="1"/>
  <c r="Q114" i="1" s="1"/>
  <c r="O27" i="1"/>
  <c r="Q27" i="1" s="1"/>
  <c r="O426" i="1"/>
  <c r="Q426" i="1" s="1"/>
  <c r="O362" i="1"/>
  <c r="Q362" i="1" s="1"/>
  <c r="O299" i="1"/>
  <c r="Q299" i="1" s="1"/>
  <c r="O242" i="1"/>
  <c r="Q242" i="1" s="1"/>
  <c r="O179" i="1"/>
  <c r="Q179" i="1" s="1"/>
  <c r="O107" i="1"/>
  <c r="O26" i="1"/>
  <c r="Q26" i="1" s="1"/>
  <c r="O402" i="1"/>
  <c r="Q402" i="1" s="1"/>
  <c r="O265" i="1"/>
  <c r="Q265" i="1" s="1"/>
  <c r="O106" i="1"/>
  <c r="Q106" i="1" s="1"/>
  <c r="P425" i="1"/>
  <c r="P361" i="1"/>
  <c r="P297" i="1"/>
  <c r="P249" i="1"/>
  <c r="P210" i="1"/>
  <c r="P178" i="1"/>
  <c r="P146" i="1"/>
  <c r="P114" i="1"/>
  <c r="P81" i="1"/>
  <c r="P49" i="1"/>
  <c r="P17" i="1"/>
  <c r="O2" i="1"/>
  <c r="Q2" i="1" s="1"/>
  <c r="O443" i="1"/>
  <c r="Q443" i="1" s="1"/>
  <c r="O425" i="1"/>
  <c r="Q425" i="1" s="1"/>
  <c r="O401" i="1"/>
  <c r="Q401" i="1" s="1"/>
  <c r="O377" i="1"/>
  <c r="Q377" i="1" s="1"/>
  <c r="O347" i="1"/>
  <c r="Q347" i="1" s="1"/>
  <c r="O315" i="1"/>
  <c r="Q315" i="1" s="1"/>
  <c r="O283" i="1"/>
  <c r="Q283" i="1" s="1"/>
  <c r="O259" i="1"/>
  <c r="Q259" i="1" s="1"/>
  <c r="O235" i="1"/>
  <c r="Q235" i="1" s="1"/>
  <c r="O202" i="1"/>
  <c r="Q202" i="1" s="1"/>
  <c r="O171" i="1"/>
  <c r="Q171" i="1" s="1"/>
  <c r="O131" i="1"/>
  <c r="Q131" i="1" s="1"/>
  <c r="O99" i="1"/>
  <c r="Q99" i="1" s="1"/>
  <c r="O58" i="1"/>
  <c r="Q58" i="1" s="1"/>
  <c r="O19" i="1"/>
  <c r="Q19" i="1" s="1"/>
  <c r="P417" i="1"/>
  <c r="P353" i="1"/>
  <c r="P289" i="1"/>
  <c r="P242" i="1"/>
  <c r="P209" i="1"/>
  <c r="P177" i="1"/>
  <c r="P145" i="1"/>
  <c r="P106" i="1"/>
  <c r="P74" i="1"/>
  <c r="P42" i="1"/>
  <c r="P10" i="1"/>
  <c r="O465" i="1"/>
  <c r="Q465" i="1" s="1"/>
  <c r="O442" i="1"/>
  <c r="Q442" i="1" s="1"/>
  <c r="O419" i="1"/>
  <c r="Q419" i="1" s="1"/>
  <c r="O395" i="1"/>
  <c r="Q395" i="1" s="1"/>
  <c r="O370" i="1"/>
  <c r="O346" i="1"/>
  <c r="Q346" i="1" s="1"/>
  <c r="O313" i="1"/>
  <c r="Q313" i="1" s="1"/>
  <c r="O282" i="1"/>
  <c r="Q282" i="1" s="1"/>
  <c r="O258" i="1"/>
  <c r="Q258" i="1" s="1"/>
  <c r="O233" i="1"/>
  <c r="Q233" i="1" s="1"/>
  <c r="O201" i="1"/>
  <c r="Q201" i="1" s="1"/>
  <c r="O170" i="1"/>
  <c r="Q170" i="1" s="1"/>
  <c r="O130" i="1"/>
  <c r="Q130" i="1" s="1"/>
  <c r="O98" i="1"/>
  <c r="Q98" i="1" s="1"/>
  <c r="O51" i="1"/>
  <c r="Q51" i="1" s="1"/>
  <c r="O18" i="1"/>
  <c r="Q18" i="1" s="1"/>
  <c r="P409" i="1"/>
  <c r="P345" i="1"/>
  <c r="P281" i="1"/>
  <c r="P241" i="1"/>
  <c r="P202" i="1"/>
  <c r="P170" i="1"/>
  <c r="P138" i="1"/>
  <c r="P105" i="1"/>
  <c r="P73" i="1"/>
  <c r="P41" i="1"/>
  <c r="P9" i="1"/>
  <c r="O459" i="1"/>
  <c r="Q459" i="1" s="1"/>
  <c r="O441" i="1"/>
  <c r="Q441" i="1" s="1"/>
  <c r="O418" i="1"/>
  <c r="Q418" i="1" s="1"/>
  <c r="O394" i="1"/>
  <c r="Q394" i="1" s="1"/>
  <c r="O369" i="1"/>
  <c r="Q369" i="1" s="1"/>
  <c r="O345" i="1"/>
  <c r="Q345" i="1" s="1"/>
  <c r="O307" i="1"/>
  <c r="Q307" i="1" s="1"/>
  <c r="O281" i="1"/>
  <c r="Q281" i="1" s="1"/>
  <c r="O257" i="1"/>
  <c r="Q257" i="1" s="1"/>
  <c r="O219" i="1"/>
  <c r="Q219" i="1" s="1"/>
  <c r="O195" i="1"/>
  <c r="Q195" i="1" s="1"/>
  <c r="O163" i="1"/>
  <c r="Q163" i="1" s="1"/>
  <c r="O123" i="1"/>
  <c r="Q123" i="1" s="1"/>
  <c r="O91" i="1"/>
  <c r="Q91" i="1" s="1"/>
  <c r="O50" i="1"/>
  <c r="Q50" i="1" s="1"/>
  <c r="O11" i="1"/>
  <c r="Q11" i="1" s="1"/>
  <c r="O322" i="1"/>
  <c r="Q322" i="1" s="1"/>
  <c r="P465" i="1"/>
  <c r="P401" i="1"/>
  <c r="P337" i="1"/>
  <c r="P273" i="1"/>
  <c r="P233" i="1"/>
  <c r="P201" i="1"/>
  <c r="P169" i="1"/>
  <c r="P137" i="1"/>
  <c r="P98" i="1"/>
  <c r="P66" i="1"/>
  <c r="O458" i="1"/>
  <c r="Q458" i="1" s="1"/>
  <c r="O435" i="1"/>
  <c r="Q435" i="1" s="1"/>
  <c r="O417" i="1"/>
  <c r="Q417" i="1" s="1"/>
  <c r="O393" i="1"/>
  <c r="Q393" i="1" s="1"/>
  <c r="O363" i="1"/>
  <c r="Q363" i="1" s="1"/>
  <c r="O339" i="1"/>
  <c r="Q339" i="1" s="1"/>
  <c r="O275" i="1"/>
  <c r="Q275" i="1" s="1"/>
  <c r="O251" i="1"/>
  <c r="Q251" i="1" s="1"/>
  <c r="O218" i="1"/>
  <c r="Q218" i="1" s="1"/>
  <c r="O194" i="1"/>
  <c r="Q194" i="1" s="1"/>
  <c r="O162" i="1"/>
  <c r="Q162" i="1" s="1"/>
  <c r="O122" i="1"/>
  <c r="Q122" i="1" s="1"/>
  <c r="O75" i="1"/>
  <c r="Q75" i="1" s="1"/>
  <c r="O43" i="1"/>
  <c r="Q43" i="1" s="1"/>
  <c r="O10" i="1"/>
  <c r="Q10" i="1" s="1"/>
  <c r="O4" i="1"/>
  <c r="Q4" i="1" s="1"/>
  <c r="O52" i="1"/>
  <c r="Q52" i="1" s="1"/>
  <c r="O60" i="1"/>
  <c r="Q60" i="1" s="1"/>
  <c r="O76" i="1"/>
  <c r="Q76" i="1" s="1"/>
  <c r="O132" i="1"/>
  <c r="Q132" i="1" s="1"/>
  <c r="O140" i="1"/>
  <c r="Q140" i="1" s="1"/>
  <c r="O180" i="1"/>
  <c r="Q180" i="1" s="1"/>
  <c r="O252" i="1"/>
  <c r="Q252" i="1" s="1"/>
  <c r="O308" i="1"/>
  <c r="Q308" i="1" s="1"/>
  <c r="O324" i="1"/>
  <c r="Q324" i="1" s="1"/>
  <c r="O412" i="1"/>
  <c r="Q412" i="1" s="1"/>
  <c r="O436" i="1"/>
  <c r="Q436" i="1" s="1"/>
  <c r="O444" i="1"/>
  <c r="Q444" i="1" s="1"/>
  <c r="O13" i="1"/>
  <c r="Q13" i="1" s="1"/>
  <c r="O37" i="1"/>
  <c r="Q37" i="1" s="1"/>
  <c r="O45" i="1"/>
  <c r="Q45" i="1" s="1"/>
  <c r="O85" i="1"/>
  <c r="Q85" i="1" s="1"/>
  <c r="O133" i="1"/>
  <c r="Q133" i="1" s="1"/>
  <c r="O149" i="1"/>
  <c r="Q149" i="1" s="1"/>
  <c r="O197" i="1"/>
  <c r="Q197" i="1" s="1"/>
  <c r="O261" i="1"/>
  <c r="Q261" i="1" s="1"/>
  <c r="O293" i="1"/>
  <c r="Q293" i="1" s="1"/>
  <c r="O373" i="1"/>
  <c r="Q373" i="1" s="1"/>
  <c r="O405" i="1"/>
  <c r="Q405" i="1" s="1"/>
  <c r="O413" i="1"/>
  <c r="Q413" i="1" s="1"/>
  <c r="O421" i="1"/>
  <c r="Q421" i="1" s="1"/>
  <c r="O46" i="1"/>
  <c r="Q46" i="1" s="1"/>
  <c r="O62" i="1"/>
  <c r="Q62" i="1" s="1"/>
  <c r="O254" i="1"/>
  <c r="Q254" i="1" s="1"/>
  <c r="O302" i="1"/>
  <c r="Q302" i="1" s="1"/>
  <c r="O310" i="1"/>
  <c r="Q310" i="1" s="1"/>
  <c r="O318" i="1"/>
  <c r="Q318" i="1" s="1"/>
  <c r="O366" i="1"/>
  <c r="Q366" i="1" s="1"/>
  <c r="O382" i="1"/>
  <c r="Q382" i="1" s="1"/>
  <c r="O446" i="1"/>
  <c r="Q446" i="1" s="1"/>
  <c r="O23" i="1"/>
  <c r="Q23" i="1" s="1"/>
  <c r="O31" i="1"/>
  <c r="Q31" i="1" s="1"/>
  <c r="O71" i="1"/>
  <c r="Q71" i="1" s="1"/>
  <c r="O135" i="1"/>
  <c r="Q135" i="1" s="1"/>
  <c r="O255" i="1"/>
  <c r="Q255" i="1" s="1"/>
  <c r="O279" i="1"/>
  <c r="Q279" i="1" s="1"/>
  <c r="O439" i="1"/>
  <c r="Q439" i="1" s="1"/>
  <c r="O447" i="1"/>
  <c r="Q447" i="1" s="1"/>
  <c r="O455" i="1"/>
  <c r="Q455" i="1" s="1"/>
  <c r="O40" i="1"/>
  <c r="Q40" i="1" s="1"/>
  <c r="O48" i="1"/>
  <c r="Q48" i="1" s="1"/>
  <c r="O56" i="1"/>
  <c r="Q56" i="1" s="1"/>
  <c r="O136" i="1"/>
  <c r="Q136" i="1" s="1"/>
  <c r="O144" i="1"/>
  <c r="Q144" i="1" s="1"/>
  <c r="O184" i="1"/>
  <c r="Q184" i="1" s="1"/>
  <c r="O208" i="1"/>
  <c r="Q208" i="1" s="1"/>
  <c r="O248" i="1"/>
  <c r="Q248" i="1" s="1"/>
  <c r="O256" i="1"/>
  <c r="Q256" i="1" s="1"/>
  <c r="O296" i="1"/>
  <c r="Q296" i="1" s="1"/>
  <c r="O328" i="1"/>
  <c r="Q328" i="1" s="1"/>
  <c r="O384" i="1"/>
  <c r="Q384" i="1" s="1"/>
  <c r="O400" i="1"/>
  <c r="Q400" i="1" s="1"/>
  <c r="O408" i="1"/>
  <c r="Q408" i="1" s="1"/>
  <c r="O17" i="1"/>
  <c r="Q17" i="1" s="1"/>
  <c r="O25" i="1"/>
  <c r="Q25" i="1" s="1"/>
  <c r="O81" i="1"/>
  <c r="Q81" i="1" s="1"/>
  <c r="O121" i="1"/>
  <c r="Q121" i="1" s="1"/>
  <c r="O129" i="1"/>
  <c r="Q129" i="1" s="1"/>
  <c r="O153" i="1"/>
  <c r="Q153" i="1" s="1"/>
  <c r="O185" i="1"/>
  <c r="Q185" i="1" s="1"/>
  <c r="O193" i="1"/>
  <c r="Q193" i="1" s="1"/>
  <c r="O225" i="1"/>
  <c r="Q225" i="1" s="1"/>
  <c r="O403" i="1"/>
  <c r="Q403" i="1" s="1"/>
  <c r="O321" i="1"/>
  <c r="Q321" i="1" s="1"/>
  <c r="O234" i="1"/>
  <c r="Q234" i="1" s="1"/>
  <c r="O154" i="1"/>
  <c r="Q154" i="1" s="1"/>
  <c r="O90" i="1"/>
  <c r="Q90" i="1" s="1"/>
  <c r="O379" i="1"/>
  <c r="Q379" i="1" s="1"/>
  <c r="O338" i="1"/>
  <c r="Q338" i="1" s="1"/>
  <c r="O297" i="1"/>
  <c r="Q297" i="1" s="1"/>
  <c r="O274" i="1"/>
  <c r="Q274" i="1" s="1"/>
  <c r="O83" i="1"/>
  <c r="Q83" i="1" s="1"/>
  <c r="O337" i="1"/>
  <c r="Q337" i="1" s="1"/>
  <c r="O314" i="1"/>
  <c r="Q314" i="1" s="1"/>
  <c r="O291" i="1"/>
  <c r="Q291" i="1" s="1"/>
  <c r="O250" i="1"/>
  <c r="Q250" i="1" s="1"/>
  <c r="O227" i="1"/>
  <c r="Q227" i="1" s="1"/>
  <c r="O203" i="1"/>
  <c r="Q203" i="1" s="1"/>
  <c r="O82" i="1"/>
  <c r="Q82" i="1" s="1"/>
  <c r="O290" i="1"/>
  <c r="Q290" i="1" s="1"/>
  <c r="O226" i="1"/>
  <c r="Q226" i="1" s="1"/>
  <c r="O371" i="1"/>
  <c r="Q371" i="1" s="1"/>
  <c r="O353" i="1"/>
  <c r="Q353" i="1" s="1"/>
  <c r="O330" i="1"/>
  <c r="Q330" i="1" s="1"/>
  <c r="O138" i="1"/>
  <c r="Q138" i="1" s="1"/>
  <c r="O42" i="1"/>
  <c r="Q42" i="1" s="1"/>
  <c r="O177" i="1"/>
  <c r="Q177" i="1" s="1"/>
  <c r="O169" i="1"/>
  <c r="Q169" i="1" s="1"/>
  <c r="O161" i="1"/>
  <c r="Q161" i="1" s="1"/>
  <c r="O145" i="1"/>
  <c r="Q145" i="1" s="1"/>
  <c r="O137" i="1"/>
  <c r="Q137" i="1" s="1"/>
  <c r="O113" i="1"/>
  <c r="Q113" i="1" s="1"/>
  <c r="O105" i="1"/>
  <c r="Q105" i="1" s="1"/>
  <c r="O97" i="1"/>
  <c r="Q97" i="1" s="1"/>
  <c r="O89" i="1"/>
  <c r="Q89" i="1" s="1"/>
  <c r="O73" i="1"/>
  <c r="Q73" i="1" s="1"/>
  <c r="O65" i="1"/>
  <c r="Q65" i="1" s="1"/>
  <c r="O57" i="1"/>
  <c r="Q57" i="1" s="1"/>
  <c r="O49" i="1"/>
  <c r="Q49" i="1" s="1"/>
  <c r="O41" i="1"/>
  <c r="Q41" i="1" s="1"/>
  <c r="O33" i="1"/>
  <c r="Q33" i="1" s="1"/>
  <c r="O9" i="1"/>
  <c r="Q9" i="1" s="1"/>
  <c r="O464" i="1"/>
  <c r="Q464" i="1" s="1"/>
  <c r="O456" i="1"/>
  <c r="Q456" i="1" s="1"/>
  <c r="O448" i="1"/>
  <c r="Q448" i="1" s="1"/>
  <c r="O440" i="1"/>
  <c r="Q440" i="1" s="1"/>
  <c r="O432" i="1"/>
  <c r="Q432" i="1" s="1"/>
  <c r="O424" i="1"/>
  <c r="Q424" i="1" s="1"/>
  <c r="O416" i="1"/>
  <c r="Q416" i="1" s="1"/>
  <c r="O392" i="1"/>
  <c r="Q392" i="1" s="1"/>
  <c r="O376" i="1"/>
  <c r="Q376" i="1" s="1"/>
  <c r="O368" i="1"/>
  <c r="Q368" i="1" s="1"/>
  <c r="O360" i="1"/>
  <c r="Q360" i="1" s="1"/>
  <c r="O352" i="1"/>
  <c r="Q352" i="1" s="1"/>
  <c r="O344" i="1"/>
  <c r="Q344" i="1" s="1"/>
  <c r="O336" i="1"/>
  <c r="Q336" i="1" s="1"/>
  <c r="O320" i="1"/>
  <c r="Q320" i="1" s="1"/>
  <c r="O312" i="1"/>
  <c r="Q312" i="1" s="1"/>
  <c r="O304" i="1"/>
  <c r="Q304" i="1" s="1"/>
  <c r="O288" i="1"/>
  <c r="Q288" i="1" s="1"/>
  <c r="O280" i="1"/>
  <c r="Q280" i="1" s="1"/>
  <c r="O272" i="1"/>
  <c r="Q272" i="1" s="1"/>
  <c r="O264" i="1"/>
  <c r="Q264" i="1" s="1"/>
  <c r="O240" i="1"/>
  <c r="Q240" i="1" s="1"/>
  <c r="O232" i="1"/>
  <c r="Q232" i="1" s="1"/>
  <c r="O224" i="1"/>
  <c r="Q224" i="1" s="1"/>
  <c r="O216" i="1"/>
  <c r="Q216" i="1" s="1"/>
  <c r="O200" i="1"/>
  <c r="Q200" i="1" s="1"/>
  <c r="O192" i="1"/>
  <c r="Q192" i="1" s="1"/>
  <c r="O176" i="1"/>
  <c r="Q176" i="1" s="1"/>
  <c r="O168" i="1"/>
  <c r="Q168" i="1" s="1"/>
  <c r="O160" i="1"/>
  <c r="Q160" i="1" s="1"/>
  <c r="O152" i="1"/>
  <c r="Q152" i="1" s="1"/>
  <c r="O128" i="1"/>
  <c r="Q128" i="1" s="1"/>
  <c r="O120" i="1"/>
  <c r="Q120" i="1" s="1"/>
  <c r="O112" i="1"/>
  <c r="Q112" i="1" s="1"/>
  <c r="O104" i="1"/>
  <c r="Q104" i="1" s="1"/>
  <c r="O96" i="1"/>
  <c r="Q96" i="1" s="1"/>
  <c r="O88" i="1"/>
  <c r="Q88" i="1" s="1"/>
  <c r="O80" i="1"/>
  <c r="Q80" i="1" s="1"/>
  <c r="O72" i="1"/>
  <c r="Q72" i="1" s="1"/>
  <c r="O64" i="1"/>
  <c r="Q64" i="1" s="1"/>
  <c r="O32" i="1"/>
  <c r="Q32" i="1" s="1"/>
  <c r="O24" i="1"/>
  <c r="Q24" i="1" s="1"/>
  <c r="O16" i="1"/>
  <c r="Q16" i="1" s="1"/>
  <c r="O8" i="1"/>
  <c r="Q8" i="1" s="1"/>
  <c r="O463" i="1"/>
  <c r="Q463" i="1" s="1"/>
  <c r="O431" i="1"/>
  <c r="Q431" i="1" s="1"/>
  <c r="O423" i="1"/>
  <c r="Q423" i="1" s="1"/>
  <c r="O415" i="1"/>
  <c r="Q415" i="1" s="1"/>
  <c r="O407" i="1"/>
  <c r="Q407" i="1" s="1"/>
  <c r="O399" i="1"/>
  <c r="Q399" i="1" s="1"/>
  <c r="O391" i="1"/>
  <c r="Q391" i="1" s="1"/>
  <c r="O383" i="1"/>
  <c r="Q383" i="1" s="1"/>
  <c r="O375" i="1"/>
  <c r="Q375" i="1" s="1"/>
  <c r="O367" i="1"/>
  <c r="Q367" i="1" s="1"/>
  <c r="O359" i="1"/>
  <c r="Q359" i="1" s="1"/>
  <c r="O351" i="1"/>
  <c r="Q351" i="1" s="1"/>
  <c r="O343" i="1"/>
  <c r="Q343" i="1" s="1"/>
  <c r="O335" i="1"/>
  <c r="Q335" i="1" s="1"/>
  <c r="O327" i="1"/>
  <c r="Q327" i="1" s="1"/>
  <c r="O319" i="1"/>
  <c r="Q319" i="1" s="1"/>
  <c r="O311" i="1"/>
  <c r="Q311" i="1" s="1"/>
  <c r="O303" i="1"/>
  <c r="Q303" i="1" s="1"/>
  <c r="O295" i="1"/>
  <c r="Q295" i="1" s="1"/>
  <c r="O287" i="1"/>
  <c r="Q287" i="1" s="1"/>
  <c r="O271" i="1"/>
  <c r="Q271" i="1" s="1"/>
  <c r="O263" i="1"/>
  <c r="Q263" i="1" s="1"/>
  <c r="O247" i="1"/>
  <c r="Q247" i="1" s="1"/>
  <c r="O239" i="1"/>
  <c r="Q239" i="1" s="1"/>
  <c r="O231" i="1"/>
  <c r="Q231" i="1" s="1"/>
  <c r="O223" i="1"/>
  <c r="Q223" i="1" s="1"/>
  <c r="O215" i="1"/>
  <c r="Q215" i="1" s="1"/>
  <c r="O207" i="1"/>
  <c r="Q207" i="1" s="1"/>
  <c r="O199" i="1"/>
  <c r="Q199" i="1" s="1"/>
  <c r="O191" i="1"/>
  <c r="Q191" i="1" s="1"/>
  <c r="O183" i="1"/>
  <c r="Q183" i="1" s="1"/>
  <c r="O175" i="1"/>
  <c r="Q175" i="1" s="1"/>
  <c r="O167" i="1"/>
  <c r="Q167" i="1" s="1"/>
  <c r="O159" i="1"/>
  <c r="Q159" i="1" s="1"/>
  <c r="O151" i="1"/>
  <c r="Q151" i="1" s="1"/>
  <c r="O143" i="1"/>
  <c r="Q143" i="1" s="1"/>
  <c r="O127" i="1"/>
  <c r="Q127" i="1" s="1"/>
  <c r="O119" i="1"/>
  <c r="Q119" i="1" s="1"/>
  <c r="O111" i="1"/>
  <c r="Q111" i="1" s="1"/>
  <c r="O103" i="1"/>
  <c r="Q103" i="1" s="1"/>
  <c r="O95" i="1"/>
  <c r="Q95" i="1" s="1"/>
  <c r="O87" i="1"/>
  <c r="Q87" i="1" s="1"/>
  <c r="O79" i="1"/>
  <c r="Q79" i="1" s="1"/>
  <c r="O63" i="1"/>
  <c r="Q63" i="1" s="1"/>
  <c r="O55" i="1"/>
  <c r="Q55" i="1" s="1"/>
  <c r="O47" i="1"/>
  <c r="Q47" i="1" s="1"/>
  <c r="O39" i="1"/>
  <c r="Q39" i="1" s="1"/>
  <c r="O15" i="1"/>
  <c r="Q15" i="1" s="1"/>
  <c r="O7" i="1"/>
  <c r="Q7" i="1" s="1"/>
  <c r="O462" i="1"/>
  <c r="Q462" i="1" s="1"/>
  <c r="O454" i="1"/>
  <c r="Q454" i="1" s="1"/>
  <c r="O438" i="1"/>
  <c r="Q438" i="1" s="1"/>
  <c r="O430" i="1"/>
  <c r="Q430" i="1" s="1"/>
  <c r="O422" i="1"/>
  <c r="Q422" i="1" s="1"/>
  <c r="O414" i="1"/>
  <c r="Q414" i="1" s="1"/>
  <c r="O406" i="1"/>
  <c r="Q406" i="1" s="1"/>
  <c r="O398" i="1"/>
  <c r="Q398" i="1" s="1"/>
  <c r="O390" i="1"/>
  <c r="Q390" i="1" s="1"/>
  <c r="O374" i="1"/>
  <c r="Q374" i="1" s="1"/>
  <c r="O358" i="1"/>
  <c r="Q358" i="1" s="1"/>
  <c r="O350" i="1"/>
  <c r="Q350" i="1" s="1"/>
  <c r="O342" i="1"/>
  <c r="Q342" i="1" s="1"/>
  <c r="O334" i="1"/>
  <c r="Q334" i="1" s="1"/>
  <c r="O326" i="1"/>
  <c r="Q326" i="1" s="1"/>
  <c r="O294" i="1"/>
  <c r="Q294" i="1" s="1"/>
  <c r="O286" i="1"/>
  <c r="Q286" i="1" s="1"/>
  <c r="O278" i="1"/>
  <c r="Q278" i="1" s="1"/>
  <c r="O270" i="1"/>
  <c r="Q270" i="1" s="1"/>
  <c r="O262" i="1"/>
  <c r="Q262" i="1" s="1"/>
  <c r="O246" i="1"/>
  <c r="Q246" i="1" s="1"/>
  <c r="O238" i="1"/>
  <c r="Q238" i="1" s="1"/>
  <c r="O230" i="1"/>
  <c r="Q230" i="1" s="1"/>
  <c r="O222" i="1"/>
  <c r="Q222" i="1" s="1"/>
  <c r="O214" i="1"/>
  <c r="Q214" i="1" s="1"/>
  <c r="O206" i="1"/>
  <c r="Q206" i="1" s="1"/>
  <c r="O198" i="1"/>
  <c r="Q198" i="1" s="1"/>
  <c r="O190" i="1"/>
  <c r="Q190" i="1" s="1"/>
  <c r="O182" i="1"/>
  <c r="Q182" i="1" s="1"/>
  <c r="O174" i="1"/>
  <c r="Q174" i="1" s="1"/>
  <c r="O166" i="1"/>
  <c r="Q166" i="1" s="1"/>
  <c r="O158" i="1"/>
  <c r="Q158" i="1" s="1"/>
  <c r="O150" i="1"/>
  <c r="Q150" i="1" s="1"/>
  <c r="O142" i="1"/>
  <c r="Q142" i="1" s="1"/>
  <c r="O134" i="1"/>
  <c r="Q134" i="1" s="1"/>
  <c r="O126" i="1"/>
  <c r="Q126" i="1" s="1"/>
  <c r="O118" i="1"/>
  <c r="Q118" i="1" s="1"/>
  <c r="O110" i="1"/>
  <c r="Q110" i="1" s="1"/>
  <c r="O102" i="1"/>
  <c r="Q102" i="1" s="1"/>
  <c r="O94" i="1"/>
  <c r="Q94" i="1" s="1"/>
  <c r="O86" i="1"/>
  <c r="Q86" i="1" s="1"/>
  <c r="O78" i="1"/>
  <c r="Q78" i="1" s="1"/>
  <c r="O70" i="1"/>
  <c r="Q70" i="1" s="1"/>
  <c r="O54" i="1"/>
  <c r="Q54" i="1" s="1"/>
  <c r="O38" i="1"/>
  <c r="Q38" i="1" s="1"/>
  <c r="O30" i="1"/>
  <c r="Q30" i="1" s="1"/>
  <c r="O22" i="1"/>
  <c r="Q22" i="1" s="1"/>
  <c r="O14" i="1"/>
  <c r="Q14" i="1" s="1"/>
  <c r="O6" i="1"/>
  <c r="Q6" i="1" s="1"/>
  <c r="O461" i="1"/>
  <c r="Q461" i="1" s="1"/>
  <c r="O453" i="1"/>
  <c r="Q453" i="1" s="1"/>
  <c r="O445" i="1"/>
  <c r="Q445" i="1" s="1"/>
  <c r="O437" i="1"/>
  <c r="Q437" i="1" s="1"/>
  <c r="O429" i="1"/>
  <c r="Q429" i="1" s="1"/>
  <c r="O397" i="1"/>
  <c r="Q397" i="1" s="1"/>
  <c r="O389" i="1"/>
  <c r="Q389" i="1" s="1"/>
  <c r="O381" i="1"/>
  <c r="Q381" i="1" s="1"/>
  <c r="O365" i="1"/>
  <c r="Q365" i="1" s="1"/>
  <c r="O357" i="1"/>
  <c r="Q357" i="1" s="1"/>
  <c r="O349" i="1"/>
  <c r="Q349" i="1" s="1"/>
  <c r="O341" i="1"/>
  <c r="Q341" i="1" s="1"/>
  <c r="O333" i="1"/>
  <c r="Q333" i="1" s="1"/>
  <c r="O325" i="1"/>
  <c r="Q325" i="1" s="1"/>
  <c r="O317" i="1"/>
  <c r="Q317" i="1" s="1"/>
  <c r="O309" i="1"/>
  <c r="Q309" i="1" s="1"/>
  <c r="O301" i="1"/>
  <c r="Q301" i="1" s="1"/>
  <c r="O285" i="1"/>
  <c r="Q285" i="1" s="1"/>
  <c r="O277" i="1"/>
  <c r="Q277" i="1" s="1"/>
  <c r="O269" i="1"/>
  <c r="Q269" i="1" s="1"/>
  <c r="O253" i="1"/>
  <c r="Q253" i="1" s="1"/>
  <c r="O245" i="1"/>
  <c r="Q245" i="1" s="1"/>
  <c r="O237" i="1"/>
  <c r="Q237" i="1" s="1"/>
  <c r="O229" i="1"/>
  <c r="Q229" i="1" s="1"/>
  <c r="O221" i="1"/>
  <c r="Q221" i="1" s="1"/>
  <c r="O213" i="1"/>
  <c r="Q213" i="1" s="1"/>
  <c r="O205" i="1"/>
  <c r="Q205" i="1" s="1"/>
  <c r="O189" i="1"/>
  <c r="Q189" i="1" s="1"/>
  <c r="O181" i="1"/>
  <c r="Q181" i="1" s="1"/>
  <c r="O173" i="1"/>
  <c r="Q173" i="1" s="1"/>
  <c r="O165" i="1"/>
  <c r="Q165" i="1" s="1"/>
  <c r="O157" i="1"/>
  <c r="Q157" i="1" s="1"/>
  <c r="O141" i="1"/>
  <c r="Q141" i="1" s="1"/>
  <c r="O125" i="1"/>
  <c r="Q125" i="1" s="1"/>
  <c r="O117" i="1"/>
  <c r="Q117" i="1" s="1"/>
  <c r="O109" i="1"/>
  <c r="Q109" i="1" s="1"/>
  <c r="O101" i="1"/>
  <c r="Q101" i="1" s="1"/>
  <c r="O93" i="1"/>
  <c r="Q93" i="1" s="1"/>
  <c r="O77" i="1"/>
  <c r="Q77" i="1" s="1"/>
  <c r="O69" i="1"/>
  <c r="Q69" i="1" s="1"/>
  <c r="O61" i="1"/>
  <c r="Q61" i="1" s="1"/>
  <c r="O53" i="1"/>
  <c r="Q53" i="1" s="1"/>
  <c r="O29" i="1"/>
  <c r="Q29" i="1" s="1"/>
  <c r="O21" i="1"/>
  <c r="Q21" i="1" s="1"/>
  <c r="O5" i="1"/>
  <c r="Q5" i="1" s="1"/>
  <c r="Q107" i="1"/>
  <c r="Q3" i="1"/>
  <c r="O460" i="1"/>
  <c r="Q460" i="1" s="1"/>
  <c r="O452" i="1"/>
  <c r="Q452" i="1" s="1"/>
  <c r="O428" i="1"/>
  <c r="Q428" i="1" s="1"/>
  <c r="O420" i="1"/>
  <c r="Q420" i="1" s="1"/>
  <c r="O404" i="1"/>
  <c r="Q404" i="1" s="1"/>
  <c r="O396" i="1"/>
  <c r="Q396" i="1" s="1"/>
  <c r="O388" i="1"/>
  <c r="Q388" i="1" s="1"/>
  <c r="O380" i="1"/>
  <c r="Q380" i="1" s="1"/>
  <c r="O372" i="1"/>
  <c r="Q372" i="1" s="1"/>
  <c r="O364" i="1"/>
  <c r="Q364" i="1" s="1"/>
  <c r="O356" i="1"/>
  <c r="Q356" i="1" s="1"/>
  <c r="O348" i="1"/>
  <c r="Q348" i="1" s="1"/>
  <c r="O340" i="1"/>
  <c r="Q340" i="1" s="1"/>
  <c r="O332" i="1"/>
  <c r="Q332" i="1" s="1"/>
  <c r="O316" i="1"/>
  <c r="Q316" i="1" s="1"/>
  <c r="O300" i="1"/>
  <c r="Q300" i="1" s="1"/>
  <c r="O292" i="1"/>
  <c r="Q292" i="1" s="1"/>
  <c r="O284" i="1"/>
  <c r="Q284" i="1" s="1"/>
  <c r="O276" i="1"/>
  <c r="Q276" i="1" s="1"/>
  <c r="O260" i="1"/>
  <c r="Q260" i="1" s="1"/>
  <c r="O244" i="1"/>
  <c r="Q244" i="1" s="1"/>
  <c r="O236" i="1"/>
  <c r="Q236" i="1" s="1"/>
  <c r="O228" i="1"/>
  <c r="Q228" i="1" s="1"/>
  <c r="O220" i="1"/>
  <c r="Q220" i="1" s="1"/>
  <c r="O212" i="1"/>
  <c r="Q212" i="1" s="1"/>
  <c r="O204" i="1"/>
  <c r="Q204" i="1" s="1"/>
  <c r="O196" i="1"/>
  <c r="Q196" i="1" s="1"/>
  <c r="O188" i="1"/>
  <c r="Q188" i="1" s="1"/>
  <c r="O172" i="1"/>
  <c r="Q172" i="1" s="1"/>
  <c r="O164" i="1"/>
  <c r="Q164" i="1" s="1"/>
  <c r="O156" i="1"/>
  <c r="Q156" i="1" s="1"/>
  <c r="O148" i="1"/>
  <c r="Q148" i="1" s="1"/>
  <c r="O116" i="1"/>
  <c r="Q116" i="1" s="1"/>
  <c r="O108" i="1"/>
  <c r="Q108" i="1" s="1"/>
  <c r="O100" i="1"/>
  <c r="Q100" i="1" s="1"/>
  <c r="O84" i="1"/>
  <c r="Q84" i="1" s="1"/>
  <c r="O68" i="1"/>
  <c r="Q68" i="1" s="1"/>
  <c r="O44" i="1"/>
  <c r="Q44" i="1" s="1"/>
  <c r="O36" i="1"/>
  <c r="Q36" i="1" s="1"/>
  <c r="O28" i="1"/>
  <c r="Q28" i="1" s="1"/>
  <c r="O20" i="1"/>
  <c r="Q20" i="1" s="1"/>
  <c r="Q268" i="1"/>
  <c r="Q92" i="1"/>
  <c r="Q12" i="1"/>
  <c r="Q370" i="1"/>
  <c r="Q354" i="1"/>
  <c r="Q306" i="1"/>
  <c r="Q74" i="1"/>
  <c r="P2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34" i="1"/>
  <c r="P113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R89" i="1" s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R329" i="1" s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R98" i="1" s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Q124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R121" i="1" s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R185" i="1" s="1"/>
  <c r="P357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R33" i="1" s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45" i="1"/>
  <c r="P37" i="1"/>
  <c r="P29" i="1"/>
  <c r="P21" i="1"/>
  <c r="P13" i="1"/>
  <c r="P5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16" i="1"/>
  <c r="P108" i="1"/>
  <c r="P100" i="1"/>
  <c r="P92" i="1"/>
  <c r="P84" i="1"/>
  <c r="P76" i="1"/>
  <c r="P68" i="1"/>
  <c r="R197" i="1" s="1"/>
  <c r="P60" i="1"/>
  <c r="P52" i="1"/>
  <c r="P44" i="1"/>
  <c r="P36" i="1"/>
  <c r="P28" i="1"/>
  <c r="P20" i="1"/>
  <c r="P12" i="1"/>
  <c r="P4" i="1"/>
  <c r="P459" i="1"/>
  <c r="P451" i="1"/>
  <c r="P443" i="1"/>
  <c r="P435" i="1"/>
  <c r="R225" i="1" s="1"/>
  <c r="P427" i="1"/>
  <c r="P419" i="1"/>
  <c r="P411" i="1"/>
  <c r="P403" i="1"/>
  <c r="P395" i="1"/>
  <c r="P387" i="1"/>
  <c r="P379" i="1"/>
  <c r="R393" i="1" s="1"/>
  <c r="P371" i="1"/>
  <c r="P363" i="1"/>
  <c r="P355" i="1"/>
  <c r="P347" i="1"/>
  <c r="P339" i="1"/>
  <c r="P331" i="1"/>
  <c r="P323" i="1"/>
  <c r="P315" i="1"/>
  <c r="P299" i="1"/>
  <c r="P291" i="1"/>
  <c r="P283" i="1"/>
  <c r="P275" i="1"/>
  <c r="P259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R186" i="1" s="1"/>
  <c r="P43" i="1"/>
  <c r="P35" i="1"/>
  <c r="P27" i="1"/>
  <c r="P19" i="1"/>
  <c r="P11" i="1"/>
  <c r="P3" i="1"/>
  <c r="R353" i="1" l="1"/>
  <c r="R202" i="1"/>
  <c r="R159" i="1"/>
  <c r="R72" i="1"/>
  <c r="R272" i="1"/>
  <c r="R53" i="1"/>
  <c r="R81" i="1"/>
  <c r="S81" i="1" s="1"/>
  <c r="R439" i="1"/>
  <c r="S439" i="1" s="1"/>
  <c r="R348" i="1"/>
  <c r="S348" i="1" s="1"/>
  <c r="R206" i="1"/>
  <c r="S206" i="1" s="1"/>
  <c r="R46" i="1"/>
  <c r="R151" i="1"/>
  <c r="S151" i="1" s="1"/>
  <c r="R176" i="1"/>
  <c r="S176" i="1" s="1"/>
  <c r="R21" i="1"/>
  <c r="R343" i="1"/>
  <c r="S343" i="1" s="1"/>
  <c r="R319" i="1"/>
  <c r="S319" i="1" s="1"/>
  <c r="R255" i="1"/>
  <c r="S255" i="1" s="1"/>
  <c r="R256" i="1"/>
  <c r="S256" i="1" s="1"/>
  <c r="R384" i="1"/>
  <c r="S384" i="1" s="1"/>
  <c r="R244" i="1"/>
  <c r="S244" i="1" s="1"/>
  <c r="R271" i="1"/>
  <c r="S271" i="1" s="1"/>
  <c r="R297" i="1"/>
  <c r="R224" i="1"/>
  <c r="S224" i="1" s="1"/>
  <c r="R17" i="1"/>
  <c r="S17" i="1" s="1"/>
  <c r="R229" i="1"/>
  <c r="S229" i="1" s="1"/>
  <c r="R128" i="1"/>
  <c r="S128" i="1" s="1"/>
  <c r="R9" i="1"/>
  <c r="S9" i="1" s="1"/>
  <c r="R354" i="1"/>
  <c r="S354" i="1" s="1"/>
  <c r="G5" i="5"/>
  <c r="R261" i="1"/>
  <c r="R344" i="1"/>
  <c r="S344" i="1" s="1"/>
  <c r="R231" i="1"/>
  <c r="S231" i="1" s="1"/>
  <c r="R219" i="1"/>
  <c r="S219" i="1" s="1"/>
  <c r="R39" i="1"/>
  <c r="S39" i="1" s="1"/>
  <c r="R140" i="1"/>
  <c r="S140" i="1" s="1"/>
  <c r="R62" i="1"/>
  <c r="S62" i="1" s="1"/>
  <c r="R334" i="1"/>
  <c r="S334" i="1" s="1"/>
  <c r="R103" i="1"/>
  <c r="R408" i="1"/>
  <c r="S408" i="1" s="1"/>
  <c r="R325" i="1"/>
  <c r="S325" i="1" s="1"/>
  <c r="R216" i="1"/>
  <c r="S216" i="1" s="1"/>
  <c r="R364" i="1"/>
  <c r="S364" i="1" s="1"/>
  <c r="R175" i="1"/>
  <c r="S175" i="1" s="1"/>
  <c r="R163" i="1"/>
  <c r="S163" i="1" s="1"/>
  <c r="R331" i="1"/>
  <c r="S331" i="1" s="1"/>
  <c r="R104" i="1"/>
  <c r="R464" i="1"/>
  <c r="S464" i="1" s="1"/>
  <c r="R268" i="1"/>
  <c r="S268" i="1" s="1"/>
  <c r="R167" i="1"/>
  <c r="S167" i="1" s="1"/>
  <c r="R443" i="1"/>
  <c r="S443" i="1" s="1"/>
  <c r="R394" i="1"/>
  <c r="S394" i="1" s="1"/>
  <c r="R252" i="1"/>
  <c r="S252" i="1" s="1"/>
  <c r="R184" i="1"/>
  <c r="S184" i="1" s="1"/>
  <c r="R160" i="1"/>
  <c r="S160" i="1" s="1"/>
  <c r="R164" i="1"/>
  <c r="S164" i="1" s="1"/>
  <c r="R101" i="1"/>
  <c r="S101" i="1" s="1"/>
  <c r="R73" i="1"/>
  <c r="S73" i="1" s="1"/>
  <c r="R446" i="1"/>
  <c r="S446" i="1" s="1"/>
  <c r="R283" i="1"/>
  <c r="S283" i="1" s="1"/>
  <c r="R188" i="1"/>
  <c r="S188" i="1" s="1"/>
  <c r="R407" i="1"/>
  <c r="R409" i="1"/>
  <c r="R179" i="1"/>
  <c r="S179" i="1" s="1"/>
  <c r="R61" i="1"/>
  <c r="S61" i="1" s="1"/>
  <c r="R145" i="1"/>
  <c r="S145" i="1" s="1"/>
  <c r="R251" i="1"/>
  <c r="S251" i="1" s="1"/>
  <c r="R228" i="1"/>
  <c r="S228" i="1" s="1"/>
  <c r="R274" i="1"/>
  <c r="S274" i="1" s="1"/>
  <c r="R113" i="1"/>
  <c r="S113" i="1" s="1"/>
  <c r="R347" i="1"/>
  <c r="S347" i="1" s="1"/>
  <c r="R87" i="1"/>
  <c r="S87" i="1" s="1"/>
  <c r="R370" i="1"/>
  <c r="R226" i="1"/>
  <c r="S226" i="1" s="1"/>
  <c r="R264" i="1"/>
  <c r="S264" i="1" s="1"/>
  <c r="R182" i="1"/>
  <c r="S182" i="1" s="1"/>
  <c r="R236" i="1"/>
  <c r="S236" i="1" s="1"/>
  <c r="R116" i="1"/>
  <c r="S116" i="1" s="1"/>
  <c r="R209" i="1"/>
  <c r="R420" i="1"/>
  <c r="S420" i="1" s="1"/>
  <c r="R181" i="1"/>
  <c r="S181" i="1" s="1"/>
  <c r="R10" i="1"/>
  <c r="S10" i="1" s="1"/>
  <c r="R250" i="1"/>
  <c r="S250" i="1" s="1"/>
  <c r="R440" i="1"/>
  <c r="S440" i="1" s="1"/>
  <c r="R445" i="1"/>
  <c r="S445" i="1" s="1"/>
  <c r="R74" i="1"/>
  <c r="S74" i="1" s="1"/>
  <c r="R65" i="1"/>
  <c r="S65" i="1" s="1"/>
  <c r="R349" i="1"/>
  <c r="R282" i="1"/>
  <c r="S282" i="1" s="1"/>
  <c r="R150" i="1"/>
  <c r="R373" i="1"/>
  <c r="S373" i="1" s="1"/>
  <c r="R214" i="1"/>
  <c r="S214" i="1" s="1"/>
  <c r="R293" i="1"/>
  <c r="S293" i="1" s="1"/>
  <c r="R7" i="1"/>
  <c r="R296" i="1"/>
  <c r="R444" i="1"/>
  <c r="S444" i="1" s="1"/>
  <c r="R16" i="1"/>
  <c r="S16" i="1" s="1"/>
  <c r="R56" i="1"/>
  <c r="S56" i="1" s="1"/>
  <c r="R405" i="1"/>
  <c r="S405" i="1" s="1"/>
  <c r="R91" i="1"/>
  <c r="S91" i="1" s="1"/>
  <c r="R170" i="1"/>
  <c r="S170" i="1" s="1"/>
  <c r="R120" i="1"/>
  <c r="S120" i="1" s="1"/>
  <c r="R386" i="1"/>
  <c r="R247" i="1"/>
  <c r="S247" i="1" s="1"/>
  <c r="R337" i="1"/>
  <c r="S337" i="1" s="1"/>
  <c r="R35" i="1"/>
  <c r="S35" i="1" s="1"/>
  <c r="R340" i="1"/>
  <c r="S340" i="1" s="1"/>
  <c r="R259" i="1"/>
  <c r="R351" i="1"/>
  <c r="R383" i="1"/>
  <c r="S383" i="1" s="1"/>
  <c r="R260" i="1"/>
  <c r="S260" i="1" s="1"/>
  <c r="R289" i="1"/>
  <c r="S289" i="1" s="1"/>
  <c r="R29" i="1"/>
  <c r="S29" i="1" s="1"/>
  <c r="R372" i="1"/>
  <c r="S372" i="1" s="1"/>
  <c r="R369" i="1"/>
  <c r="S369" i="1" s="1"/>
  <c r="R30" i="1"/>
  <c r="S30" i="1" s="1"/>
  <c r="R139" i="1"/>
  <c r="S139" i="1" s="1"/>
  <c r="R84" i="1"/>
  <c r="R99" i="1"/>
  <c r="R108" i="1"/>
  <c r="R335" i="1"/>
  <c r="S335" i="1" s="1"/>
  <c r="R166" i="1"/>
  <c r="R399" i="1"/>
  <c r="S399" i="1" s="1"/>
  <c r="R400" i="1"/>
  <c r="S400" i="1" s="1"/>
  <c r="R50" i="1"/>
  <c r="S50" i="1" s="1"/>
  <c r="R323" i="1"/>
  <c r="S323" i="1" s="1"/>
  <c r="R332" i="1"/>
  <c r="S332" i="1" s="1"/>
  <c r="R302" i="1"/>
  <c r="R82" i="1"/>
  <c r="S82" i="1" s="1"/>
  <c r="R76" i="1"/>
  <c r="R410" i="1"/>
  <c r="R295" i="1"/>
  <c r="S295" i="1" s="1"/>
  <c r="R362" i="1"/>
  <c r="S362" i="1" s="1"/>
  <c r="R234" i="1"/>
  <c r="S234" i="1" s="1"/>
  <c r="R48" i="1"/>
  <c r="S48" i="1" s="1"/>
  <c r="R456" i="1"/>
  <c r="S456" i="1" s="1"/>
  <c r="R459" i="1"/>
  <c r="S459" i="1" s="1"/>
  <c r="R96" i="1"/>
  <c r="S96" i="1" s="1"/>
  <c r="R455" i="1"/>
  <c r="S455" i="1" s="1"/>
  <c r="R119" i="1"/>
  <c r="S119" i="1" s="1"/>
  <c r="R41" i="1"/>
  <c r="S41" i="1" s="1"/>
  <c r="R257" i="1"/>
  <c r="S257" i="1" s="1"/>
  <c r="R241" i="1"/>
  <c r="S241" i="1" s="1"/>
  <c r="R336" i="1"/>
  <c r="S336" i="1" s="1"/>
  <c r="R34" i="1"/>
  <c r="R169" i="1"/>
  <c r="S169" i="1" s="1"/>
  <c r="R136" i="1"/>
  <c r="S136" i="1" s="1"/>
  <c r="R83" i="1"/>
  <c r="S83" i="1" s="1"/>
  <c r="R207" i="1"/>
  <c r="R43" i="1"/>
  <c r="S43" i="1" s="1"/>
  <c r="R463" i="1"/>
  <c r="S463" i="1" s="1"/>
  <c r="R26" i="1"/>
  <c r="S26" i="1" s="1"/>
  <c r="R254" i="1"/>
  <c r="S254" i="1" s="1"/>
  <c r="R88" i="1"/>
  <c r="S88" i="1" s="1"/>
  <c r="R391" i="1"/>
  <c r="R320" i="1"/>
  <c r="S320" i="1" s="1"/>
  <c r="R366" i="1"/>
  <c r="S366" i="1" s="1"/>
  <c r="R378" i="1"/>
  <c r="S378" i="1" s="1"/>
  <c r="R143" i="1"/>
  <c r="S143" i="1" s="1"/>
  <c r="R49" i="1"/>
  <c r="S49" i="1" s="1"/>
  <c r="R24" i="1"/>
  <c r="R327" i="1"/>
  <c r="S327" i="1" s="1"/>
  <c r="R328" i="1"/>
  <c r="S328" i="1" s="1"/>
  <c r="R275" i="1"/>
  <c r="S275" i="1" s="1"/>
  <c r="R58" i="1"/>
  <c r="S58" i="1" s="1"/>
  <c r="R122" i="1"/>
  <c r="S122" i="1" s="1"/>
  <c r="R376" i="1"/>
  <c r="R258" i="1"/>
  <c r="R217" i="1"/>
  <c r="S217" i="1" s="1"/>
  <c r="R379" i="1"/>
  <c r="R105" i="1"/>
  <c r="S105" i="1" s="1"/>
  <c r="R451" i="1"/>
  <c r="S451" i="1" s="1"/>
  <c r="R45" i="1"/>
  <c r="R382" i="1"/>
  <c r="S382" i="1" s="1"/>
  <c r="R350" i="1"/>
  <c r="R203" i="1"/>
  <c r="S203" i="1" s="1"/>
  <c r="R149" i="1"/>
  <c r="S149" i="1" s="1"/>
  <c r="R330" i="1"/>
  <c r="R270" i="1"/>
  <c r="S270" i="1" s="1"/>
  <c r="R273" i="1"/>
  <c r="S273" i="1" s="1"/>
  <c r="R308" i="1"/>
  <c r="S308" i="1" s="1"/>
  <c r="R8" i="1"/>
  <c r="S8" i="1" s="1"/>
  <c r="R318" i="1"/>
  <c r="S318" i="1" s="1"/>
  <c r="R239" i="1"/>
  <c r="R368" i="1"/>
  <c r="R173" i="1"/>
  <c r="R465" i="1"/>
  <c r="S465" i="1" s="1"/>
  <c r="R249" i="1"/>
  <c r="S249" i="1" s="1"/>
  <c r="R433" i="1"/>
  <c r="S433" i="1" s="1"/>
  <c r="R314" i="1"/>
  <c r="S314" i="1" s="1"/>
  <c r="R315" i="1"/>
  <c r="R114" i="1"/>
  <c r="S114" i="1" s="1"/>
  <c r="R31" i="1"/>
  <c r="S31" i="1" s="1"/>
  <c r="R447" i="1"/>
  <c r="S447" i="1" s="1"/>
  <c r="R458" i="1"/>
  <c r="S458" i="1" s="1"/>
  <c r="R392" i="1"/>
  <c r="S392" i="1" s="1"/>
  <c r="R422" i="1"/>
  <c r="S422" i="1" s="1"/>
  <c r="R126" i="1"/>
  <c r="S126" i="1" s="1"/>
  <c r="R281" i="1"/>
  <c r="S281" i="1" s="1"/>
  <c r="R418" i="1"/>
  <c r="S418" i="1" s="1"/>
  <c r="R437" i="1"/>
  <c r="S437" i="1" s="1"/>
  <c r="R171" i="1"/>
  <c r="S171" i="1" s="1"/>
  <c r="R424" i="1"/>
  <c r="S424" i="1" s="1"/>
  <c r="R141" i="1"/>
  <c r="R242" i="1"/>
  <c r="S242" i="1" s="1"/>
  <c r="R130" i="1"/>
  <c r="S130" i="1" s="1"/>
  <c r="R305" i="1"/>
  <c r="S305" i="1" s="1"/>
  <c r="R300" i="1"/>
  <c r="R452" i="1"/>
  <c r="S452" i="1" s="1"/>
  <c r="R317" i="1"/>
  <c r="S317" i="1" s="1"/>
  <c r="R129" i="1"/>
  <c r="R25" i="1"/>
  <c r="S25" i="1" s="1"/>
  <c r="R365" i="1"/>
  <c r="S365" i="1" s="1"/>
  <c r="R57" i="1"/>
  <c r="S57" i="1" s="1"/>
  <c r="R77" i="1"/>
  <c r="S77" i="1" s="1"/>
  <c r="R80" i="1"/>
  <c r="R134" i="1"/>
  <c r="R198" i="1"/>
  <c r="R201" i="1"/>
  <c r="S201" i="1" s="1"/>
  <c r="R245" i="1"/>
  <c r="R338" i="1"/>
  <c r="S338" i="1" s="1"/>
  <c r="R52" i="1"/>
  <c r="S52" i="1" s="1"/>
  <c r="R267" i="1"/>
  <c r="R190" i="1"/>
  <c r="S190" i="1" s="1"/>
  <c r="R345" i="1"/>
  <c r="S345" i="1" s="1"/>
  <c r="R90" i="1"/>
  <c r="R279" i="1"/>
  <c r="S279" i="1" s="1"/>
  <c r="R71" i="1"/>
  <c r="S71" i="1" s="1"/>
  <c r="R403" i="1"/>
  <c r="S403" i="1" s="1"/>
  <c r="R102" i="1"/>
  <c r="S102" i="1" s="1"/>
  <c r="R280" i="1"/>
  <c r="S280" i="1" s="1"/>
  <c r="R106" i="1"/>
  <c r="R18" i="1"/>
  <c r="S18" i="1" s="1"/>
  <c r="R223" i="1"/>
  <c r="S223" i="1" s="1"/>
  <c r="R457" i="1"/>
  <c r="S457" i="1" s="1"/>
  <c r="R246" i="1"/>
  <c r="S246" i="1" s="1"/>
  <c r="R266" i="1"/>
  <c r="S266" i="1" s="1"/>
  <c r="R147" i="1"/>
  <c r="R211" i="1"/>
  <c r="R55" i="1"/>
  <c r="R138" i="1"/>
  <c r="S138" i="1" s="1"/>
  <c r="R265" i="1"/>
  <c r="S265" i="1" s="1"/>
  <c r="R210" i="1"/>
  <c r="R381" i="1"/>
  <c r="R183" i="1"/>
  <c r="R127" i="1"/>
  <c r="S127" i="1" s="1"/>
  <c r="R131" i="1"/>
  <c r="R19" i="1"/>
  <c r="S19" i="1" s="1"/>
  <c r="R194" i="1"/>
  <c r="R309" i="1"/>
  <c r="S309" i="1" s="1"/>
  <c r="R324" i="1"/>
  <c r="S324" i="1" s="1"/>
  <c r="R423" i="1"/>
  <c r="R20" i="1"/>
  <c r="R237" i="1"/>
  <c r="S237" i="1" s="1"/>
  <c r="R417" i="1"/>
  <c r="S417" i="1" s="1"/>
  <c r="R321" i="1"/>
  <c r="S321" i="1" s="1"/>
  <c r="R215" i="1"/>
  <c r="S215" i="1" s="1"/>
  <c r="R233" i="1"/>
  <c r="R4" i="1"/>
  <c r="S4" i="1" s="1"/>
  <c r="R187" i="1"/>
  <c r="S187" i="1" s="1"/>
  <c r="R161" i="1"/>
  <c r="R232" i="1"/>
  <c r="S232" i="1" s="1"/>
  <c r="R155" i="1"/>
  <c r="S155" i="1" s="1"/>
  <c r="R277" i="1"/>
  <c r="S277" i="1" s="1"/>
  <c r="R68" i="1"/>
  <c r="S68" i="1" s="1"/>
  <c r="R441" i="1"/>
  <c r="S441" i="1" s="1"/>
  <c r="R415" i="1"/>
  <c r="R3" i="1"/>
  <c r="R460" i="1"/>
  <c r="R14" i="1"/>
  <c r="S14" i="1" s="1"/>
  <c r="R191" i="1"/>
  <c r="S191" i="1" s="1"/>
  <c r="R367" i="1"/>
  <c r="S367" i="1" s="1"/>
  <c r="R428" i="1"/>
  <c r="S428" i="1" s="1"/>
  <c r="R200" i="1"/>
  <c r="S200" i="1" s="1"/>
  <c r="R359" i="1"/>
  <c r="R152" i="1"/>
  <c r="S152" i="1" s="1"/>
  <c r="R27" i="1"/>
  <c r="R356" i="1"/>
  <c r="S356" i="1" s="1"/>
  <c r="R6" i="1"/>
  <c r="S6" i="1" s="1"/>
  <c r="R172" i="1"/>
  <c r="S172" i="1" s="1"/>
  <c r="R199" i="1"/>
  <c r="S199" i="1" s="1"/>
  <c r="R153" i="1"/>
  <c r="S153" i="1" s="1"/>
  <c r="R377" i="1"/>
  <c r="S377" i="1" s="1"/>
  <c r="R100" i="1"/>
  <c r="S100" i="1" s="1"/>
  <c r="R78" i="1"/>
  <c r="R165" i="1"/>
  <c r="R92" i="1"/>
  <c r="S92" i="1" s="1"/>
  <c r="R339" i="1"/>
  <c r="S339" i="1" s="1"/>
  <c r="R322" i="1"/>
  <c r="S322" i="1" s="1"/>
  <c r="R262" i="1"/>
  <c r="R374" i="1"/>
  <c r="R427" i="1"/>
  <c r="S427" i="1" s="1"/>
  <c r="R97" i="1"/>
  <c r="R60" i="1"/>
  <c r="R64" i="1"/>
  <c r="S64" i="1" s="1"/>
  <c r="R434" i="1"/>
  <c r="S434" i="1" s="1"/>
  <c r="R195" i="1"/>
  <c r="S195" i="1" s="1"/>
  <c r="R310" i="1"/>
  <c r="R47" i="1"/>
  <c r="S47" i="1" s="1"/>
  <c r="R413" i="1"/>
  <c r="R2" i="1"/>
  <c r="R204" i="1"/>
  <c r="R278" i="1"/>
  <c r="S278" i="1" s="1"/>
  <c r="R154" i="1"/>
  <c r="S154" i="1" s="1"/>
  <c r="R135" i="1"/>
  <c r="R402" i="1"/>
  <c r="S402" i="1" s="1"/>
  <c r="R287" i="1"/>
  <c r="S287" i="1" s="1"/>
  <c r="R109" i="1"/>
  <c r="R453" i="1"/>
  <c r="S453" i="1" s="1"/>
  <c r="R419" i="1"/>
  <c r="S419" i="1" s="1"/>
  <c r="R67" i="1"/>
  <c r="S67" i="1" s="1"/>
  <c r="R454" i="1"/>
  <c r="S454" i="1" s="1"/>
  <c r="R291" i="1"/>
  <c r="R189" i="1"/>
  <c r="S189" i="1" s="1"/>
  <c r="R42" i="1"/>
  <c r="R221" i="1"/>
  <c r="S221" i="1" s="1"/>
  <c r="R28" i="1"/>
  <c r="S28" i="1" s="1"/>
  <c r="R227" i="1"/>
  <c r="S227" i="1" s="1"/>
  <c r="R346" i="1"/>
  <c r="S346" i="1" s="1"/>
  <c r="R162" i="1"/>
  <c r="R442" i="1"/>
  <c r="S442" i="1" s="1"/>
  <c r="R142" i="1"/>
  <c r="S142" i="1" s="1"/>
  <c r="R70" i="1"/>
  <c r="R462" i="1"/>
  <c r="S462" i="1" s="1"/>
  <c r="R341" i="1"/>
  <c r="R429" i="1"/>
  <c r="S429" i="1" s="1"/>
  <c r="R208" i="1"/>
  <c r="S208" i="1" s="1"/>
  <c r="R111" i="1"/>
  <c r="S111" i="1" s="1"/>
  <c r="R124" i="1"/>
  <c r="R174" i="1"/>
  <c r="S174" i="1" s="1"/>
  <c r="R44" i="1"/>
  <c r="S44" i="1" s="1"/>
  <c r="R448" i="1"/>
  <c r="S448" i="1" s="1"/>
  <c r="R414" i="1"/>
  <c r="S414" i="1" s="1"/>
  <c r="R75" i="1"/>
  <c r="S75" i="1" s="1"/>
  <c r="R288" i="1"/>
  <c r="S288" i="1" s="1"/>
  <c r="R299" i="1"/>
  <c r="S299" i="1" s="1"/>
  <c r="R79" i="1"/>
  <c r="S79" i="1" s="1"/>
  <c r="R125" i="1"/>
  <c r="S125" i="1" s="1"/>
  <c r="R355" i="1"/>
  <c r="R156" i="1"/>
  <c r="R212" i="1"/>
  <c r="S212" i="1" s="1"/>
  <c r="R11" i="1"/>
  <c r="S11" i="1" s="1"/>
  <c r="R421" i="1"/>
  <c r="S421" i="1" s="1"/>
  <c r="R431" i="1"/>
  <c r="S431" i="1" s="1"/>
  <c r="R449" i="1"/>
  <c r="S449" i="1" s="1"/>
  <c r="R5" i="1"/>
  <c r="S5" i="1" s="1"/>
  <c r="R390" i="1"/>
  <c r="R12" i="1"/>
  <c r="R118" i="1"/>
  <c r="S118" i="1" s="1"/>
  <c r="R137" i="1"/>
  <c r="S137" i="1" s="1"/>
  <c r="R123" i="1"/>
  <c r="R110" i="1"/>
  <c r="S110" i="1" s="1"/>
  <c r="R112" i="1"/>
  <c r="S112" i="1" s="1"/>
  <c r="R196" i="1"/>
  <c r="S196" i="1" s="1"/>
  <c r="R306" i="1"/>
  <c r="S306" i="1" s="1"/>
  <c r="R180" i="1"/>
  <c r="S180" i="1" s="1"/>
  <c r="R396" i="1"/>
  <c r="S396" i="1" s="1"/>
  <c r="R117" i="1"/>
  <c r="S117" i="1" s="1"/>
  <c r="R375" i="1"/>
  <c r="S375" i="1" s="1"/>
  <c r="R301" i="1"/>
  <c r="S301" i="1" s="1"/>
  <c r="R290" i="1"/>
  <c r="S290" i="1" s="1"/>
  <c r="R438" i="1"/>
  <c r="S438" i="1" s="1"/>
  <c r="R38" i="1"/>
  <c r="S38" i="1" s="1"/>
  <c r="R294" i="1"/>
  <c r="S294" i="1" s="1"/>
  <c r="R22" i="1"/>
  <c r="S22" i="1" s="1"/>
  <c r="R23" i="1"/>
  <c r="R358" i="1"/>
  <c r="S358" i="1" s="1"/>
  <c r="R307" i="1"/>
  <c r="S307" i="1" s="1"/>
  <c r="R243" i="1"/>
  <c r="S243" i="1" s="1"/>
  <c r="R69" i="1"/>
  <c r="S69" i="1" s="1"/>
  <c r="R36" i="1"/>
  <c r="S36" i="1" s="1"/>
  <c r="R312" i="1"/>
  <c r="S312" i="1" s="1"/>
  <c r="R406" i="1"/>
  <c r="R357" i="1"/>
  <c r="S357" i="1" s="1"/>
  <c r="R284" i="1"/>
  <c r="S284" i="1" s="1"/>
  <c r="R144" i="1"/>
  <c r="R398" i="1"/>
  <c r="S398" i="1" s="1"/>
  <c r="R285" i="1"/>
  <c r="S285" i="1" s="1"/>
  <c r="R93" i="1"/>
  <c r="S93" i="1" s="1"/>
  <c r="R286" i="1"/>
  <c r="S286" i="1" s="1"/>
  <c r="R352" i="1"/>
  <c r="S352" i="1" s="1"/>
  <c r="R461" i="1"/>
  <c r="R388" i="1"/>
  <c r="R361" i="1"/>
  <c r="R311" i="1"/>
  <c r="S311" i="1" s="1"/>
  <c r="R222" i="1"/>
  <c r="R292" i="1"/>
  <c r="R401" i="1"/>
  <c r="S401" i="1" s="1"/>
  <c r="R404" i="1"/>
  <c r="S404" i="1" s="1"/>
  <c r="R342" i="1"/>
  <c r="S342" i="1" s="1"/>
  <c r="R157" i="1"/>
  <c r="S157" i="1" s="1"/>
  <c r="R178" i="1"/>
  <c r="S178" i="1" s="1"/>
  <c r="R313" i="1"/>
  <c r="S313" i="1" s="1"/>
  <c r="R192" i="1"/>
  <c r="S192" i="1" s="1"/>
  <c r="R240" i="1"/>
  <c r="R63" i="1"/>
  <c r="S63" i="1" s="1"/>
  <c r="R397" i="1"/>
  <c r="S397" i="1" s="1"/>
  <c r="R389" i="1"/>
  <c r="S389" i="1" s="1"/>
  <c r="R132" i="1"/>
  <c r="S132" i="1" s="1"/>
  <c r="R263" i="1"/>
  <c r="S263" i="1" s="1"/>
  <c r="R412" i="1"/>
  <c r="S412" i="1" s="1"/>
  <c r="R168" i="1"/>
  <c r="S168" i="1" s="1"/>
  <c r="R269" i="1"/>
  <c r="S269" i="1" s="1"/>
  <c r="R205" i="1"/>
  <c r="S205" i="1" s="1"/>
  <c r="R54" i="1"/>
  <c r="R146" i="1"/>
  <c r="R432" i="1"/>
  <c r="S432" i="1" s="1"/>
  <c r="R385" i="1"/>
  <c r="R148" i="1"/>
  <c r="S148" i="1" s="1"/>
  <c r="R435" i="1"/>
  <c r="R115" i="1"/>
  <c r="S115" i="1" s="1"/>
  <c r="R37" i="1"/>
  <c r="R158" i="1"/>
  <c r="R230" i="1"/>
  <c r="S230" i="1" s="1"/>
  <c r="R59" i="1"/>
  <c r="S59" i="1" s="1"/>
  <c r="R395" i="1"/>
  <c r="S395" i="1" s="1"/>
  <c r="R450" i="1"/>
  <c r="S450" i="1" s="1"/>
  <c r="R303" i="1"/>
  <c r="S303" i="1" s="1"/>
  <c r="R15" i="1"/>
  <c r="S15" i="1" s="1"/>
  <c r="R363" i="1"/>
  <c r="S363" i="1" s="1"/>
  <c r="R177" i="1"/>
  <c r="S177" i="1" s="1"/>
  <c r="R276" i="1"/>
  <c r="S276" i="1" s="1"/>
  <c r="R13" i="1"/>
  <c r="R213" i="1"/>
  <c r="R430" i="1"/>
  <c r="S430" i="1" s="1"/>
  <c r="R95" i="1"/>
  <c r="S95" i="1" s="1"/>
  <c r="R133" i="1"/>
  <c r="S133" i="1" s="1"/>
  <c r="R51" i="1"/>
  <c r="R94" i="1"/>
  <c r="S94" i="1" s="1"/>
  <c r="R436" i="1"/>
  <c r="R360" i="1"/>
  <c r="R298" i="1"/>
  <c r="S298" i="1" s="1"/>
  <c r="R326" i="1"/>
  <c r="R218" i="1"/>
  <c r="R411" i="1"/>
  <c r="R85" i="1"/>
  <c r="S85" i="1" s="1"/>
  <c r="R86" i="1"/>
  <c r="S86" i="1" s="1"/>
  <c r="R371" i="1"/>
  <c r="S371" i="1" s="1"/>
  <c r="R304" i="1"/>
  <c r="S304" i="1" s="1"/>
  <c r="R316" i="1"/>
  <c r="S316" i="1" s="1"/>
  <c r="R193" i="1"/>
  <c r="R32" i="1"/>
  <c r="R253" i="1"/>
  <c r="R40" i="1"/>
  <c r="S40" i="1" s="1"/>
  <c r="R387" i="1"/>
  <c r="S387" i="1" s="1"/>
  <c r="R238" i="1"/>
  <c r="R426" i="1"/>
  <c r="R107" i="1"/>
  <c r="S107" i="1" s="1"/>
  <c r="R66" i="1"/>
  <c r="R220" i="1"/>
  <c r="S220" i="1" s="1"/>
  <c r="R235" i="1"/>
  <c r="S235" i="1" s="1"/>
  <c r="R333" i="1"/>
  <c r="S333" i="1" s="1"/>
  <c r="R380" i="1"/>
  <c r="S380" i="1" s="1"/>
  <c r="R248" i="1"/>
  <c r="S248" i="1" s="1"/>
  <c r="R425" i="1"/>
  <c r="S425" i="1" s="1"/>
  <c r="R416" i="1"/>
  <c r="S106" i="1"/>
  <c r="S197" i="1"/>
  <c r="S329" i="1"/>
  <c r="S351" i="1"/>
  <c r="S159" i="1"/>
  <c r="S72" i="1"/>
  <c r="S33" i="1"/>
  <c r="S302" i="1"/>
  <c r="S98" i="1"/>
  <c r="S103" i="1"/>
  <c r="S353" i="1"/>
  <c r="S225" i="1"/>
  <c r="S53" i="1"/>
  <c r="S104" i="1"/>
  <c r="S123" i="1"/>
  <c r="S166" i="1"/>
  <c r="S261" i="1"/>
  <c r="S46" i="1"/>
  <c r="S393" i="1"/>
  <c r="S185" i="1"/>
  <c r="S202" i="1"/>
  <c r="S121" i="1"/>
  <c r="S89" i="1"/>
  <c r="S297" i="1"/>
  <c r="S21" i="1"/>
  <c r="S99" i="1"/>
  <c r="S272" i="1"/>
  <c r="S186" i="1"/>
  <c r="G6" i="5" l="1"/>
  <c r="S391" i="1"/>
  <c r="S76" i="1"/>
  <c r="S124" i="1"/>
  <c r="S209" i="1"/>
  <c r="S245" i="1"/>
  <c r="S150" i="1"/>
  <c r="S330" i="1"/>
  <c r="S233" i="1"/>
  <c r="S194" i="1"/>
  <c r="S207" i="1"/>
  <c r="S407" i="1"/>
  <c r="S238" i="1"/>
  <c r="S385" i="1"/>
  <c r="S262" i="1"/>
  <c r="S315" i="1"/>
  <c r="S409" i="1"/>
  <c r="S370" i="1"/>
  <c r="S90" i="1"/>
  <c r="S7" i="1"/>
  <c r="S131" i="1"/>
  <c r="S165" i="1"/>
  <c r="S296" i="1"/>
  <c r="S436" i="1"/>
  <c r="S341" i="1"/>
  <c r="S435" i="1"/>
  <c r="S204" i="1"/>
  <c r="S376" i="1"/>
  <c r="S349" i="1"/>
  <c r="S55" i="1"/>
  <c r="S211" i="1"/>
  <c r="S78" i="1"/>
  <c r="S300" i="1"/>
  <c r="S198" i="1"/>
  <c r="S108" i="1"/>
  <c r="S134" i="1"/>
  <c r="S2" i="1"/>
  <c r="S97" i="1"/>
  <c r="S84" i="1"/>
  <c r="S240" i="1"/>
  <c r="S45" i="1"/>
  <c r="S60" i="1"/>
  <c r="S374" i="1"/>
  <c r="S20" i="1"/>
  <c r="S423" i="1"/>
  <c r="S386" i="1"/>
  <c r="S173" i="1"/>
  <c r="S34" i="1"/>
  <c r="S259" i="1"/>
  <c r="S80" i="1"/>
  <c r="S410" i="1"/>
  <c r="S218" i="1"/>
  <c r="S355" i="1"/>
  <c r="S183" i="1"/>
  <c r="S3" i="1"/>
  <c r="S258" i="1"/>
  <c r="S213" i="1"/>
  <c r="S291" i="1"/>
  <c r="S54" i="1"/>
  <c r="S267" i="1"/>
  <c r="S239" i="1"/>
  <c r="S310" i="1"/>
  <c r="S426" i="1"/>
  <c r="S406" i="1"/>
  <c r="S350" i="1"/>
  <c r="S368" i="1"/>
  <c r="S379" i="1"/>
  <c r="S141" i="1"/>
  <c r="S23" i="1"/>
  <c r="S162" i="1"/>
  <c r="S66" i="1"/>
  <c r="S158" i="1"/>
  <c r="S24" i="1"/>
  <c r="S37" i="1"/>
  <c r="S359" i="1"/>
  <c r="S135" i="1"/>
  <c r="S51" i="1"/>
  <c r="S129" i="1"/>
  <c r="S416" i="1"/>
  <c r="S156" i="1"/>
  <c r="S388" i="1"/>
  <c r="S12" i="1"/>
  <c r="S415" i="1"/>
  <c r="S361" i="1"/>
  <c r="S292" i="1"/>
  <c r="S146" i="1"/>
  <c r="S70" i="1"/>
  <c r="S390" i="1"/>
  <c r="S144" i="1"/>
  <c r="S210" i="1"/>
  <c r="S147" i="1"/>
  <c r="S13" i="1"/>
  <c r="S360" i="1"/>
  <c r="S109" i="1"/>
  <c r="S27" i="1"/>
  <c r="S32" i="1"/>
  <c r="S42" i="1"/>
  <c r="S411" i="1"/>
  <c r="S381" i="1"/>
  <c r="S326" i="1"/>
  <c r="S460" i="1"/>
  <c r="S161" i="1"/>
  <c r="S193" i="1"/>
  <c r="S253" i="1"/>
  <c r="S413" i="1"/>
  <c r="S222" i="1"/>
  <c r="S461" i="1"/>
  <c r="G7" i="5" l="1"/>
  <c r="G8" i="5" l="1"/>
  <c r="G9" i="5" l="1"/>
  <c r="G10" i="5" l="1"/>
  <c r="G11" i="5" l="1"/>
  <c r="G12" i="5" l="1"/>
  <c r="G13" i="5" l="1"/>
  <c r="G14" i="5" l="1"/>
  <c r="G15" i="5" l="1"/>
  <c r="G16" i="5" l="1"/>
  <c r="G17" i="5" l="1"/>
  <c r="G18" i="5" l="1"/>
  <c r="G19" i="5" l="1"/>
  <c r="G20" i="5" l="1"/>
  <c r="G21" i="5" l="1"/>
  <c r="G22" i="5" l="1"/>
  <c r="G23" i="5" l="1"/>
  <c r="G24" i="5" l="1"/>
  <c r="G25" i="5" l="1"/>
  <c r="G26" i="5" l="1"/>
  <c r="G27" i="5" l="1"/>
  <c r="G28" i="5" l="1"/>
  <c r="G29" i="5" l="1"/>
  <c r="G30" i="5" l="1"/>
  <c r="G31" i="5" l="1"/>
  <c r="G32" i="5" l="1"/>
  <c r="G33" i="5" l="1"/>
  <c r="G34" i="5" l="1"/>
  <c r="G35" i="5" l="1"/>
  <c r="G36" i="5" l="1"/>
  <c r="G37" i="5" l="1"/>
  <c r="G38" i="5" l="1"/>
  <c r="G39" i="5" l="1"/>
  <c r="G40" i="5" l="1"/>
  <c r="G41" i="5" l="1"/>
  <c r="G42" i="5" l="1"/>
  <c r="G43" i="5" l="1"/>
  <c r="G44" i="5" l="1"/>
  <c r="G45" i="5" l="1"/>
  <c r="G46" i="5" l="1"/>
  <c r="G47" i="5" l="1"/>
  <c r="G48" i="5" l="1"/>
  <c r="G49" i="5" l="1"/>
  <c r="G50" i="5" l="1"/>
  <c r="G51" i="5" l="1"/>
  <c r="G52" i="5" l="1"/>
  <c r="G53" i="5" l="1"/>
  <c r="G54" i="5" l="1"/>
  <c r="G55" i="5" l="1"/>
  <c r="G56" i="5" l="1"/>
  <c r="G57" i="5" l="1"/>
  <c r="G58" i="5" l="1"/>
  <c r="G59" i="5" l="1"/>
  <c r="G60" i="5" l="1"/>
  <c r="G61" i="5" l="1"/>
  <c r="G62" i="5" l="1"/>
  <c r="G63" i="5" l="1"/>
  <c r="G64" i="5" l="1"/>
  <c r="G65" i="5" l="1"/>
  <c r="G66" i="5" l="1"/>
  <c r="G67" i="5" l="1"/>
  <c r="G68" i="5" l="1"/>
  <c r="G69" i="5" l="1"/>
  <c r="G70" i="5" l="1"/>
  <c r="G71" i="5" l="1"/>
  <c r="G72" i="5" l="1"/>
  <c r="G73" i="5" l="1"/>
  <c r="G74" i="5" l="1"/>
  <c r="G75" i="5" l="1"/>
  <c r="G76" i="5" l="1"/>
  <c r="G77" i="5" l="1"/>
  <c r="G78" i="5" l="1"/>
  <c r="G79" i="5" l="1"/>
  <c r="G80" i="5" l="1"/>
  <c r="G81" i="5" l="1"/>
  <c r="G82" i="5" l="1"/>
  <c r="G83" i="5" l="1"/>
  <c r="G84" i="5" l="1"/>
  <c r="G85" i="5" l="1"/>
  <c r="G86" i="5" l="1"/>
  <c r="G87" i="5" l="1"/>
  <c r="G88" i="5" l="1"/>
  <c r="G89" i="5" l="1"/>
  <c r="G90" i="5" l="1"/>
  <c r="G91" i="5" l="1"/>
  <c r="G92" i="5" l="1"/>
  <c r="G93" i="5" l="1"/>
  <c r="G94" i="5" l="1"/>
  <c r="G95" i="5" l="1"/>
  <c r="G96" i="5" l="1"/>
  <c r="G97" i="5" l="1"/>
  <c r="G98" i="5" l="1"/>
  <c r="G99" i="5" l="1"/>
  <c r="G100" i="5" l="1"/>
  <c r="G101" i="5" l="1"/>
  <c r="G102" i="5" l="1"/>
  <c r="G103" i="5" l="1"/>
  <c r="G104" i="5" l="1"/>
  <c r="G105" i="5" l="1"/>
  <c r="G106" i="5" l="1"/>
  <c r="G107" i="5" l="1"/>
  <c r="G108" i="5" l="1"/>
  <c r="G109" i="5" l="1"/>
  <c r="G110" i="5" l="1"/>
  <c r="G111" i="5" l="1"/>
  <c r="G112" i="5" l="1"/>
  <c r="G113" i="5" l="1"/>
  <c r="G114" i="5" l="1"/>
  <c r="G115" i="5" l="1"/>
  <c r="G116" i="5" l="1"/>
  <c r="G117" i="5" l="1"/>
  <c r="G118" i="5" l="1"/>
  <c r="G119" i="5" l="1"/>
  <c r="G120" i="5" l="1"/>
  <c r="G121" i="5" l="1"/>
  <c r="G122" i="5" l="1"/>
  <c r="G123" i="5" l="1"/>
  <c r="G124" i="5" l="1"/>
  <c r="G125" i="5" l="1"/>
  <c r="G126" i="5" l="1"/>
  <c r="G127" i="5" l="1"/>
  <c r="G128" i="5" l="1"/>
  <c r="G129" i="5" l="1"/>
  <c r="G130" i="5" l="1"/>
  <c r="G131" i="5" l="1"/>
  <c r="G132" i="5" l="1"/>
  <c r="G133" i="5" l="1"/>
  <c r="G134" i="5" l="1"/>
  <c r="G135" i="5" l="1"/>
  <c r="G136" i="5" l="1"/>
  <c r="G137" i="5" l="1"/>
  <c r="G138" i="5" l="1"/>
  <c r="G139" i="5" l="1"/>
  <c r="G140" i="5" l="1"/>
  <c r="G141" i="5" l="1"/>
  <c r="G142" i="5" l="1"/>
  <c r="G143" i="5" l="1"/>
  <c r="G144" i="5" l="1"/>
  <c r="G145" i="5" l="1"/>
  <c r="G146" i="5" l="1"/>
  <c r="G147" i="5" l="1"/>
  <c r="G148" i="5" l="1"/>
  <c r="G149" i="5" l="1"/>
  <c r="G150" i="5" l="1"/>
  <c r="G151" i="5" l="1"/>
  <c r="G152" i="5" l="1"/>
  <c r="G153" i="5" l="1"/>
  <c r="G154" i="5" l="1"/>
  <c r="G155" i="5" l="1"/>
  <c r="G156" i="5" l="1"/>
  <c r="G157" i="5" l="1"/>
  <c r="G158" i="5" l="1"/>
  <c r="G159" i="5" l="1"/>
  <c r="G160" i="5" l="1"/>
  <c r="G161" i="5" l="1"/>
  <c r="G162" i="5" l="1"/>
  <c r="G163" i="5" l="1"/>
  <c r="G164" i="5" l="1"/>
  <c r="G165" i="5" l="1"/>
  <c r="G166" i="5" l="1"/>
  <c r="G167" i="5" l="1"/>
  <c r="G168" i="5" l="1"/>
  <c r="G169" i="5" l="1"/>
  <c r="G170" i="5" l="1"/>
  <c r="G171" i="5" l="1"/>
  <c r="G172" i="5" l="1"/>
  <c r="G173" i="5" l="1"/>
  <c r="G174" i="5" l="1"/>
  <c r="G175" i="5" l="1"/>
  <c r="G176" i="5" l="1"/>
  <c r="G177" i="5" l="1"/>
  <c r="G178" i="5" l="1"/>
  <c r="G179" i="5" l="1"/>
  <c r="G180" i="5" l="1"/>
  <c r="G181" i="5" l="1"/>
  <c r="G182" i="5" l="1"/>
  <c r="G183" i="5" l="1"/>
  <c r="G184" i="5" l="1"/>
  <c r="G185" i="5" l="1"/>
  <c r="G186" i="5" l="1"/>
  <c r="G187" i="5" l="1"/>
  <c r="G188" i="5" l="1"/>
  <c r="G189" i="5" l="1"/>
  <c r="G190" i="5" l="1"/>
  <c r="G191" i="5" l="1"/>
  <c r="G192" i="5" l="1"/>
  <c r="G193" i="5" l="1"/>
  <c r="G194" i="5" l="1"/>
  <c r="G195" i="5" l="1"/>
  <c r="G196" i="5" l="1"/>
  <c r="G197" i="5" l="1"/>
  <c r="G198" i="5" l="1"/>
  <c r="G199" i="5" l="1"/>
  <c r="G200" i="5" l="1"/>
  <c r="G201" i="5" l="1"/>
  <c r="G202" i="5" l="1"/>
  <c r="G203" i="5" l="1"/>
  <c r="G204" i="5" l="1"/>
  <c r="G205" i="5" l="1"/>
  <c r="G206" i="5" l="1"/>
  <c r="G207" i="5" l="1"/>
  <c r="G208" i="5" l="1"/>
  <c r="G209" i="5" l="1"/>
  <c r="G210" i="5" l="1"/>
  <c r="G211" i="5" l="1"/>
  <c r="G212" i="5" l="1"/>
  <c r="G213" i="5" l="1"/>
  <c r="G214" i="5" l="1"/>
  <c r="G215" i="5" l="1"/>
  <c r="G216" i="5" l="1"/>
  <c r="G217" i="5" l="1"/>
  <c r="G218" i="5" l="1"/>
  <c r="G219" i="5" l="1"/>
  <c r="G220" i="5" l="1"/>
  <c r="G221" i="5" l="1"/>
  <c r="G222" i="5" l="1"/>
  <c r="G223" i="5" l="1"/>
  <c r="G224" i="5" l="1"/>
  <c r="G225" i="5" l="1"/>
  <c r="G226" i="5" l="1"/>
  <c r="G227" i="5" l="1"/>
  <c r="G228" i="5" l="1"/>
  <c r="G229" i="5" l="1"/>
  <c r="G230" i="5" l="1"/>
  <c r="G231" i="5" l="1"/>
  <c r="G232" i="5" l="1"/>
  <c r="G233" i="5" l="1"/>
  <c r="G234" i="5" l="1"/>
  <c r="G235" i="5" l="1"/>
  <c r="G236" i="5" l="1"/>
  <c r="G237" i="5" l="1"/>
  <c r="G238" i="5" l="1"/>
  <c r="G239" i="5" l="1"/>
  <c r="G240" i="5" l="1"/>
  <c r="G241" i="5" l="1"/>
  <c r="G242" i="5" l="1"/>
  <c r="G243" i="5" l="1"/>
  <c r="G244" i="5" l="1"/>
  <c r="G245" i="5" l="1"/>
  <c r="G246" i="5" l="1"/>
  <c r="G247" i="5" l="1"/>
  <c r="G248" i="5" l="1"/>
  <c r="G249" i="5" l="1"/>
  <c r="G250" i="5" l="1"/>
  <c r="G251" i="5" l="1"/>
  <c r="G252" i="5" l="1"/>
  <c r="G253" i="5" l="1"/>
  <c r="G254" i="5" l="1"/>
  <c r="G255" i="5" l="1"/>
  <c r="G256" i="5" l="1"/>
  <c r="G257" i="5" l="1"/>
  <c r="G258" i="5" l="1"/>
  <c r="G259" i="5" l="1"/>
  <c r="G260" i="5" l="1"/>
  <c r="G261" i="5" l="1"/>
  <c r="G262" i="5" l="1"/>
  <c r="G263" i="5" l="1"/>
  <c r="G264" i="5" l="1"/>
  <c r="G265" i="5" l="1"/>
  <c r="G266" i="5" l="1"/>
  <c r="G267" i="5" l="1"/>
  <c r="G268" i="5" l="1"/>
  <c r="G269" i="5" l="1"/>
  <c r="G270" i="5" l="1"/>
  <c r="G271" i="5" l="1"/>
  <c r="G272" i="5" l="1"/>
  <c r="G273" i="5" l="1"/>
  <c r="G274" i="5" l="1"/>
  <c r="G275" i="5" l="1"/>
  <c r="G276" i="5" l="1"/>
  <c r="G277" i="5" l="1"/>
  <c r="G278" i="5" l="1"/>
  <c r="G279" i="5" l="1"/>
  <c r="G280" i="5" l="1"/>
  <c r="G281" i="5" l="1"/>
  <c r="G282" i="5" l="1"/>
  <c r="G283" i="5" l="1"/>
  <c r="G284" i="5" l="1"/>
  <c r="G285" i="5" l="1"/>
  <c r="G286" i="5" l="1"/>
  <c r="G287" i="5" l="1"/>
  <c r="G288" i="5" l="1"/>
  <c r="G289" i="5" l="1"/>
  <c r="G290" i="5" l="1"/>
  <c r="G291" i="5" l="1"/>
  <c r="G292" i="5" l="1"/>
  <c r="G293" i="5" l="1"/>
  <c r="G294" i="5" l="1"/>
  <c r="G295" i="5" l="1"/>
  <c r="G296" i="5" l="1"/>
  <c r="G297" i="5" l="1"/>
  <c r="G298" i="5" l="1"/>
  <c r="G299" i="5" l="1"/>
  <c r="G300" i="5" l="1"/>
  <c r="G301" i="5" l="1"/>
  <c r="G302" i="5" l="1"/>
  <c r="G303" i="5" l="1"/>
  <c r="G304" i="5" l="1"/>
  <c r="G305" i="5" l="1"/>
  <c r="G306" i="5" l="1"/>
  <c r="G307" i="5" l="1"/>
  <c r="G308" i="5" l="1"/>
  <c r="G309" i="5" l="1"/>
  <c r="G310" i="5" l="1"/>
  <c r="G311" i="5" l="1"/>
  <c r="G312" i="5" l="1"/>
  <c r="G313" i="5" l="1"/>
  <c r="G314" i="5" l="1"/>
  <c r="G315" i="5" l="1"/>
  <c r="G316" i="5" l="1"/>
  <c r="G317" i="5" l="1"/>
  <c r="G318" i="5" l="1"/>
  <c r="G319" i="5" l="1"/>
  <c r="G320" i="5" l="1"/>
  <c r="G321" i="5" l="1"/>
  <c r="G322" i="5" l="1"/>
  <c r="G323" i="5" l="1"/>
  <c r="G324" i="5" l="1"/>
  <c r="G325" i="5" l="1"/>
  <c r="G326" i="5" l="1"/>
  <c r="G327" i="5" l="1"/>
  <c r="G328" i="5" l="1"/>
  <c r="G329" i="5" l="1"/>
  <c r="G330" i="5" l="1"/>
  <c r="G331" i="5" l="1"/>
  <c r="G332" i="5" l="1"/>
  <c r="G333" i="5" l="1"/>
  <c r="G334" i="5" l="1"/>
  <c r="G335" i="5" l="1"/>
  <c r="G336" i="5" l="1"/>
  <c r="G337" i="5" l="1"/>
  <c r="G338" i="5" l="1"/>
  <c r="G339" i="5" l="1"/>
  <c r="G340" i="5" l="1"/>
  <c r="G341" i="5" l="1"/>
  <c r="G342" i="5" l="1"/>
  <c r="G343" i="5" l="1"/>
  <c r="G344" i="5" l="1"/>
  <c r="G345" i="5" l="1"/>
  <c r="G346" i="5" l="1"/>
  <c r="G347" i="5" l="1"/>
  <c r="G348" i="5" l="1"/>
  <c r="G349" i="5" l="1"/>
  <c r="G350" i="5" l="1"/>
  <c r="G351" i="5" l="1"/>
  <c r="G352" i="5" l="1"/>
  <c r="G353" i="5" l="1"/>
  <c r="G354" i="5" l="1"/>
  <c r="G355" i="5" l="1"/>
  <c r="G356" i="5" l="1"/>
  <c r="G357" i="5" l="1"/>
  <c r="G358" i="5" l="1"/>
  <c r="G359" i="5" l="1"/>
  <c r="G360" i="5" l="1"/>
  <c r="G361" i="5" l="1"/>
  <c r="G362" i="5" l="1"/>
  <c r="G363" i="5" l="1"/>
  <c r="G364" i="5" l="1"/>
  <c r="G365" i="5" l="1"/>
  <c r="G366" i="5" l="1"/>
  <c r="G367" i="5" l="1"/>
  <c r="G368" i="5" l="1"/>
  <c r="G369" i="5" l="1"/>
  <c r="G370" i="5" l="1"/>
  <c r="G371" i="5" l="1"/>
  <c r="G372" i="5" l="1"/>
  <c r="G373" i="5" l="1"/>
  <c r="G374" i="5" l="1"/>
  <c r="G375" i="5" l="1"/>
  <c r="G376" i="5" l="1"/>
  <c r="G377" i="5" l="1"/>
  <c r="G378" i="5" l="1"/>
  <c r="G379" i="5" l="1"/>
  <c r="G380" i="5" l="1"/>
  <c r="G381" i="5" l="1"/>
  <c r="G382" i="5" l="1"/>
  <c r="G383" i="5" l="1"/>
  <c r="G384" i="5" l="1"/>
  <c r="G385" i="5" l="1"/>
  <c r="G386" i="5" l="1"/>
  <c r="G387" i="5" l="1"/>
  <c r="G388" i="5" l="1"/>
  <c r="G389" i="5" l="1"/>
  <c r="G390" i="5" l="1"/>
  <c r="G391" i="5" l="1"/>
  <c r="G392" i="5" l="1"/>
  <c r="G393" i="5" l="1"/>
  <c r="G394" i="5" l="1"/>
  <c r="G395" i="5" l="1"/>
  <c r="G396" i="5" l="1"/>
  <c r="G397" i="5" l="1"/>
  <c r="G398" i="5" l="1"/>
  <c r="G399" i="5" l="1"/>
  <c r="G400" i="5" l="1"/>
  <c r="G401" i="5" l="1"/>
  <c r="G402" i="5" l="1"/>
  <c r="G403" i="5" l="1"/>
  <c r="G404" i="5" l="1"/>
  <c r="G405" i="5" l="1"/>
  <c r="G406" i="5" l="1"/>
  <c r="G407" i="5" l="1"/>
  <c r="G408" i="5" l="1"/>
  <c r="G409" i="5" l="1"/>
  <c r="G410" i="5" l="1"/>
  <c r="G411" i="5" l="1"/>
  <c r="G412" i="5" l="1"/>
  <c r="G413" i="5" l="1"/>
  <c r="G414" i="5" l="1"/>
  <c r="G415" i="5" l="1"/>
  <c r="G416" i="5" l="1"/>
  <c r="G417" i="5" l="1"/>
  <c r="G418" i="5" l="1"/>
  <c r="G419" i="5" l="1"/>
  <c r="G420" i="5" l="1"/>
  <c r="G421" i="5" l="1"/>
  <c r="G422" i="5" l="1"/>
  <c r="G423" i="5" l="1"/>
  <c r="G424" i="5" l="1"/>
  <c r="G425" i="5" l="1"/>
  <c r="G426" i="5" l="1"/>
  <c r="G427" i="5" l="1"/>
  <c r="G428" i="5" l="1"/>
  <c r="G429" i="5" l="1"/>
  <c r="G430" i="5" l="1"/>
  <c r="G431" i="5" l="1"/>
  <c r="G432" i="5" l="1"/>
  <c r="G433" i="5" l="1"/>
  <c r="G434" i="5" l="1"/>
  <c r="G435" i="5" l="1"/>
  <c r="G436" i="5" l="1"/>
  <c r="G437" i="5" l="1"/>
  <c r="G438" i="5" l="1"/>
  <c r="G439" i="5" l="1"/>
  <c r="G440" i="5" l="1"/>
  <c r="G441" i="5" l="1"/>
  <c r="G442" i="5" l="1"/>
  <c r="G443" i="5" l="1"/>
  <c r="G444" i="5" l="1"/>
  <c r="G445" i="5" l="1"/>
  <c r="G446" i="5" l="1"/>
  <c r="G447" i="5" l="1"/>
  <c r="G448" i="5" l="1"/>
  <c r="G449" i="5" l="1"/>
  <c r="G450" i="5" l="1"/>
  <c r="G451" i="5" l="1"/>
  <c r="G452" i="5" l="1"/>
  <c r="G453" i="5" l="1"/>
  <c r="G454" i="5" l="1"/>
  <c r="G455" i="5" l="1"/>
  <c r="G456" i="5" l="1"/>
  <c r="G457" i="5" l="1"/>
  <c r="G458" i="5" l="1"/>
  <c r="G459" i="5" l="1"/>
  <c r="G460" i="5" l="1"/>
  <c r="G461" i="5" l="1"/>
  <c r="G462" i="5" l="1"/>
  <c r="G463" i="5" l="1"/>
  <c r="G464" i="5" l="1"/>
  <c r="G465" i="5" l="1"/>
  <c r="H464" i="5"/>
  <c r="H2" i="5" l="1"/>
  <c r="H465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</calcChain>
</file>

<file path=xl/sharedStrings.xml><?xml version="1.0" encoding="utf-8"?>
<sst xmlns="http://schemas.openxmlformats.org/spreadsheetml/2006/main" count="3811" uniqueCount="1002">
  <si>
    <t>Permit Number</t>
  </si>
  <si>
    <t>Facility Name</t>
  </si>
  <si>
    <t>Permit Type</t>
  </si>
  <si>
    <t>Regulated Activity</t>
  </si>
  <si>
    <t>Allowable Count</t>
  </si>
  <si>
    <t>Number Of Lagoons</t>
  </si>
  <si>
    <t>Issued Date</t>
  </si>
  <si>
    <t>Effective Date</t>
  </si>
  <si>
    <t>Expiration Date</t>
  </si>
  <si>
    <t>Admin Region</t>
  </si>
  <si>
    <t>County Name</t>
  </si>
  <si>
    <t>AWS310150</t>
  </si>
  <si>
    <t>Doug Bond Farm</t>
  </si>
  <si>
    <t>Swine State COC</t>
  </si>
  <si>
    <t>Swine - Feeder to Finish</t>
  </si>
  <si>
    <t>Wilmington</t>
  </si>
  <si>
    <t>Duplin</t>
  </si>
  <si>
    <t>AWS310593</t>
  </si>
  <si>
    <t>Major Murray Hog Farm</t>
  </si>
  <si>
    <t>AWS310308</t>
  </si>
  <si>
    <t>Jerry Michael Walker Farm</t>
  </si>
  <si>
    <t>Swine - Wean to Feeder</t>
  </si>
  <si>
    <t>AWS310260</t>
  </si>
  <si>
    <t>LD &amp; Winfred Maready Farm</t>
  </si>
  <si>
    <t>AWS310821</t>
  </si>
  <si>
    <t>Juniper Farms #1 &amp; #2</t>
  </si>
  <si>
    <t>AWS310036</t>
  </si>
  <si>
    <t>William James Farm</t>
  </si>
  <si>
    <t>AWS310153</t>
  </si>
  <si>
    <t>G. &amp; O. Farm</t>
  </si>
  <si>
    <t>AWS310105</t>
  </si>
  <si>
    <t>Vaden Bond Farm</t>
  </si>
  <si>
    <t>AWS310516</t>
  </si>
  <si>
    <t>Jamie Dail Farm</t>
  </si>
  <si>
    <t>Swine - Wean to Finish</t>
  </si>
  <si>
    <t>AWS310141</t>
  </si>
  <si>
    <t>Bobby Sholar Farm</t>
  </si>
  <si>
    <t>AWS310350</t>
  </si>
  <si>
    <t>Mears Branch Farm</t>
  </si>
  <si>
    <t>AWS310810</t>
  </si>
  <si>
    <t>I-40 Nursery #1 &amp; #2</t>
  </si>
  <si>
    <t>AWS310313</t>
  </si>
  <si>
    <t>Big H Farm</t>
  </si>
  <si>
    <t>AWS310351</t>
  </si>
  <si>
    <t>Iron Mine Farm</t>
  </si>
  <si>
    <t>AWS310317</t>
  </si>
  <si>
    <t>Vaden Bond Farm 2</t>
  </si>
  <si>
    <t>AWS310307</t>
  </si>
  <si>
    <t>Sandy Wooten Farms</t>
  </si>
  <si>
    <t>AWS310397</t>
  </si>
  <si>
    <t>S-3 / S-4</t>
  </si>
  <si>
    <t>Swine - Farrow to Wean</t>
  </si>
  <si>
    <t>AWS310582</t>
  </si>
  <si>
    <t>RDS Farm</t>
  </si>
  <si>
    <t>AWS310425</t>
  </si>
  <si>
    <t>Triple B Farm</t>
  </si>
  <si>
    <t>AWS310363</t>
  </si>
  <si>
    <t>Hwy 41 Farms 1&amp;2</t>
  </si>
  <si>
    <t>AWS310520</t>
  </si>
  <si>
    <t>Alvin C. Knowles Farm</t>
  </si>
  <si>
    <t>AWS310802</t>
  </si>
  <si>
    <t>Brown &amp; Mobley Farm</t>
  </si>
  <si>
    <t>AWS310242</t>
  </si>
  <si>
    <t>Clayton Davis Farm</t>
  </si>
  <si>
    <t>AWS310855</t>
  </si>
  <si>
    <t>J &amp; D Sholar Farm #4</t>
  </si>
  <si>
    <t>AWS310159</t>
  </si>
  <si>
    <t>Big Brook #1 &amp; #2</t>
  </si>
  <si>
    <t>AWS310379</t>
  </si>
  <si>
    <t>Herschel Jenkins Farm 2</t>
  </si>
  <si>
    <t>AWS310789</t>
  </si>
  <si>
    <t>H. Cavenaugh Farm</t>
  </si>
  <si>
    <t>AWS310581</t>
  </si>
  <si>
    <t>Richard Sholar Farm</t>
  </si>
  <si>
    <t>AWS310600</t>
  </si>
  <si>
    <t>Alvis Raynor Farm</t>
  </si>
  <si>
    <t>AWS310304</t>
  </si>
  <si>
    <t>Sholar #3</t>
  </si>
  <si>
    <t>AWS310670</t>
  </si>
  <si>
    <t>Quail Run Farms 1 &amp; 2</t>
  </si>
  <si>
    <t>AWS310751</t>
  </si>
  <si>
    <t>Rockin M Farms</t>
  </si>
  <si>
    <t>AWS310800</t>
  </si>
  <si>
    <t>Charles Aycock #2 (Mitchell Nursery)</t>
  </si>
  <si>
    <t>AWS310245</t>
  </si>
  <si>
    <t>Elston Farms</t>
  </si>
  <si>
    <t>AWS310128</t>
  </si>
  <si>
    <t>Triple D Farm, LLC</t>
  </si>
  <si>
    <t>AWS310268</t>
  </si>
  <si>
    <t>Charles Aycock #1</t>
  </si>
  <si>
    <t>AWS310849</t>
  </si>
  <si>
    <t>Sidney Cavenaugh Farm</t>
  </si>
  <si>
    <t>AWS310274</t>
  </si>
  <si>
    <t>Cypress Creek Farm</t>
  </si>
  <si>
    <t>AWS310310</t>
  </si>
  <si>
    <t>Herbert Aycock Farm</t>
  </si>
  <si>
    <t>AWS310742</t>
  </si>
  <si>
    <t>Chris and Jeremy Bond Farm</t>
  </si>
  <si>
    <t>AWS310306</t>
  </si>
  <si>
    <t>Linwood Jenkins Farm</t>
  </si>
  <si>
    <t>AWS310348</t>
  </si>
  <si>
    <t>Little Brook Hog Farm</t>
  </si>
  <si>
    <t>AWS310765</t>
  </si>
  <si>
    <t>Flagship Farms</t>
  </si>
  <si>
    <t>AWS310639</t>
  </si>
  <si>
    <t>William Norris Farm</t>
  </si>
  <si>
    <t>AWS310564</t>
  </si>
  <si>
    <t>Dan B. Nursery</t>
  </si>
  <si>
    <t>AWS310757</t>
  </si>
  <si>
    <t>Buck Olsen Farm</t>
  </si>
  <si>
    <t>AWS310065</t>
  </si>
  <si>
    <t>Joe &amp; Dwight Sholar Farm 1&amp;2</t>
  </si>
  <si>
    <t>AWS310124</t>
  </si>
  <si>
    <t>Jason Cavenaugh I &amp; II</t>
  </si>
  <si>
    <t>AWS310877</t>
  </si>
  <si>
    <t>Sholar Enterprises Inc</t>
  </si>
  <si>
    <t>AWS310232</t>
  </si>
  <si>
    <t>Hunter Farms</t>
  </si>
  <si>
    <t>AWS310668</t>
  </si>
  <si>
    <t>E&amp;S Farm</t>
  </si>
  <si>
    <t>AWS310352</t>
  </si>
  <si>
    <t>Twin Oaks Farm</t>
  </si>
  <si>
    <t>AWS310773</t>
  </si>
  <si>
    <t>Juniper Ridge Farm</t>
  </si>
  <si>
    <t>AWS310424</t>
  </si>
  <si>
    <t>George Jones Farm</t>
  </si>
  <si>
    <t>AWS310278</t>
  </si>
  <si>
    <t>Jenni Farm 3</t>
  </si>
  <si>
    <t>AWS310006</t>
  </si>
  <si>
    <t>Smith-Alderman Farm</t>
  </si>
  <si>
    <t>AWS310482</t>
  </si>
  <si>
    <t>Bull &amp; Buddy Farms</t>
  </si>
  <si>
    <t>AWS310522</t>
  </si>
  <si>
    <t>Lynn Tew Farm</t>
  </si>
  <si>
    <t>AWS310312</t>
  </si>
  <si>
    <t>John Hardison Jr</t>
  </si>
  <si>
    <t>AWS310127</t>
  </si>
  <si>
    <t>Ann Lee English Farm</t>
  </si>
  <si>
    <t>AWS310831</t>
  </si>
  <si>
    <t>Old Camp Nursery #1, 2, 3 &amp; 5</t>
  </si>
  <si>
    <t>AWS310064</t>
  </si>
  <si>
    <t>Brad Brinson Farm</t>
  </si>
  <si>
    <t>AWS310439</t>
  </si>
  <si>
    <t>Scott Rivenbark Farm</t>
  </si>
  <si>
    <t>AWS310805</t>
  </si>
  <si>
    <t>Oak Grove Farm of Duplin, Inc.</t>
  </si>
  <si>
    <t>AWS310764</t>
  </si>
  <si>
    <t>Backwoods Nursery #1 &amp; #2</t>
  </si>
  <si>
    <t>AWS310007</t>
  </si>
  <si>
    <t>Danny L. Brown Farm</t>
  </si>
  <si>
    <t>AWS310248</t>
  </si>
  <si>
    <t>A J Farms LLC Farm</t>
  </si>
  <si>
    <t>AWS310276</t>
  </si>
  <si>
    <t>Papa Smurf Farm</t>
  </si>
  <si>
    <t>AWS310249</t>
  </si>
  <si>
    <t>King Farms K-7</t>
  </si>
  <si>
    <t>AWS310777</t>
  </si>
  <si>
    <t>Old Camps Farm- Site 4</t>
  </si>
  <si>
    <t>AWS310794</t>
  </si>
  <si>
    <t>Matthews Farm #1 &amp; #2</t>
  </si>
  <si>
    <t>AWS310734</t>
  </si>
  <si>
    <t>West Farms</t>
  </si>
  <si>
    <t>AWS310456</t>
  </si>
  <si>
    <t>Batts Farm - Buddy King</t>
  </si>
  <si>
    <t>AWS310767</t>
  </si>
  <si>
    <t>Mark Davis II</t>
  </si>
  <si>
    <t>AWS310282</t>
  </si>
  <si>
    <t>Double D 1&amp;2 and White Heifer 1&amp;2</t>
  </si>
  <si>
    <t>AWS310514</t>
  </si>
  <si>
    <t>3501 &amp; 3102</t>
  </si>
  <si>
    <t>AWS310465</t>
  </si>
  <si>
    <t>A&amp;B Farm</t>
  </si>
  <si>
    <t>AWS310519</t>
  </si>
  <si>
    <t>E &amp; B Farm # 4</t>
  </si>
  <si>
    <t>AWS310768</t>
  </si>
  <si>
    <t>BJD Farms II</t>
  </si>
  <si>
    <t>AWS310797</t>
  </si>
  <si>
    <t>Down Yonder Farms #1 &amp; #2</t>
  </si>
  <si>
    <t>AWS310784</t>
  </si>
  <si>
    <t>Pierce Nursery</t>
  </si>
  <si>
    <t>AWS310851</t>
  </si>
  <si>
    <t>James Michael Batts Farm</t>
  </si>
  <si>
    <t>AWS310681</t>
  </si>
  <si>
    <t>Chris and Beth Fountain Farm</t>
  </si>
  <si>
    <t>AWS310429</t>
  </si>
  <si>
    <t>Vida Loco</t>
  </si>
  <si>
    <t>AWS310384</t>
  </si>
  <si>
    <t>Homestead Farms, Inc.</t>
  </si>
  <si>
    <t>AWS310453</t>
  </si>
  <si>
    <t>Lazy "B" Farms</t>
  </si>
  <si>
    <t>AWS310816</t>
  </si>
  <si>
    <t>Rockfish Farms #1 and 2</t>
  </si>
  <si>
    <t>AWS310257</t>
  </si>
  <si>
    <t>King Farms K-8</t>
  </si>
  <si>
    <t>AWS310834</t>
  </si>
  <si>
    <t>Huffham Farms, Inc.</t>
  </si>
  <si>
    <t>AWS310536</t>
  </si>
  <si>
    <t>Wendell Teachey Farm</t>
  </si>
  <si>
    <t>AWS310576</t>
  </si>
  <si>
    <t>Pipeline Farm</t>
  </si>
  <si>
    <t>AWS310378</t>
  </si>
  <si>
    <t>King Pens</t>
  </si>
  <si>
    <t>AWS310355</t>
  </si>
  <si>
    <t>Homestead Farms, Inc #2</t>
  </si>
  <si>
    <t>AWS310427</t>
  </si>
  <si>
    <t>James Eddie Brice Farm</t>
  </si>
  <si>
    <t>AWS310528</t>
  </si>
  <si>
    <t>Johnny Boone Farm</t>
  </si>
  <si>
    <t>AWS310241</t>
  </si>
  <si>
    <t>Marion Dean Brown Jr Farm</t>
  </si>
  <si>
    <t>AWS310119</t>
  </si>
  <si>
    <t>J.E. Brice Farm</t>
  </si>
  <si>
    <t>AWS310562</t>
  </si>
  <si>
    <t>Rose Hill Buying Station</t>
  </si>
  <si>
    <t>AWS310240</t>
  </si>
  <si>
    <t>Danny Brown Farm</t>
  </si>
  <si>
    <t>AWS310332</t>
  </si>
  <si>
    <t>Norman Farms 2</t>
  </si>
  <si>
    <t>AWS310449</t>
  </si>
  <si>
    <t>Coble Farm</t>
  </si>
  <si>
    <t>AWS310585</t>
  </si>
  <si>
    <t>T&amp;W Family Farms, LLC</t>
  </si>
  <si>
    <t>AWS310131</t>
  </si>
  <si>
    <t>AWS310372</t>
  </si>
  <si>
    <t>King &amp; Sons Farm</t>
  </si>
  <si>
    <t>AWS310612</t>
  </si>
  <si>
    <t>Boone Family Farms</t>
  </si>
  <si>
    <t>AWS310365</t>
  </si>
  <si>
    <t>Virginia Farm</t>
  </si>
  <si>
    <t>AWS310342</t>
  </si>
  <si>
    <t>Jared &amp; Shayne Farm</t>
  </si>
  <si>
    <t>AWS310503</t>
  </si>
  <si>
    <t>Butch Norman Farm</t>
  </si>
  <si>
    <t>AWS310123</t>
  </si>
  <si>
    <t>Rosa Farm</t>
  </si>
  <si>
    <t>AWS310226</t>
  </si>
  <si>
    <t>Bud Rivenbark Farm</t>
  </si>
  <si>
    <t>AWS310133</t>
  </si>
  <si>
    <t>Shenandoah Farm</t>
  </si>
  <si>
    <t>NCA231655</t>
  </si>
  <si>
    <t>Sloan Brothers</t>
  </si>
  <si>
    <t>Swine NPDES COC</t>
  </si>
  <si>
    <t>AWS310672</t>
  </si>
  <si>
    <t>Austin Farm #1 &amp; #2</t>
  </si>
  <si>
    <t>AWS310016</t>
  </si>
  <si>
    <t>DM Farms Sec 1 Site 1 &amp; Sec 2 Site 5</t>
  </si>
  <si>
    <t>AWS310122</t>
  </si>
  <si>
    <t>E &amp; B Farms #1 - 3</t>
  </si>
  <si>
    <t>AWS310366</t>
  </si>
  <si>
    <t>Hog Heaven</t>
  </si>
  <si>
    <t>AWS310750</t>
  </si>
  <si>
    <t>Waycross Farm</t>
  </si>
  <si>
    <t>AWS310090</t>
  </si>
  <si>
    <t>B&amp;C Farm</t>
  </si>
  <si>
    <t>AWS310843</t>
  </si>
  <si>
    <t>J&amp;J Farms</t>
  </si>
  <si>
    <t>AWS310291</t>
  </si>
  <si>
    <t>Jamie Dail Nurseries</t>
  </si>
  <si>
    <t>AWS310414</t>
  </si>
  <si>
    <t>Kenneth Brown</t>
  </si>
  <si>
    <t>AWS310194</t>
  </si>
  <si>
    <t>Ralph Lanier Farm</t>
  </si>
  <si>
    <t>AWS310011</t>
  </si>
  <si>
    <t>Corbett Farms 1-4</t>
  </si>
  <si>
    <t>AWS310475</t>
  </si>
  <si>
    <t>Reeda Meadows Farms 1 &amp; 2</t>
  </si>
  <si>
    <t>AWS310437</t>
  </si>
  <si>
    <t>Justin Edwards Farm</t>
  </si>
  <si>
    <t>AWS310572</t>
  </si>
  <si>
    <t>Rick and William Lanier Farm</t>
  </si>
  <si>
    <t>AWS310484</t>
  </si>
  <si>
    <t>William Register Farm</t>
  </si>
  <si>
    <t>AWS310852</t>
  </si>
  <si>
    <t>Chris Drew Nursery</t>
  </si>
  <si>
    <t>AWS310868</t>
  </si>
  <si>
    <t>Peggy Campbell Farm</t>
  </si>
  <si>
    <t>AWS310166</t>
  </si>
  <si>
    <t>RL Pickett Farm</t>
  </si>
  <si>
    <t>AWS310839</t>
  </si>
  <si>
    <t>Pig Life III</t>
  </si>
  <si>
    <t>AWS310281</t>
  </si>
  <si>
    <t>Pig Life I</t>
  </si>
  <si>
    <t>AWS310727</t>
  </si>
  <si>
    <t>James David Batts Farm</t>
  </si>
  <si>
    <t>AWS310444</t>
  </si>
  <si>
    <t>Kevin Bostic Farm sites 1&amp;2</t>
  </si>
  <si>
    <t>AWS310292</t>
  </si>
  <si>
    <t>Blue Clay Nursery</t>
  </si>
  <si>
    <t>AWS310822</t>
  </si>
  <si>
    <t>Rick and William Lanier Farm 2</t>
  </si>
  <si>
    <t>AWS310293</t>
  </si>
  <si>
    <t>J&amp;T Nursery</t>
  </si>
  <si>
    <t>AWS310358</t>
  </si>
  <si>
    <t>HD3 Beaver Dam Farm</t>
  </si>
  <si>
    <t>AWS310811</t>
  </si>
  <si>
    <t>Pig Life II</t>
  </si>
  <si>
    <t>AWS310419</t>
  </si>
  <si>
    <t>Henry D. Teachey Farm</t>
  </si>
  <si>
    <t>AWS310135</t>
  </si>
  <si>
    <t>William Council Lanier Farm</t>
  </si>
  <si>
    <t>AWS310017</t>
  </si>
  <si>
    <t>DM Farms Sec 2 Sites 1-4</t>
  </si>
  <si>
    <t>AWS310111</t>
  </si>
  <si>
    <t>Cedar Fork Farms</t>
  </si>
  <si>
    <t>AWS310134</t>
  </si>
  <si>
    <t>Richard Lanier Hog Farm</t>
  </si>
  <si>
    <t>AWS310034</t>
  </si>
  <si>
    <t>Thigpen's Pig Pens</t>
  </si>
  <si>
    <t>AWS310477</t>
  </si>
  <si>
    <t>Kent Evans</t>
  </si>
  <si>
    <t>AWS310370</t>
  </si>
  <si>
    <t>Bobby Bland Hog Farm</t>
  </si>
  <si>
    <t>AWS310181</t>
  </si>
  <si>
    <t>Kenneth Brown Farm</t>
  </si>
  <si>
    <t>AWS310088</t>
  </si>
  <si>
    <t>Griff's Farms, Inc. Farm</t>
  </si>
  <si>
    <t>AWS310455</t>
  </si>
  <si>
    <t>Randy &amp; Anna Harrell</t>
  </si>
  <si>
    <t>AWS310605</t>
  </si>
  <si>
    <t>GAB Farms, LLC</t>
  </si>
  <si>
    <t>AWS310445</t>
  </si>
  <si>
    <t>Terry Miller Farm sites 1&amp;2</t>
  </si>
  <si>
    <t>AWS310062</t>
  </si>
  <si>
    <t>Hickory Hill Farm</t>
  </si>
  <si>
    <t>AWS310143</t>
  </si>
  <si>
    <t>The "General" HD3 Farm</t>
  </si>
  <si>
    <t>AWS310476</t>
  </si>
  <si>
    <t>Greg Brown 1&amp;2</t>
  </si>
  <si>
    <t>AWS310371</t>
  </si>
  <si>
    <t>James P. Brown Farm</t>
  </si>
  <si>
    <t>NCA231243</t>
  </si>
  <si>
    <t>Mark Davis I</t>
  </si>
  <si>
    <t>AWS310386</t>
  </si>
  <si>
    <t>William Edward Brock Farm</t>
  </si>
  <si>
    <t>AWS310063</t>
  </si>
  <si>
    <t>Beach Island Farm</t>
  </si>
  <si>
    <t>AWS310035</t>
  </si>
  <si>
    <t>Waters Farm 1-5  M&amp;M Rivenbark</t>
  </si>
  <si>
    <t>AWS310321</t>
  </si>
  <si>
    <t>James E. King Farm</t>
  </si>
  <si>
    <t>AWS310813</t>
  </si>
  <si>
    <t>Jeff &amp; Judy Spedding - Grower #296</t>
  </si>
  <si>
    <t>AWS310189</t>
  </si>
  <si>
    <t>Eugene Whaley Farm</t>
  </si>
  <si>
    <t>AWS310014</t>
  </si>
  <si>
    <t>DM Farms Sec 3 Sites 1-3, Wendy 3-8</t>
  </si>
  <si>
    <t>AWS310146</t>
  </si>
  <si>
    <t>Ganders Fork</t>
  </si>
  <si>
    <t>AWS310058</t>
  </si>
  <si>
    <t>King Farms - Hallsville Farms</t>
  </si>
  <si>
    <t>AWS310870</t>
  </si>
  <si>
    <t>Reginald Kenan Farm</t>
  </si>
  <si>
    <t>AWS310451</t>
  </si>
  <si>
    <t>Otis Brown Farm</t>
  </si>
  <si>
    <t>AWS310207</t>
  </si>
  <si>
    <t>Old Farm</t>
  </si>
  <si>
    <t>AWS310525</t>
  </si>
  <si>
    <t>Rabon Maready Farm</t>
  </si>
  <si>
    <t>AWS310132</t>
  </si>
  <si>
    <t>Jarman Farms</t>
  </si>
  <si>
    <t>AWS310254</t>
  </si>
  <si>
    <t>Bobby Brown Farm</t>
  </si>
  <si>
    <t>AWS310162</t>
  </si>
  <si>
    <t>Glade Ridge</t>
  </si>
  <si>
    <t>AWS310407</t>
  </si>
  <si>
    <t>JBJ Kilpatrick Farms Inc</t>
  </si>
  <si>
    <t>NCA231152</t>
  </si>
  <si>
    <t>Bowles &amp; Sons Farm Inc Farm 2</t>
  </si>
  <si>
    <t>AWS310812</t>
  </si>
  <si>
    <t>Bowles &amp; Sons Farm Inc #3 - Former Heath Farm</t>
  </si>
  <si>
    <t>AWS310725</t>
  </si>
  <si>
    <t>Kilpatrick Farms Inc</t>
  </si>
  <si>
    <t>AWS310874</t>
  </si>
  <si>
    <t>New Farm</t>
  </si>
  <si>
    <t>AWS310217</t>
  </si>
  <si>
    <t>D &amp; C Farms</t>
  </si>
  <si>
    <t>AWS310012</t>
  </si>
  <si>
    <t>Whaleys Family Farms LLC</t>
  </si>
  <si>
    <t>AWS310792</t>
  </si>
  <si>
    <t>Hunter Farm</t>
  </si>
  <si>
    <t>AWS310318</t>
  </si>
  <si>
    <t>R &amp; K Jarman Farms 4-7</t>
  </si>
  <si>
    <t>AWS310578</t>
  </si>
  <si>
    <t>Garland Brock Farm</t>
  </si>
  <si>
    <t>AWS310692</t>
  </si>
  <si>
    <t>Liberty Farm</t>
  </si>
  <si>
    <t>AWS310160</t>
  </si>
  <si>
    <t>Carter &amp; Sons Hog Farm 1&amp;2</t>
  </si>
  <si>
    <t>AWS310432</t>
  </si>
  <si>
    <t>Elder Creek Farm</t>
  </si>
  <si>
    <t>AWS310854</t>
  </si>
  <si>
    <t>Eddie Brice #4</t>
  </si>
  <si>
    <t>AWS310086</t>
  </si>
  <si>
    <t>ABS Family Farms, Inc.</t>
  </si>
  <si>
    <t>AWS310570</t>
  </si>
  <si>
    <t>National Spinning Farm</t>
  </si>
  <si>
    <t>AWS310066</t>
  </si>
  <si>
    <t>Cedar Lane Farm</t>
  </si>
  <si>
    <t>AWS310239</t>
  </si>
  <si>
    <t>Melvin Bostic Farm</t>
  </si>
  <si>
    <t>AWS310783</t>
  </si>
  <si>
    <t>Elder Creek Farm #2 &amp; #3</t>
  </si>
  <si>
    <t>AWS310369</t>
  </si>
  <si>
    <t>Evelyn Basden Farm</t>
  </si>
  <si>
    <t>AWS310862</t>
  </si>
  <si>
    <t>Vance J. Basden Farm</t>
  </si>
  <si>
    <t>AWS310261</t>
  </si>
  <si>
    <t>Next Generation 1</t>
  </si>
  <si>
    <t>AWS310070</t>
  </si>
  <si>
    <t>Wendy #1 &amp; 2</t>
  </si>
  <si>
    <t>AWS310591</t>
  </si>
  <si>
    <t>Alpha Edwards Farm</t>
  </si>
  <si>
    <t>AWI310048</t>
  </si>
  <si>
    <t>Stockinghead Creek Farm, LLC Farm</t>
  </si>
  <si>
    <t xml:space="preserve">Animal Individual State </t>
  </si>
  <si>
    <t>AWS310259</t>
  </si>
  <si>
    <t>Joey Carter Farms</t>
  </si>
  <si>
    <t>AWS310101</t>
  </si>
  <si>
    <t>Errol Quinn Farm</t>
  </si>
  <si>
    <t>AWS310772</t>
  </si>
  <si>
    <t>Errol Quinn</t>
  </si>
  <si>
    <t>AWS310193</t>
  </si>
  <si>
    <t>Davis Bland Farm</t>
  </si>
  <si>
    <t>AWI310077</t>
  </si>
  <si>
    <t>Circle K Farm I &amp; II</t>
  </si>
  <si>
    <t>AWS310713</t>
  </si>
  <si>
    <t>Next Generation 3</t>
  </si>
  <si>
    <t>AWS310488</t>
  </si>
  <si>
    <t>Juanita Thigpen</t>
  </si>
  <si>
    <t>AWS310244</t>
  </si>
  <si>
    <t>Next Generation 2</t>
  </si>
  <si>
    <t>AWS310288</t>
  </si>
  <si>
    <t>Millertown Farm</t>
  </si>
  <si>
    <t>AWS310489</t>
  </si>
  <si>
    <t>W.D. Thigpen Farm</t>
  </si>
  <si>
    <t>AWS310330</t>
  </si>
  <si>
    <t>Earnest Ray Carter Farm</t>
  </si>
  <si>
    <t>AWS310505</t>
  </si>
  <si>
    <t>Rex Halso &amp; Son # 2</t>
  </si>
  <si>
    <t>AWS310573</t>
  </si>
  <si>
    <t>Thomas Chestnutt Farm #1</t>
  </si>
  <si>
    <t>AWI310082</t>
  </si>
  <si>
    <t>Vestal I&amp;II Farm</t>
  </si>
  <si>
    <t>AWS310387</t>
  </si>
  <si>
    <t>Wendy Evans Farm</t>
  </si>
  <si>
    <t>AWS310401</t>
  </si>
  <si>
    <t>3112</t>
  </si>
  <si>
    <t>AWS310678</t>
  </si>
  <si>
    <t>Farm 90</t>
  </si>
  <si>
    <t>AWS310485</t>
  </si>
  <si>
    <t>Boss Hog</t>
  </si>
  <si>
    <t>AWS310388</t>
  </si>
  <si>
    <t>Muddy Creek Farm</t>
  </si>
  <si>
    <t>AWS310771</t>
  </si>
  <si>
    <t>Tommy Chestnutt #2</t>
  </si>
  <si>
    <t>AWS310478</t>
  </si>
  <si>
    <t>Lester Houston Farm</t>
  </si>
  <si>
    <t>AWS310314</t>
  </si>
  <si>
    <t>George Farrior #1&amp;2</t>
  </si>
  <si>
    <t>AWS310452</t>
  </si>
  <si>
    <t>Creekside and Rhode Hog Farms</t>
  </si>
  <si>
    <t>AWS310102</t>
  </si>
  <si>
    <t>Bostic Farm</t>
  </si>
  <si>
    <t>AWS310033</t>
  </si>
  <si>
    <t>Dail Farms Livestock, LLC</t>
  </si>
  <si>
    <t>AWS310212</t>
  </si>
  <si>
    <t>Houston Nursery</t>
  </si>
  <si>
    <t>AWS310182</t>
  </si>
  <si>
    <t>Limestone Creek Farm</t>
  </si>
  <si>
    <t>AWS310229</t>
  </si>
  <si>
    <t>D &amp; B Nursery, Site # 2 (1-4)</t>
  </si>
  <si>
    <t>AWS310050</t>
  </si>
  <si>
    <t>BJD Farm I</t>
  </si>
  <si>
    <t>AWS310237</t>
  </si>
  <si>
    <t>Herman Davis Houston Farm</t>
  </si>
  <si>
    <t>AWS310148</t>
  </si>
  <si>
    <t>Stephen Williamson Farm</t>
  </si>
  <si>
    <t>AWS310059</t>
  </si>
  <si>
    <t>Rainbow Farm</t>
  </si>
  <si>
    <t>AWS310113</t>
  </si>
  <si>
    <t>W S Matthews Farms</t>
  </si>
  <si>
    <t>AWS310567</t>
  </si>
  <si>
    <t>2149</t>
  </si>
  <si>
    <t>Swine - Farrow to Feeder</t>
  </si>
  <si>
    <t>AWS310828</t>
  </si>
  <si>
    <t>D &amp; B Nursery, Site # 2 (5-8)</t>
  </si>
  <si>
    <t>AWS310092</t>
  </si>
  <si>
    <t>Tart Farm</t>
  </si>
  <si>
    <t>AWS310042</t>
  </si>
  <si>
    <t>DBA: Dail Brothers</t>
  </si>
  <si>
    <t>AWS310761</t>
  </si>
  <si>
    <t>Earl Davis Farm</t>
  </si>
  <si>
    <t>AWS310501</t>
  </si>
  <si>
    <t>Cabin Farm</t>
  </si>
  <si>
    <t>AWS310827</t>
  </si>
  <si>
    <t>Earl Davis Farm Site II</t>
  </si>
  <si>
    <t>AWS310568</t>
  </si>
  <si>
    <t>Earl 3 Farm</t>
  </si>
  <si>
    <t>AWS310413</t>
  </si>
  <si>
    <t>Brown Farm</t>
  </si>
  <si>
    <t>AWS310680</t>
  </si>
  <si>
    <t>W. S. Matthews Farms</t>
  </si>
  <si>
    <t>AWS310140</t>
  </si>
  <si>
    <t>Rhodes Farm</t>
  </si>
  <si>
    <t>AWS310136</t>
  </si>
  <si>
    <t>Bill McKay Farm</t>
  </si>
  <si>
    <t>AWS310526</t>
  </si>
  <si>
    <t>Tim Noble Farm</t>
  </si>
  <si>
    <t>AWS310341</t>
  </si>
  <si>
    <t>L&amp;D Farms</t>
  </si>
  <si>
    <t>AWS310443</t>
  </si>
  <si>
    <t>Piggy Bank Farm</t>
  </si>
  <si>
    <t>AWS310213</t>
  </si>
  <si>
    <t>Long Haul Farms Site #1 &amp; 2</t>
  </si>
  <si>
    <t>AWS310459</t>
  </si>
  <si>
    <t>Sarecta Farms</t>
  </si>
  <si>
    <t>AWS310180</t>
  </si>
  <si>
    <t>Paradise Farms #2</t>
  </si>
  <si>
    <t>AWS310246</t>
  </si>
  <si>
    <t>Ronald Ezzell Farm #1-8</t>
  </si>
  <si>
    <t>AWS310294</t>
  </si>
  <si>
    <t>H&amp;J Nursery #1 - 3</t>
  </si>
  <si>
    <t>AWS310375</t>
  </si>
  <si>
    <t>2704 &amp; 2706</t>
  </si>
  <si>
    <t>AWS310298</t>
  </si>
  <si>
    <t>Dail Brothers - Pig Crib Nursery</t>
  </si>
  <si>
    <t>AWS310846</t>
  </si>
  <si>
    <t>Jump and Run Farms, Inc.</t>
  </si>
  <si>
    <t>AWS310809</t>
  </si>
  <si>
    <t>Steve Jones Nursery</t>
  </si>
  <si>
    <t>AWS310037</t>
  </si>
  <si>
    <t>W&amp;K and McKay Farm</t>
  </si>
  <si>
    <t>AWS310340</t>
  </si>
  <si>
    <t>Morris Kennedy #2</t>
  </si>
  <si>
    <t>AWS310787</t>
  </si>
  <si>
    <t>M &amp; C Nursery</t>
  </si>
  <si>
    <t>AWS310349</t>
  </si>
  <si>
    <t>New Ground Farm</t>
  </si>
  <si>
    <t>AWS310290</t>
  </si>
  <si>
    <t>Pigs-R-Us/Miller's Nursery</t>
  </si>
  <si>
    <t>AWS310327</t>
  </si>
  <si>
    <t>Ward Baker Farm</t>
  </si>
  <si>
    <t>AWS310587</t>
  </si>
  <si>
    <t>Morrell Farm</t>
  </si>
  <si>
    <t>AWS310097</t>
  </si>
  <si>
    <t>Billy Kilpatrick Farm</t>
  </si>
  <si>
    <t>AWS310431</t>
  </si>
  <si>
    <t>D and B Nursery, Site # 1</t>
  </si>
  <si>
    <t>AWS310338</t>
  </si>
  <si>
    <t>Brian Kennedy # 2</t>
  </si>
  <si>
    <t>AWS310548</t>
  </si>
  <si>
    <t>Carl Baker Farm</t>
  </si>
  <si>
    <t>AWS310468</t>
  </si>
  <si>
    <t>2147</t>
  </si>
  <si>
    <t>AWS310270</t>
  </si>
  <si>
    <t>Louis Quinn Howard Farm</t>
  </si>
  <si>
    <t>AWS310435</t>
  </si>
  <si>
    <t>BGH Farm - Louis Howard # 2</t>
  </si>
  <si>
    <t>AWS310403</t>
  </si>
  <si>
    <t>Jerry Kennedy Farm</t>
  </si>
  <si>
    <t>AWS310434</t>
  </si>
  <si>
    <t>Quinn Farm</t>
  </si>
  <si>
    <t>AWS310253</t>
  </si>
  <si>
    <t>Tripp Quinn Farm</t>
  </si>
  <si>
    <t>AWS310178</t>
  </si>
  <si>
    <t>Alan H. Phillips &amp; Marshall Phillips Farm</t>
  </si>
  <si>
    <t>AWS310801</t>
  </si>
  <si>
    <t>BLT Farms</t>
  </si>
  <si>
    <t>AWS310235</t>
  </si>
  <si>
    <t>P-2333 Houses 17-20</t>
  </si>
  <si>
    <t>AWS310480</t>
  </si>
  <si>
    <t>Randy Kennedy Farm</t>
  </si>
  <si>
    <t>AWS310594</t>
  </si>
  <si>
    <t>Summerlin Farm</t>
  </si>
  <si>
    <t>AWS310275</t>
  </si>
  <si>
    <t>Injun Run</t>
  </si>
  <si>
    <t>AWS310479</t>
  </si>
  <si>
    <t>Morris Kennedy #1</t>
  </si>
  <si>
    <t>AWS310382</t>
  </si>
  <si>
    <t>P-2333 Houses 14-16</t>
  </si>
  <si>
    <t>AWS310547</t>
  </si>
  <si>
    <t>Papa T Farm</t>
  </si>
  <si>
    <t>AWS310879</t>
  </si>
  <si>
    <t>Jaron Kennedy Farm</t>
  </si>
  <si>
    <t>AWS310376</t>
  </si>
  <si>
    <t>Duplin 1 &amp; 2</t>
  </si>
  <si>
    <t>AWS310502</t>
  </si>
  <si>
    <t>Whitney Farm &amp; Earnest R. Kennedy Farm</t>
  </si>
  <si>
    <t>AWS310095</t>
  </si>
  <si>
    <t>P-2333 Houses 1-3, 10-13</t>
  </si>
  <si>
    <t>AWS310385</t>
  </si>
  <si>
    <t>Hillari Farm</t>
  </si>
  <si>
    <t>AWS310404</t>
  </si>
  <si>
    <t>Mike Kennedy Farm</t>
  </si>
  <si>
    <t>AWS310599</t>
  </si>
  <si>
    <t>P-2333 House 9</t>
  </si>
  <si>
    <t>AWS310711</t>
  </si>
  <si>
    <t>Sutton III Nursery</t>
  </si>
  <si>
    <t>AWS310861</t>
  </si>
  <si>
    <t>Dark Branch Farm</t>
  </si>
  <si>
    <t>AWS310683</t>
  </si>
  <si>
    <t>S. Grady 6-9</t>
  </si>
  <si>
    <t>AWS310296</t>
  </si>
  <si>
    <t>Evan Nursery &amp; Ash Nursery</t>
  </si>
  <si>
    <t>AWS310438</t>
  </si>
  <si>
    <t>Bill Costin 1-4</t>
  </si>
  <si>
    <t>AWS310563</t>
  </si>
  <si>
    <t>Legacy 2 Farm</t>
  </si>
  <si>
    <t>AWS310283</t>
  </si>
  <si>
    <t>Pig City</t>
  </si>
  <si>
    <t>AWS310305</t>
  </si>
  <si>
    <t>B&amp;O Farm</t>
  </si>
  <si>
    <t>AWS310099</t>
  </si>
  <si>
    <t>Maple Run Farms</t>
  </si>
  <si>
    <t>AWS310395</t>
  </si>
  <si>
    <t>HMR Farm</t>
  </si>
  <si>
    <t>AWS310026</t>
  </si>
  <si>
    <t>Gilt Free Farms</t>
  </si>
  <si>
    <t>AWS310191</t>
  </si>
  <si>
    <t>Smith Farms</t>
  </si>
  <si>
    <t>AWS310850</t>
  </si>
  <si>
    <t>Farrowood #2</t>
  </si>
  <si>
    <t>AWS310390</t>
  </si>
  <si>
    <t>Earth Right Farms</t>
  </si>
  <si>
    <t>AWS310057</t>
  </si>
  <si>
    <t>Turner Farms, LLC</t>
  </si>
  <si>
    <t>AWS310263</t>
  </si>
  <si>
    <t>Cornfed II</t>
  </si>
  <si>
    <t>AWS310060</t>
  </si>
  <si>
    <t>Sunshine Nurseries</t>
  </si>
  <si>
    <t>AWS310417</t>
  </si>
  <si>
    <t>Claro Stroud Farm</t>
  </si>
  <si>
    <t>AWS310297</t>
  </si>
  <si>
    <t>Rabon Nursery 1, 2 &amp; 3</t>
  </si>
  <si>
    <t>AWS310084</t>
  </si>
  <si>
    <t>Stewart Stroud Farm 1 &amp; 2</t>
  </si>
  <si>
    <t>AWS310112</t>
  </si>
  <si>
    <t>B-Mack Farms LLC</t>
  </si>
  <si>
    <t>AWS310252</t>
  </si>
  <si>
    <t>Harold Smith Farm</t>
  </si>
  <si>
    <t>NCA231656</t>
  </si>
  <si>
    <t>Lynn &amp; Annette Smith Farm</t>
  </si>
  <si>
    <t>AWS310231</t>
  </si>
  <si>
    <t>MAP Farm, LLC</t>
  </si>
  <si>
    <t>AWS310264</t>
  </si>
  <si>
    <t>Cornfed I</t>
  </si>
  <si>
    <t>AWS310770</t>
  </si>
  <si>
    <t>Kitty Noecker Farm</t>
  </si>
  <si>
    <t>AWS310269</t>
  </si>
  <si>
    <t>M &amp; A Farm, LLC</t>
  </si>
  <si>
    <t>AWS310806</t>
  </si>
  <si>
    <t>N&amp;T Farm 1-8</t>
  </si>
  <si>
    <t>AWS310299</t>
  </si>
  <si>
    <t>Hillsdale Farm I&amp;II</t>
  </si>
  <si>
    <t>AWS310176</t>
  </si>
  <si>
    <t>Sutton Brothers Farms</t>
  </si>
  <si>
    <t>AWS310204</t>
  </si>
  <si>
    <t>Nahunga Sow Farm</t>
  </si>
  <si>
    <t>AWS310679</t>
  </si>
  <si>
    <t>E &amp; E Farms</t>
  </si>
  <si>
    <t>AWS310284</t>
  </si>
  <si>
    <t>SJ &amp; A Farm</t>
  </si>
  <si>
    <t>AWS310280</t>
  </si>
  <si>
    <t>Blackmore Nursery #1 &amp; Turkey Hill &amp; Piglett's Playpen</t>
  </si>
  <si>
    <t>AWS310179</t>
  </si>
  <si>
    <t>Wet Oak Farm</t>
  </si>
  <si>
    <t>AWS310175</t>
  </si>
  <si>
    <t>Ernie Rouse Farm</t>
  </si>
  <si>
    <t>AWS310362</t>
  </si>
  <si>
    <t>G &amp; D Farm</t>
  </si>
  <si>
    <t>AWS310056</t>
  </si>
  <si>
    <t>Double C Farms</t>
  </si>
  <si>
    <t>AWS310286</t>
  </si>
  <si>
    <t>Gerald's Nursery</t>
  </si>
  <si>
    <t>AWS310740</t>
  </si>
  <si>
    <t>Farm 2029</t>
  </si>
  <si>
    <t>AWS310285</t>
  </si>
  <si>
    <t>Paulette's Nursery</t>
  </si>
  <si>
    <t>AWS310613</t>
  </si>
  <si>
    <t>Westbrook Farm</t>
  </si>
  <si>
    <t>AWS310041</t>
  </si>
  <si>
    <t>Cottle Farm</t>
  </si>
  <si>
    <t>AWS310557</t>
  </si>
  <si>
    <t>CDP Farm</t>
  </si>
  <si>
    <t>AWS310051</t>
  </si>
  <si>
    <t>B &amp; M Farms # 2 - Edwards Tract</t>
  </si>
  <si>
    <t>AWS310147</t>
  </si>
  <si>
    <t>Glenn Smith Farm</t>
  </si>
  <si>
    <t>AWS310005</t>
  </si>
  <si>
    <t>Scott Farm Sites 1-4</t>
  </si>
  <si>
    <t>AWS310273</t>
  </si>
  <si>
    <t>NH Herring Farm</t>
  </si>
  <si>
    <t>AWS310552</t>
  </si>
  <si>
    <t>N &amp; T Nursery</t>
  </si>
  <si>
    <t>AWS310546</t>
  </si>
  <si>
    <t>J&amp;B Farm</t>
  </si>
  <si>
    <t>AWS310067</t>
  </si>
  <si>
    <t>E &amp; J Farm</t>
  </si>
  <si>
    <t>AWS310023</t>
  </si>
  <si>
    <t>Bowles &amp; Son Farm #1</t>
  </si>
  <si>
    <t>AWS310667</t>
  </si>
  <si>
    <t>Linda's Farm</t>
  </si>
  <si>
    <t>AWS310251</t>
  </si>
  <si>
    <t>The Pete Smith Farm</t>
  </si>
  <si>
    <t>AWS310078</t>
  </si>
  <si>
    <t>S. Grady 1, 2</t>
  </si>
  <si>
    <t>AWS310045</t>
  </si>
  <si>
    <t>Family Farms Inc</t>
  </si>
  <si>
    <t>AWS310399</t>
  </si>
  <si>
    <t>Triumph Farm</t>
  </si>
  <si>
    <t>AWS310172</t>
  </si>
  <si>
    <t>Blanche Jones Farm</t>
  </si>
  <si>
    <t>AWS310863</t>
  </si>
  <si>
    <t>Winters Tract - Grady</t>
  </si>
  <si>
    <t>AWS310392</t>
  </si>
  <si>
    <t>Steve Smith Farm</t>
  </si>
  <si>
    <t>AWS310337</t>
  </si>
  <si>
    <t>Parks Fields Farm</t>
  </si>
  <si>
    <t>AWS310055</t>
  </si>
  <si>
    <t>S&amp;J Farms</t>
  </si>
  <si>
    <t>AWS310039</t>
  </si>
  <si>
    <t>Benson Farm</t>
  </si>
  <si>
    <t>AWS310754</t>
  </si>
  <si>
    <t>Elsie and Nick Herring Nursery</t>
  </si>
  <si>
    <t>AWS310225</t>
  </si>
  <si>
    <t>Pork KROP Inc Sites 1 &amp; 2</t>
  </si>
  <si>
    <t>AWS310418</t>
  </si>
  <si>
    <t>Tom Whitfield Farm</t>
  </si>
  <si>
    <t>AWS310096</t>
  </si>
  <si>
    <t>Goshen Swine</t>
  </si>
  <si>
    <t>AWS310185</t>
  </si>
  <si>
    <t>Jim Grady and Sons, Inc.</t>
  </si>
  <si>
    <t>AWS310560</t>
  </si>
  <si>
    <t>Dail Farms Inc</t>
  </si>
  <si>
    <t>AWS310440</t>
  </si>
  <si>
    <t>Mike Wallace Farm</t>
  </si>
  <si>
    <t>AWS310335</t>
  </si>
  <si>
    <t>D&amp;D Farms</t>
  </si>
  <si>
    <t>AWS310183</t>
  </si>
  <si>
    <t>Mike Chambers Farm</t>
  </si>
  <si>
    <t>AWS310391</t>
  </si>
  <si>
    <t>Steve Smith Farm31- 391</t>
  </si>
  <si>
    <t>AWS310138</t>
  </si>
  <si>
    <t>OK Hog Farm #1 - 3</t>
  </si>
  <si>
    <t>AWS310788</t>
  </si>
  <si>
    <t>S &amp; J Farms #2</t>
  </si>
  <si>
    <t>AWS310208</t>
  </si>
  <si>
    <t>Thomas Wilson Farm</t>
  </si>
  <si>
    <t>AWS310428</t>
  </si>
  <si>
    <t>Doug Herring Farm</t>
  </si>
  <si>
    <t>AWS310236</t>
  </si>
  <si>
    <t>Jimmy Goodman Farm</t>
  </si>
  <si>
    <t>AWS310165</t>
  </si>
  <si>
    <t>S. Grady 3, 4, &amp; 5</t>
  </si>
  <si>
    <t>AWS310416</t>
  </si>
  <si>
    <t>Dail Farm Inc</t>
  </si>
  <si>
    <t>AWS310857</t>
  </si>
  <si>
    <t>Goshen Ridge Farms</t>
  </si>
  <si>
    <t>AWS310842</t>
  </si>
  <si>
    <t>K &amp; T Farm</t>
  </si>
  <si>
    <t>AWS310530</t>
  </si>
  <si>
    <t>George D. Walker Farm</t>
  </si>
  <si>
    <t>AWS310610</t>
  </si>
  <si>
    <t>Freeman Murphy Farm</t>
  </si>
  <si>
    <t>AWS310791</t>
  </si>
  <si>
    <t>J.E. Grady &amp; Sons</t>
  </si>
  <si>
    <t>AWS310856</t>
  </si>
  <si>
    <t>Sansanqua Farms</t>
  </si>
  <si>
    <t>AWS310109</t>
  </si>
  <si>
    <t>Jimmy Britt Farm</t>
  </si>
  <si>
    <t>AWS310192</t>
  </si>
  <si>
    <t>MKM Farms</t>
  </si>
  <si>
    <t>AWS310589</t>
  </si>
  <si>
    <t>Rooty Branch Farm - A &amp; B</t>
  </si>
  <si>
    <t>AWS310624</t>
  </si>
  <si>
    <t>Romeo Weston Farm</t>
  </si>
  <si>
    <t>AWS310250</t>
  </si>
  <si>
    <t>Patterson Farm</t>
  </si>
  <si>
    <t>AWS310554</t>
  </si>
  <si>
    <t>Major Ivey Farm</t>
  </si>
  <si>
    <t>AWS310209</t>
  </si>
  <si>
    <t>Lanier's Nursery</t>
  </si>
  <si>
    <t>AWS310717</t>
  </si>
  <si>
    <t>Bluetick Farm</t>
  </si>
  <si>
    <t>AWS310685</t>
  </si>
  <si>
    <t>Ann Herring Farm</t>
  </si>
  <si>
    <t>AWS310364</t>
  </si>
  <si>
    <t>Kornegay Acres Hog Farm</t>
  </si>
  <si>
    <t>AWS310354</t>
  </si>
  <si>
    <t>Paradise Hog Farm &amp; Camp Branch</t>
  </si>
  <si>
    <t>AWS310545</t>
  </si>
  <si>
    <t>Popeye Farm</t>
  </si>
  <si>
    <t>AWS310848</t>
  </si>
  <si>
    <t>Friendship</t>
  </si>
  <si>
    <t>AWS310091</t>
  </si>
  <si>
    <t>Gordan Rouse Ivey Farm</t>
  </si>
  <si>
    <t>AWS310808</t>
  </si>
  <si>
    <t>Todd Smith Farms, Inc.</t>
  </si>
  <si>
    <t>AWS310450</t>
  </si>
  <si>
    <t>Luther Y. Ivey Farm</t>
  </si>
  <si>
    <t>AWS310833</t>
  </si>
  <si>
    <t>Mike Hill Farm</t>
  </si>
  <si>
    <t>AWS310675</t>
  </si>
  <si>
    <t>Tear Shirt Farm #2</t>
  </si>
  <si>
    <t>AWS310688</t>
  </si>
  <si>
    <t>Steeds Farm, Inc.</t>
  </si>
  <si>
    <t>AWS310400</t>
  </si>
  <si>
    <t>Farm #20 / 3620</t>
  </si>
  <si>
    <t>AWS310161</t>
  </si>
  <si>
    <t>J.E. Grady Farms #1 - 4</t>
  </si>
  <si>
    <t>AWS310334</t>
  </si>
  <si>
    <t>Brent &amp; Evelyn Davis Farm</t>
  </si>
  <si>
    <t>AWS310234</t>
  </si>
  <si>
    <t>Brock Family Farms 1-8</t>
  </si>
  <si>
    <t>AWS310320</t>
  </si>
  <si>
    <t>Jonathon &amp; Jerald Harper Farm</t>
  </si>
  <si>
    <t>AWS310214</t>
  </si>
  <si>
    <t>Sharon's Nursery #1&amp;2</t>
  </si>
  <si>
    <t>AWS310272</t>
  </si>
  <si>
    <t>Thomas Stroud Farm</t>
  </si>
  <si>
    <t>AWS310442</t>
  </si>
  <si>
    <t>Kornegay Farms</t>
  </si>
  <si>
    <t>AWS310230</t>
  </si>
  <si>
    <t>Bobby Britt Farm</t>
  </si>
  <si>
    <t>AWS310544</t>
  </si>
  <si>
    <t>Long Ridge Farm</t>
  </si>
  <si>
    <t>AWS310422</t>
  </si>
  <si>
    <t>Mark Harper Farm</t>
  </si>
  <si>
    <t>AWS310130</t>
  </si>
  <si>
    <t>Marshall Britt Farm</t>
  </si>
  <si>
    <t>AWS310271</t>
  </si>
  <si>
    <t>CJK Farms and K&amp;M Farms</t>
  </si>
  <si>
    <t>AWS310287</t>
  </si>
  <si>
    <t>Pleasant Grove Nursery 1&amp;2</t>
  </si>
  <si>
    <t>AWS310106</t>
  </si>
  <si>
    <t>Aaron Smith Old</t>
  </si>
  <si>
    <t>AWS310507</t>
  </si>
  <si>
    <t>M&amp;S Britt Farms - 1224 Addition</t>
  </si>
  <si>
    <t>AWS310103</t>
  </si>
  <si>
    <t>Quinn Sow</t>
  </si>
  <si>
    <t>AWS310464</t>
  </si>
  <si>
    <t>Herring Pork Producers</t>
  </si>
  <si>
    <t>AWS310221</t>
  </si>
  <si>
    <t>Mill Branch Farms</t>
  </si>
  <si>
    <t>AWS310604</t>
  </si>
  <si>
    <t>Sawyers Branch Farm</t>
  </si>
  <si>
    <t>AWS310339</t>
  </si>
  <si>
    <t>S&amp;S Farm</t>
  </si>
  <si>
    <t>AWS310760</t>
  </si>
  <si>
    <t>Brock Family Farms 9-13</t>
  </si>
  <si>
    <t>AWS310238</t>
  </si>
  <si>
    <t>Keith Pate Farm</t>
  </si>
  <si>
    <t>AWS310394</t>
  </si>
  <si>
    <t>Ken Barfield Farm Inc</t>
  </si>
  <si>
    <t>AWS310333</t>
  </si>
  <si>
    <t>Tony Cruse Farm</t>
  </si>
  <si>
    <t>AWS310368</t>
  </si>
  <si>
    <t>Boyd Barfield Farm 1&amp;2</t>
  </si>
  <si>
    <t>AWS310650</t>
  </si>
  <si>
    <t>Outlaw Farms</t>
  </si>
  <si>
    <t>AWS310164</t>
  </si>
  <si>
    <t>S&amp;S #2</t>
  </si>
  <si>
    <t>AWS310458</t>
  </si>
  <si>
    <t>Tuckahoe Farms</t>
  </si>
  <si>
    <t>AWS310844</t>
  </si>
  <si>
    <t>Aaron Smith New</t>
  </si>
  <si>
    <t>AWS310347</t>
  </si>
  <si>
    <t>H&amp;H Farms</t>
  </si>
  <si>
    <t>AWS310410</t>
  </si>
  <si>
    <t>Calvin L. Rouse Farm</t>
  </si>
  <si>
    <t>AWS310469</t>
  </si>
  <si>
    <t>Jack Alphin Farm 1-9</t>
  </si>
  <si>
    <t>AWS310247</t>
  </si>
  <si>
    <t>White Flash Hog Farm</t>
  </si>
  <si>
    <t>AWS310325</t>
  </si>
  <si>
    <t>F &amp; S Farm</t>
  </si>
  <si>
    <t>AWS310506</t>
  </si>
  <si>
    <t>Mickey Stroud Farm #1 &amp; #2</t>
  </si>
  <si>
    <t>AWS315002</t>
  </si>
  <si>
    <t>Mt. Olive Livestock</t>
  </si>
  <si>
    <t>AWS310100</t>
  </si>
  <si>
    <t>Justin Murphy &amp; Lynn Sutton Farm</t>
  </si>
  <si>
    <t>AWS310457</t>
  </si>
  <si>
    <t>Pickett's Pigs</t>
  </si>
  <si>
    <t>AWS310256</t>
  </si>
  <si>
    <t>Uzzell Bros. Swine</t>
  </si>
  <si>
    <t>AWS310324</t>
  </si>
  <si>
    <t>Lewis G. Smith Farm</t>
  </si>
  <si>
    <t>AWS310853</t>
  </si>
  <si>
    <t>Ralph Britt Nurseries Sites 1, 2 &amp; 3</t>
  </si>
  <si>
    <t>AWS310830</t>
  </si>
  <si>
    <t>Steeds Farm, Inc. 2</t>
  </si>
  <si>
    <t>AWS310835</t>
  </si>
  <si>
    <t>WK II</t>
  </si>
  <si>
    <t>AWS310219</t>
  </si>
  <si>
    <t>Diamond J Farms</t>
  </si>
  <si>
    <t>AWS310691</t>
  </si>
  <si>
    <t>Hog Heaven/Triple M Farms</t>
  </si>
  <si>
    <t>AWS310436</t>
  </si>
  <si>
    <t>JJ's Hog Farm 1-4</t>
  </si>
  <si>
    <t>AWS310223</t>
  </si>
  <si>
    <t>Albertson Farm</t>
  </si>
  <si>
    <t>AWS310267</t>
  </si>
  <si>
    <t>Richard Waller Farm</t>
  </si>
  <si>
    <t>AWS310211</t>
  </si>
  <si>
    <t>Ricky Kornegay</t>
  </si>
  <si>
    <t>AWS310776</t>
  </si>
  <si>
    <t>Halls Marsh Farm</t>
  </si>
  <si>
    <t>AWS310847</t>
  </si>
  <si>
    <t>Coyote Nursery Farm LLC</t>
  </si>
  <si>
    <t>AWS310216</t>
  </si>
  <si>
    <t>Paradise Farms</t>
  </si>
  <si>
    <t>AWS310322</t>
  </si>
  <si>
    <t>Byard Kornegay Farm</t>
  </si>
  <si>
    <t>AWS310517</t>
  </si>
  <si>
    <t>Dexter Rouse Farm</t>
  </si>
  <si>
    <t>AWS310043</t>
  </si>
  <si>
    <t>Jordan Farm</t>
  </si>
  <si>
    <t>AWS310029</t>
  </si>
  <si>
    <t>Steve Grady Nursery</t>
  </si>
  <si>
    <t>AWS310022</t>
  </si>
  <si>
    <t>Dexter Jackson Farm</t>
  </si>
  <si>
    <t>AWS310653</t>
  </si>
  <si>
    <t>D. McKinley &amp; Jerry Price Farm 2</t>
  </si>
  <si>
    <t>AWS310447</t>
  </si>
  <si>
    <t>S &amp; S Farm 3</t>
  </si>
  <si>
    <t>AWS310031</t>
  </si>
  <si>
    <t>T&amp;C Rose #1&amp;2</t>
  </si>
  <si>
    <t>AWS310556</t>
  </si>
  <si>
    <t>Triple B Hog Farms, LLC</t>
  </si>
  <si>
    <t>AWS310580</t>
  </si>
  <si>
    <t>David Price Farm</t>
  </si>
  <si>
    <t>AWS310139</t>
  </si>
  <si>
    <t>S &amp; M Farm</t>
  </si>
  <si>
    <t>AWS310353</t>
  </si>
  <si>
    <t>Kornegay Brothers</t>
  </si>
  <si>
    <t>AWS310756</t>
  </si>
  <si>
    <t>Ricky Kornegay Farm</t>
  </si>
  <si>
    <t>AWS310575</t>
  </si>
  <si>
    <t>James B. Rouse Farm</t>
  </si>
  <si>
    <t>AWS310574</t>
  </si>
  <si>
    <t>Whitted-King Farm</t>
  </si>
  <si>
    <t>AWS310837</t>
  </si>
  <si>
    <t>Roger Barwick Farm</t>
  </si>
  <si>
    <t>AWS310814</t>
  </si>
  <si>
    <t>Cotton Top Farms</t>
  </si>
  <si>
    <t>AWS310383</t>
  </si>
  <si>
    <t>Mac Farms, LLC 5-7</t>
  </si>
  <si>
    <t>Swine Farm Type</t>
  </si>
  <si>
    <t>Lagoon Biogas Yield per Head (scf/y)</t>
  </si>
  <si>
    <t>Farm Latitude</t>
  </si>
  <si>
    <t>Farm Longitude</t>
  </si>
  <si>
    <t>Biogas Content</t>
  </si>
  <si>
    <t>Methane (%)</t>
  </si>
  <si>
    <t>CO2 (%)</t>
  </si>
  <si>
    <t>TCF</t>
  </si>
  <si>
    <t>MMBtu</t>
  </si>
  <si>
    <t>Lagoon Methane Yield per Head (MMBtu/y)</t>
  </si>
  <si>
    <t>Year</t>
  </si>
  <si>
    <t>Days</t>
  </si>
  <si>
    <t>Hours</t>
  </si>
  <si>
    <t>Total Potential Methane Yield (MMBtu/y)</t>
  </si>
  <si>
    <t>Total Potential Biogas Feed Flow (scf/h)</t>
  </si>
  <si>
    <t>Potential Yield per Head</t>
  </si>
  <si>
    <t>Biogas (scf/y)</t>
  </si>
  <si>
    <t>Methane (MMBtu/y)</t>
  </si>
  <si>
    <t>Farm Type</t>
  </si>
  <si>
    <t>Digester</t>
  </si>
  <si>
    <t>Biogas (scf/hr)</t>
  </si>
  <si>
    <t>Methane ($/mmBtu)</t>
  </si>
  <si>
    <t>Swine</t>
  </si>
  <si>
    <t>Covered lagoon</t>
  </si>
  <si>
    <t>Swine Waste to Methane Cost Data*</t>
  </si>
  <si>
    <r>
      <t xml:space="preserve">*From </t>
    </r>
    <r>
      <rPr>
        <i/>
        <sz val="12"/>
        <color theme="1"/>
        <rFont val="Calibri"/>
        <family val="2"/>
        <scheme val="minor"/>
      </rPr>
      <t>Biogas and Hydrogen Systems Market Assessment,</t>
    </r>
    <r>
      <rPr>
        <sz val="12"/>
        <color theme="1"/>
        <rFont val="Calibri"/>
        <family val="2"/>
        <scheme val="minor"/>
      </rPr>
      <t xml:space="preserve">
Anelia Milbrandt, Brian Bush, and Marc Melaina, 2016, NREL/TP-6A20-63596</t>
    </r>
  </si>
  <si>
    <t>Cost Curve Coeficients</t>
  </si>
  <si>
    <t>Slope</t>
  </si>
  <si>
    <t>Intercept</t>
  </si>
  <si>
    <t>Estimated Methane Production Cost ($/MMBtu)</t>
  </si>
  <si>
    <t>Estimated Total Production Cost ($/y)</t>
  </si>
  <si>
    <t>Cumulative Potential Methane Yield (MMBtu/y)</t>
  </si>
  <si>
    <t>Cumulative Percentage (%)</t>
  </si>
  <si>
    <t>Compare cumulative productipon of swine farm against cumulative prodcution of shale gas well.</t>
  </si>
  <si>
    <r>
      <rPr>
        <b/>
        <sz val="9.5"/>
        <rFont val="Arial"/>
        <family val="2"/>
      </rPr>
      <t>Right of way</t>
    </r>
  </si>
  <si>
    <t>Low Pressure Pipe</t>
  </si>
  <si>
    <t>High Pressure Pipe</t>
  </si>
  <si>
    <t>Pipe Size (inches)</t>
  </si>
  <si>
    <t>Pipeline Cost Data*</t>
  </si>
  <si>
    <r>
      <t xml:space="preserve">*From  </t>
    </r>
    <r>
      <rPr>
        <i/>
        <sz val="9.5"/>
        <rFont val="Arial"/>
        <family val="2"/>
      </rPr>
      <t>A Spatial-Economic Optimization Study of Swine Waste-Derived Biogas Infrastructure Design in North Carolina</t>
    </r>
    <r>
      <rPr>
        <sz val="9.5"/>
        <rFont val="Arial"/>
        <family val="2"/>
      </rPr>
      <t>, Prasodjo, Vujic, Cooley, Yeh, Lee, 2013, NI R 13-02</t>
    </r>
  </si>
  <si>
    <t>Pipeline Flow Data*</t>
  </si>
  <si>
    <t>Flow Rate (scf/h)</t>
  </si>
  <si>
    <t>Low Cost ($/mi)</t>
  </si>
  <si>
    <t>Av. Cost ($/mi)</t>
  </si>
  <si>
    <t>High Cost ($/mi)</t>
  </si>
  <si>
    <t>Pipeline Cost Model: Feed Flow Rate to Cost per Mile</t>
  </si>
  <si>
    <t>Flow -&gt; Diameter Coeficients</t>
  </si>
  <si>
    <t>Low Presure Pipe</t>
  </si>
  <si>
    <t xml:space="preserve"> Diameter -&gt; Av. Cost Coeficients</t>
  </si>
  <si>
    <t>Est. Cost ($/mi)</t>
  </si>
  <si>
    <t>Power</t>
  </si>
  <si>
    <t>Coeficient</t>
  </si>
  <si>
    <t>Flow -&gt; Est. Cost</t>
  </si>
  <si>
    <t>Error @ 2" Pipe: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</si>
</sst>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&quot;$&quot;#,##0.00"/>
    <numFmt numFmtId="166" formatCode="&quot;$&quot;#,##0"/>
    <numFmt numFmtId="167" formatCode="\$#,##0"/>
    <numFmt numFmtId="170" formatCode="0.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.5"/>
      <name val="Arial"/>
      <family val="2"/>
    </font>
    <font>
      <b/>
      <sz val="9.5"/>
      <color rgb="FFFFFFFF"/>
      <name val="Arial"/>
      <family val="2"/>
    </font>
    <font>
      <sz val="9.5"/>
      <color rgb="FF000000"/>
      <name val="Arial"/>
      <family val="2"/>
    </font>
    <font>
      <b/>
      <sz val="9.5"/>
      <color theme="0"/>
      <name val="Arial"/>
      <family val="2"/>
    </font>
    <font>
      <sz val="9.5"/>
      <name val="Arial"/>
      <family val="2"/>
    </font>
    <font>
      <i/>
      <sz val="9.5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2" borderId="0" xfId="0" applyFont="1" applyFill="1" applyAlignment="1">
      <alignment horizontal="center"/>
    </xf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3" borderId="0" xfId="0" applyFont="1" applyFill="1" applyAlignment="1">
      <alignment horizontal="center"/>
    </xf>
    <xf numFmtId="0" fontId="0" fillId="0" borderId="0" xfId="0" applyAlignment="1"/>
    <xf numFmtId="0" fontId="2" fillId="6" borderId="0" xfId="0" applyFont="1" applyFill="1" applyAlignment="1">
      <alignment horizontal="center"/>
    </xf>
    <xf numFmtId="4" fontId="0" fillId="0" borderId="0" xfId="0" applyNumberFormat="1"/>
    <xf numFmtId="165" fontId="0" fillId="0" borderId="0" xfId="0" applyNumberFormat="1"/>
    <xf numFmtId="0" fontId="3" fillId="8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/>
    </xf>
    <xf numFmtId="166" fontId="0" fillId="0" borderId="0" xfId="0" applyNumberFormat="1"/>
    <xf numFmtId="0" fontId="5" fillId="0" borderId="1" xfId="0" applyFont="1" applyFill="1" applyBorder="1" applyAlignment="1">
      <alignment horizontal="center" vertical="top" wrapText="1"/>
    </xf>
    <xf numFmtId="0" fontId="6" fillId="13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/>
    <xf numFmtId="167" fontId="7" fillId="14" borderId="2" xfId="0" applyNumberFormat="1" applyFont="1" applyFill="1" applyBorder="1" applyAlignment="1">
      <alignment horizontal="right" vertical="top" shrinkToFit="1"/>
    </xf>
    <xf numFmtId="167" fontId="7" fillId="15" borderId="2" xfId="0" applyNumberFormat="1" applyFont="1" applyFill="1" applyBorder="1" applyAlignment="1">
      <alignment horizontal="right" vertical="top" shrinkToFit="1"/>
    </xf>
    <xf numFmtId="0" fontId="8" fillId="17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top"/>
    </xf>
    <xf numFmtId="0" fontId="2" fillId="16" borderId="3" xfId="0" applyFont="1" applyFill="1" applyBorder="1" applyAlignment="1"/>
    <xf numFmtId="0" fontId="6" fillId="17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3" fontId="7" fillId="15" borderId="2" xfId="0" applyNumberFormat="1" applyFont="1" applyFill="1" applyBorder="1" applyAlignment="1">
      <alignment horizontal="right" vertical="top" shrinkToFit="1"/>
    </xf>
    <xf numFmtId="3" fontId="7" fillId="14" borderId="2" xfId="0" applyNumberFormat="1" applyFont="1" applyFill="1" applyBorder="1" applyAlignment="1">
      <alignment horizontal="right" vertical="top" shrinkToFit="1"/>
    </xf>
    <xf numFmtId="0" fontId="2" fillId="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3" fillId="0" borderId="0" xfId="0" applyFont="1"/>
    <xf numFmtId="0" fontId="2" fillId="18" borderId="0" xfId="0" applyFont="1" applyFill="1"/>
    <xf numFmtId="0" fontId="2" fillId="19" borderId="0" xfId="0" applyFont="1" applyFill="1" applyAlignment="1">
      <alignment horizontal="right"/>
    </xf>
    <xf numFmtId="170" fontId="0" fillId="0" borderId="0" xfId="0" applyNumberFormat="1"/>
    <xf numFmtId="0" fontId="2" fillId="16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9" fontId="0" fillId="20" borderId="0" xfId="1" applyFont="1" applyFill="1"/>
    <xf numFmtId="0" fontId="0" fillId="20" borderId="0" xfId="0" applyFill="1"/>
    <xf numFmtId="0" fontId="0" fillId="20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Duplin</a:t>
            </a:r>
            <a:r>
              <a:rPr lang="en-US" b="1" baseline="0"/>
              <a:t> Co. Methane Marginal Supply Curve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'Marginal Supply Curve'!$I$1</c:f>
              <c:strCache>
                <c:ptCount val="1"/>
                <c:pt idx="0">
                  <c:v>Estimated Methane Production Cost ($/MMBtu)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'Marginal Supply Curve'!$G$2:$G$465</c:f>
              <c:numCache>
                <c:formatCode>#,##0</c:formatCode>
                <c:ptCount val="464"/>
                <c:pt idx="0">
                  <c:v>46045.587455999994</c:v>
                </c:pt>
                <c:pt idx="1">
                  <c:v>90285.236923199991</c:v>
                </c:pt>
                <c:pt idx="2">
                  <c:v>126397.88420639999</c:v>
                </c:pt>
                <c:pt idx="3">
                  <c:v>152063.88059759999</c:v>
                </c:pt>
                <c:pt idx="4">
                  <c:v>176970.35744879997</c:v>
                </c:pt>
                <c:pt idx="5">
                  <c:v>201876.83429999996</c:v>
                </c:pt>
                <c:pt idx="6">
                  <c:v>225015.90476399995</c:v>
                </c:pt>
                <c:pt idx="7">
                  <c:v>248143.34755439995</c:v>
                </c:pt>
                <c:pt idx="8">
                  <c:v>271166.14128239994</c:v>
                </c:pt>
                <c:pt idx="9">
                  <c:v>292531.99152239994</c:v>
                </c:pt>
                <c:pt idx="10">
                  <c:v>313448.72286959994</c:v>
                </c:pt>
                <c:pt idx="11">
                  <c:v>332285.55410159996</c:v>
                </c:pt>
                <c:pt idx="12">
                  <c:v>350889.83186159993</c:v>
                </c:pt>
                <c:pt idx="13">
                  <c:v>369386.28236159991</c:v>
                </c:pt>
                <c:pt idx="14">
                  <c:v>386130.13234559988</c:v>
                </c:pt>
                <c:pt idx="15">
                  <c:v>402873.98232959985</c:v>
                </c:pt>
                <c:pt idx="16">
                  <c:v>419152.72536959982</c:v>
                </c:pt>
                <c:pt idx="17">
                  <c:v>435164.03191679984</c:v>
                </c:pt>
                <c:pt idx="18">
                  <c:v>451175.33846399985</c:v>
                </c:pt>
                <c:pt idx="19">
                  <c:v>467186.64501119987</c:v>
                </c:pt>
                <c:pt idx="20">
                  <c:v>483197.95155839989</c:v>
                </c:pt>
                <c:pt idx="21">
                  <c:v>499209.2581055999</c:v>
                </c:pt>
                <c:pt idx="22">
                  <c:v>515220.56465279992</c:v>
                </c:pt>
                <c:pt idx="23">
                  <c:v>531057.38640959992</c:v>
                </c:pt>
                <c:pt idx="24">
                  <c:v>546405.91556159989</c:v>
                </c:pt>
                <c:pt idx="25">
                  <c:v>561754.44471359986</c:v>
                </c:pt>
                <c:pt idx="26">
                  <c:v>577009.95247679984</c:v>
                </c:pt>
                <c:pt idx="27">
                  <c:v>591242.22496319981</c:v>
                </c:pt>
                <c:pt idx="28">
                  <c:v>605474.49744959979</c:v>
                </c:pt>
                <c:pt idx="29">
                  <c:v>619706.76993599976</c:v>
                </c:pt>
                <c:pt idx="30">
                  <c:v>633939.04242239974</c:v>
                </c:pt>
                <c:pt idx="31">
                  <c:v>648171.31490879972</c:v>
                </c:pt>
                <c:pt idx="32">
                  <c:v>662403.58739519969</c:v>
                </c:pt>
                <c:pt idx="33">
                  <c:v>676635.85988159967</c:v>
                </c:pt>
                <c:pt idx="34">
                  <c:v>690797.3857391997</c:v>
                </c:pt>
                <c:pt idx="35">
                  <c:v>703355.27322719968</c:v>
                </c:pt>
                <c:pt idx="36">
                  <c:v>715808.51165279967</c:v>
                </c:pt>
                <c:pt idx="37">
                  <c:v>728075.70730079967</c:v>
                </c:pt>
                <c:pt idx="38">
                  <c:v>738950.97683999967</c:v>
                </c:pt>
                <c:pt idx="39">
                  <c:v>749648.43655199965</c:v>
                </c:pt>
                <c:pt idx="40">
                  <c:v>760322.64091679966</c:v>
                </c:pt>
                <c:pt idx="41">
                  <c:v>770996.84528159967</c:v>
                </c:pt>
                <c:pt idx="42">
                  <c:v>781671.04964639968</c:v>
                </c:pt>
                <c:pt idx="43">
                  <c:v>792345.25401119969</c:v>
                </c:pt>
                <c:pt idx="44">
                  <c:v>803019.4583759997</c:v>
                </c:pt>
                <c:pt idx="45">
                  <c:v>813693.66274079971</c:v>
                </c:pt>
                <c:pt idx="46">
                  <c:v>824367.86710559973</c:v>
                </c:pt>
                <c:pt idx="47">
                  <c:v>835042.07147039974</c:v>
                </c:pt>
                <c:pt idx="48">
                  <c:v>845716.27583519975</c:v>
                </c:pt>
                <c:pt idx="49">
                  <c:v>856355.5971791998</c:v>
                </c:pt>
                <c:pt idx="50">
                  <c:v>866820.50341919984</c:v>
                </c:pt>
                <c:pt idx="51">
                  <c:v>877285.40965919988</c:v>
                </c:pt>
                <c:pt idx="52">
                  <c:v>887517.76242719986</c:v>
                </c:pt>
                <c:pt idx="53">
                  <c:v>897750.11519519985</c:v>
                </c:pt>
                <c:pt idx="54">
                  <c:v>907430.15346719988</c:v>
                </c:pt>
                <c:pt idx="55">
                  <c:v>917022.98418719985</c:v>
                </c:pt>
                <c:pt idx="56">
                  <c:v>926394.88910879986</c:v>
                </c:pt>
                <c:pt idx="57">
                  <c:v>935697.02798879985</c:v>
                </c:pt>
                <c:pt idx="58">
                  <c:v>944999.16686879983</c:v>
                </c:pt>
                <c:pt idx="59">
                  <c:v>954301.30574879982</c:v>
                </c:pt>
                <c:pt idx="60">
                  <c:v>963603.4446287998</c:v>
                </c:pt>
                <c:pt idx="61">
                  <c:v>972905.58350879978</c:v>
                </c:pt>
                <c:pt idx="62">
                  <c:v>982207.72238879977</c:v>
                </c:pt>
                <c:pt idx="63">
                  <c:v>991509.86126879975</c:v>
                </c:pt>
                <c:pt idx="64">
                  <c:v>1000812.0001487997</c:v>
                </c:pt>
                <c:pt idx="65">
                  <c:v>1009758.0415247998</c:v>
                </c:pt>
                <c:pt idx="66">
                  <c:v>1018653.2118287998</c:v>
                </c:pt>
                <c:pt idx="67">
                  <c:v>1027548.3821327998</c:v>
                </c:pt>
                <c:pt idx="68">
                  <c:v>1036443.5524367999</c:v>
                </c:pt>
                <c:pt idx="69">
                  <c:v>1045338.7227407999</c:v>
                </c:pt>
                <c:pt idx="70">
                  <c:v>1054175.7546768</c:v>
                </c:pt>
                <c:pt idx="71">
                  <c:v>1062823.8369167999</c:v>
                </c:pt>
                <c:pt idx="72">
                  <c:v>1071370.1770127998</c:v>
                </c:pt>
                <c:pt idx="73">
                  <c:v>1079846.7510671997</c:v>
                </c:pt>
                <c:pt idx="74">
                  <c:v>1088305.8836111997</c:v>
                </c:pt>
                <c:pt idx="75">
                  <c:v>1096677.8086031997</c:v>
                </c:pt>
                <c:pt idx="76">
                  <c:v>1105049.7335951997</c:v>
                </c:pt>
                <c:pt idx="77">
                  <c:v>1113421.6585871996</c:v>
                </c:pt>
                <c:pt idx="78">
                  <c:v>1121793.5835791996</c:v>
                </c:pt>
                <c:pt idx="79">
                  <c:v>1130165.5085711996</c:v>
                </c:pt>
                <c:pt idx="80">
                  <c:v>1138537.4335631996</c:v>
                </c:pt>
                <c:pt idx="81">
                  <c:v>1146909.3585551996</c:v>
                </c:pt>
                <c:pt idx="82">
                  <c:v>1155281.2835471996</c:v>
                </c:pt>
                <c:pt idx="83">
                  <c:v>1163595.0701711995</c:v>
                </c:pt>
                <c:pt idx="84">
                  <c:v>1171879.7876111995</c:v>
                </c:pt>
                <c:pt idx="85">
                  <c:v>1179990.0899471994</c:v>
                </c:pt>
                <c:pt idx="86">
                  <c:v>1187978.3017103993</c:v>
                </c:pt>
                <c:pt idx="87">
                  <c:v>1195856.0505743993</c:v>
                </c:pt>
                <c:pt idx="88">
                  <c:v>1203600.0811919994</c:v>
                </c:pt>
                <c:pt idx="89">
                  <c:v>1211274.3457679993</c:v>
                </c:pt>
                <c:pt idx="90">
                  <c:v>1218948.6103439992</c:v>
                </c:pt>
                <c:pt idx="91">
                  <c:v>1226622.8749199992</c:v>
                </c:pt>
                <c:pt idx="92">
                  <c:v>1234297.1394959991</c:v>
                </c:pt>
                <c:pt idx="93">
                  <c:v>1241796.9889679991</c:v>
                </c:pt>
                <c:pt idx="94">
                  <c:v>1248913.125211199</c:v>
                </c:pt>
                <c:pt idx="95">
                  <c:v>1256029.261454399</c:v>
                </c:pt>
                <c:pt idx="96">
                  <c:v>1263145.3976975989</c:v>
                </c:pt>
                <c:pt idx="97">
                  <c:v>1270261.5339407988</c:v>
                </c:pt>
                <c:pt idx="98">
                  <c:v>1277377.6701839988</c:v>
                </c:pt>
                <c:pt idx="99">
                  <c:v>1284493.8064271987</c:v>
                </c:pt>
                <c:pt idx="100">
                  <c:v>1291609.9426703986</c:v>
                </c:pt>
                <c:pt idx="101">
                  <c:v>1298726.0789135986</c:v>
                </c:pt>
                <c:pt idx="102">
                  <c:v>1305842.2151567985</c:v>
                </c:pt>
                <c:pt idx="103">
                  <c:v>1312888.5853583985</c:v>
                </c:pt>
                <c:pt idx="104">
                  <c:v>1319934.9555599985</c:v>
                </c:pt>
                <c:pt idx="105">
                  <c:v>1326944.9892815985</c:v>
                </c:pt>
                <c:pt idx="106">
                  <c:v>1333921.5934415986</c:v>
                </c:pt>
                <c:pt idx="107">
                  <c:v>1340898.1976015987</c:v>
                </c:pt>
                <c:pt idx="108">
                  <c:v>1347816.6633935987</c:v>
                </c:pt>
                <c:pt idx="109">
                  <c:v>1354706.0600015987</c:v>
                </c:pt>
                <c:pt idx="110">
                  <c:v>1361595.4566095986</c:v>
                </c:pt>
                <c:pt idx="111">
                  <c:v>1368339.5072975985</c:v>
                </c:pt>
                <c:pt idx="112">
                  <c:v>1375025.4196175984</c:v>
                </c:pt>
                <c:pt idx="113">
                  <c:v>1381653.1935695985</c:v>
                </c:pt>
                <c:pt idx="114">
                  <c:v>1388062.9486415985</c:v>
                </c:pt>
                <c:pt idx="115">
                  <c:v>1394472.7037135984</c:v>
                </c:pt>
                <c:pt idx="116">
                  <c:v>1400882.4587855984</c:v>
                </c:pt>
                <c:pt idx="117">
                  <c:v>1407277.6792655983</c:v>
                </c:pt>
                <c:pt idx="118">
                  <c:v>1413597.3198671984</c:v>
                </c:pt>
                <c:pt idx="119">
                  <c:v>1419905.3327951983</c:v>
                </c:pt>
                <c:pt idx="120">
                  <c:v>1426184.2765391984</c:v>
                </c:pt>
                <c:pt idx="121">
                  <c:v>1432463.2202831984</c:v>
                </c:pt>
                <c:pt idx="122">
                  <c:v>1438742.1640271985</c:v>
                </c:pt>
                <c:pt idx="123">
                  <c:v>1445021.1077711985</c:v>
                </c:pt>
                <c:pt idx="124">
                  <c:v>1451270.9823311984</c:v>
                </c:pt>
                <c:pt idx="125">
                  <c:v>1457462.7185231985</c:v>
                </c:pt>
                <c:pt idx="126">
                  <c:v>1463637.0132047986</c:v>
                </c:pt>
                <c:pt idx="127">
                  <c:v>1469770.6110287986</c:v>
                </c:pt>
                <c:pt idx="128">
                  <c:v>1475817.0013007987</c:v>
                </c:pt>
                <c:pt idx="129">
                  <c:v>1481846.5224863987</c:v>
                </c:pt>
                <c:pt idx="130">
                  <c:v>1487834.7743903988</c:v>
                </c:pt>
                <c:pt idx="131">
                  <c:v>1493764.8879263988</c:v>
                </c:pt>
                <c:pt idx="132">
                  <c:v>1499602.6893815987</c:v>
                </c:pt>
                <c:pt idx="133">
                  <c:v>1505343.8532215988</c:v>
                </c:pt>
                <c:pt idx="134">
                  <c:v>1510962.9264887988</c:v>
                </c:pt>
                <c:pt idx="135">
                  <c:v>1516337.8186103988</c:v>
                </c:pt>
                <c:pt idx="136">
                  <c:v>1521679.2811703987</c:v>
                </c:pt>
                <c:pt idx="137">
                  <c:v>1527020.7437303986</c:v>
                </c:pt>
                <c:pt idx="138">
                  <c:v>1532357.8459127985</c:v>
                </c:pt>
                <c:pt idx="139">
                  <c:v>1537694.9480951985</c:v>
                </c:pt>
                <c:pt idx="140">
                  <c:v>1543032.0502775984</c:v>
                </c:pt>
                <c:pt idx="141">
                  <c:v>1548369.1524599984</c:v>
                </c:pt>
                <c:pt idx="142">
                  <c:v>1553706.2546423983</c:v>
                </c:pt>
                <c:pt idx="143">
                  <c:v>1559043.3568247983</c:v>
                </c:pt>
                <c:pt idx="144">
                  <c:v>1564380.4590071982</c:v>
                </c:pt>
                <c:pt idx="145">
                  <c:v>1569717.5611895982</c:v>
                </c:pt>
                <c:pt idx="146">
                  <c:v>1575054.6633719981</c:v>
                </c:pt>
                <c:pt idx="147">
                  <c:v>1580391.7655543981</c:v>
                </c:pt>
                <c:pt idx="148">
                  <c:v>1585728.867736798</c:v>
                </c:pt>
                <c:pt idx="149">
                  <c:v>1591065.969919198</c:v>
                </c:pt>
                <c:pt idx="150">
                  <c:v>1596403.0721015979</c:v>
                </c:pt>
                <c:pt idx="151">
                  <c:v>1601740.1742839979</c:v>
                </c:pt>
                <c:pt idx="152">
                  <c:v>1607077.2764663978</c:v>
                </c:pt>
                <c:pt idx="153">
                  <c:v>1612414.3786487977</c:v>
                </c:pt>
                <c:pt idx="154">
                  <c:v>1617751.4808311977</c:v>
                </c:pt>
                <c:pt idx="155">
                  <c:v>1623088.5830135976</c:v>
                </c:pt>
                <c:pt idx="156">
                  <c:v>1628425.6851959976</c:v>
                </c:pt>
                <c:pt idx="157">
                  <c:v>1633762.7873783975</c:v>
                </c:pt>
                <c:pt idx="158">
                  <c:v>1639099.8895607975</c:v>
                </c:pt>
                <c:pt idx="159">
                  <c:v>1644436.9917431974</c:v>
                </c:pt>
                <c:pt idx="160">
                  <c:v>1649774.0939255974</c:v>
                </c:pt>
                <c:pt idx="161">
                  <c:v>1655111.1961079973</c:v>
                </c:pt>
                <c:pt idx="162">
                  <c:v>1660413.4152695974</c:v>
                </c:pt>
                <c:pt idx="163">
                  <c:v>1665715.6344311975</c:v>
                </c:pt>
                <c:pt idx="164">
                  <c:v>1671015.2851511976</c:v>
                </c:pt>
                <c:pt idx="165">
                  <c:v>1676247.7382711975</c:v>
                </c:pt>
                <c:pt idx="166">
                  <c:v>1681480.1913911975</c:v>
                </c:pt>
                <c:pt idx="167">
                  <c:v>1686712.6445111975</c:v>
                </c:pt>
                <c:pt idx="168">
                  <c:v>1691945.0976311974</c:v>
                </c:pt>
                <c:pt idx="169">
                  <c:v>1697061.2740151975</c:v>
                </c:pt>
                <c:pt idx="170">
                  <c:v>1702177.4503991976</c:v>
                </c:pt>
                <c:pt idx="171">
                  <c:v>1707293.6267831977</c:v>
                </c:pt>
                <c:pt idx="172">
                  <c:v>1712409.8031671979</c:v>
                </c:pt>
                <c:pt idx="173">
                  <c:v>1717525.979551198</c:v>
                </c:pt>
                <c:pt idx="174">
                  <c:v>1722642.1559351981</c:v>
                </c:pt>
                <c:pt idx="175">
                  <c:v>1727758.3323191982</c:v>
                </c:pt>
                <c:pt idx="176">
                  <c:v>1732554.7476791982</c:v>
                </c:pt>
                <c:pt idx="177">
                  <c:v>1737205.8171191982</c:v>
                </c:pt>
                <c:pt idx="178">
                  <c:v>1741856.8865591981</c:v>
                </c:pt>
                <c:pt idx="179">
                  <c:v>1746507.9559991981</c:v>
                </c:pt>
                <c:pt idx="180">
                  <c:v>1751159.0254391981</c:v>
                </c:pt>
                <c:pt idx="181">
                  <c:v>1755671.8252397981</c:v>
                </c:pt>
                <c:pt idx="182">
                  <c:v>1760090.3412077981</c:v>
                </c:pt>
                <c:pt idx="183">
                  <c:v>1764450.7188077981</c:v>
                </c:pt>
                <c:pt idx="184">
                  <c:v>1768723.8888557982</c:v>
                </c:pt>
                <c:pt idx="185">
                  <c:v>1772997.0589037982</c:v>
                </c:pt>
                <c:pt idx="186">
                  <c:v>1777270.2289517983</c:v>
                </c:pt>
                <c:pt idx="187">
                  <c:v>1781543.3989997983</c:v>
                </c:pt>
                <c:pt idx="188">
                  <c:v>1785816.5690477984</c:v>
                </c:pt>
                <c:pt idx="189">
                  <c:v>1790089.7390957985</c:v>
                </c:pt>
                <c:pt idx="190">
                  <c:v>1794362.9091437985</c:v>
                </c:pt>
                <c:pt idx="191">
                  <c:v>1798548.8716397986</c:v>
                </c:pt>
                <c:pt idx="192">
                  <c:v>1802734.8341357987</c:v>
                </c:pt>
                <c:pt idx="193">
                  <c:v>1806920.7966317988</c:v>
                </c:pt>
                <c:pt idx="194">
                  <c:v>1811106.759127799</c:v>
                </c:pt>
                <c:pt idx="195">
                  <c:v>1815292.7216237991</c:v>
                </c:pt>
                <c:pt idx="196">
                  <c:v>1819478.6841197992</c:v>
                </c:pt>
                <c:pt idx="197">
                  <c:v>1823664.6466157993</c:v>
                </c:pt>
                <c:pt idx="198">
                  <c:v>1827850.6091117994</c:v>
                </c:pt>
                <c:pt idx="199">
                  <c:v>1832036.5716077995</c:v>
                </c:pt>
                <c:pt idx="200">
                  <c:v>1836222.5341037996</c:v>
                </c:pt>
                <c:pt idx="201">
                  <c:v>1840408.4965997997</c:v>
                </c:pt>
                <c:pt idx="202">
                  <c:v>1844594.4590957998</c:v>
                </c:pt>
                <c:pt idx="203">
                  <c:v>1848780.4215917999</c:v>
                </c:pt>
                <c:pt idx="204">
                  <c:v>1852966.3840878</c:v>
                </c:pt>
                <c:pt idx="205">
                  <c:v>1857152.3465838002</c:v>
                </c:pt>
                <c:pt idx="206">
                  <c:v>1861338.3090798003</c:v>
                </c:pt>
                <c:pt idx="207">
                  <c:v>1865524.2715758004</c:v>
                </c:pt>
                <c:pt idx="208">
                  <c:v>1869710.2340718005</c:v>
                </c:pt>
                <c:pt idx="209">
                  <c:v>1873896.1965678006</c:v>
                </c:pt>
                <c:pt idx="210">
                  <c:v>1878082.1590638007</c:v>
                </c:pt>
                <c:pt idx="211">
                  <c:v>1882268.1215598008</c:v>
                </c:pt>
                <c:pt idx="212">
                  <c:v>1886425.0148718008</c:v>
                </c:pt>
                <c:pt idx="213">
                  <c:v>1890501.6692718007</c:v>
                </c:pt>
                <c:pt idx="214">
                  <c:v>1894567.8707118006</c:v>
                </c:pt>
                <c:pt idx="215">
                  <c:v>1898506.7451438007</c:v>
                </c:pt>
                <c:pt idx="216">
                  <c:v>1902343.8774318008</c:v>
                </c:pt>
                <c:pt idx="217">
                  <c:v>1906181.0097198009</c:v>
                </c:pt>
                <c:pt idx="218">
                  <c:v>1910018.142007801</c:v>
                </c:pt>
                <c:pt idx="219">
                  <c:v>1913768.0667438009</c:v>
                </c:pt>
                <c:pt idx="220">
                  <c:v>1917517.9914798008</c:v>
                </c:pt>
                <c:pt idx="221">
                  <c:v>1921122.5702958007</c:v>
                </c:pt>
                <c:pt idx="222">
                  <c:v>1924727.1491118006</c:v>
                </c:pt>
                <c:pt idx="223">
                  <c:v>1928331.7279278005</c:v>
                </c:pt>
                <c:pt idx="224">
                  <c:v>1931936.3067438004</c:v>
                </c:pt>
                <c:pt idx="225">
                  <c:v>1935517.6302126003</c:v>
                </c:pt>
                <c:pt idx="226">
                  <c:v>1939098.9536814003</c:v>
                </c:pt>
                <c:pt idx="227">
                  <c:v>1942657.0218030002</c:v>
                </c:pt>
                <c:pt idx="228">
                  <c:v>1946215.0899246002</c:v>
                </c:pt>
                <c:pt idx="229">
                  <c:v>1949773.1580462002</c:v>
                </c:pt>
                <c:pt idx="230">
                  <c:v>1953331.2261678001</c:v>
                </c:pt>
                <c:pt idx="231">
                  <c:v>1956889.2942894001</c:v>
                </c:pt>
                <c:pt idx="232">
                  <c:v>1960447.3624110001</c:v>
                </c:pt>
                <c:pt idx="233">
                  <c:v>1964005.4305326</c:v>
                </c:pt>
                <c:pt idx="234">
                  <c:v>1967563.4986542</c:v>
                </c:pt>
                <c:pt idx="235">
                  <c:v>1971121.5667758</c:v>
                </c:pt>
                <c:pt idx="236">
                  <c:v>1974679.6348973999</c:v>
                </c:pt>
                <c:pt idx="237">
                  <c:v>1978237.7030189999</c:v>
                </c:pt>
                <c:pt idx="238">
                  <c:v>1981795.7711405999</c:v>
                </c:pt>
                <c:pt idx="239">
                  <c:v>1985353.8392621998</c:v>
                </c:pt>
                <c:pt idx="240">
                  <c:v>1988911.9073837998</c:v>
                </c:pt>
                <c:pt idx="241">
                  <c:v>1992469.9755053998</c:v>
                </c:pt>
                <c:pt idx="242">
                  <c:v>1996028.0436269997</c:v>
                </c:pt>
                <c:pt idx="243">
                  <c:v>1999586.1117485997</c:v>
                </c:pt>
                <c:pt idx="244">
                  <c:v>2003144.1798701996</c:v>
                </c:pt>
                <c:pt idx="245">
                  <c:v>2006702.2479917996</c:v>
                </c:pt>
                <c:pt idx="246">
                  <c:v>2010260.3161133996</c:v>
                </c:pt>
                <c:pt idx="247">
                  <c:v>2013818.3842349995</c:v>
                </c:pt>
                <c:pt idx="248">
                  <c:v>2017376.4523565995</c:v>
                </c:pt>
                <c:pt idx="249">
                  <c:v>2020899.6374573994</c:v>
                </c:pt>
                <c:pt idx="250">
                  <c:v>2024422.8225581993</c:v>
                </c:pt>
                <c:pt idx="251">
                  <c:v>2027940.1938221992</c:v>
                </c:pt>
                <c:pt idx="252">
                  <c:v>2031443.9040629992</c:v>
                </c:pt>
                <c:pt idx="253">
                  <c:v>2034932.2061429992</c:v>
                </c:pt>
                <c:pt idx="254">
                  <c:v>2038420.5082229993</c:v>
                </c:pt>
                <c:pt idx="255">
                  <c:v>2041908.8103029993</c:v>
                </c:pt>
                <c:pt idx="256">
                  <c:v>2045392.7520053994</c:v>
                </c:pt>
                <c:pt idx="257">
                  <c:v>2048869.4264117994</c:v>
                </c:pt>
                <c:pt idx="258">
                  <c:v>2052342.9058211993</c:v>
                </c:pt>
                <c:pt idx="259">
                  <c:v>2055714.9311651993</c:v>
                </c:pt>
                <c:pt idx="260">
                  <c:v>2059059.8783651993</c:v>
                </c:pt>
                <c:pt idx="261">
                  <c:v>2062264.7559011993</c:v>
                </c:pt>
                <c:pt idx="262">
                  <c:v>2065439.1107939994</c:v>
                </c:pt>
                <c:pt idx="263">
                  <c:v>2068578.5826659994</c:v>
                </c:pt>
                <c:pt idx="264">
                  <c:v>2071718.0545379994</c:v>
                </c:pt>
                <c:pt idx="265">
                  <c:v>2074857.5264099995</c:v>
                </c:pt>
                <c:pt idx="266">
                  <c:v>2077996.9982819995</c:v>
                </c:pt>
                <c:pt idx="267">
                  <c:v>2081136.4701539995</c:v>
                </c:pt>
                <c:pt idx="268">
                  <c:v>2084275.9420259995</c:v>
                </c:pt>
                <c:pt idx="269">
                  <c:v>2087337.9624419995</c:v>
                </c:pt>
                <c:pt idx="270">
                  <c:v>2090390.2267619995</c:v>
                </c:pt>
                <c:pt idx="271">
                  <c:v>2093410.1341931995</c:v>
                </c:pt>
                <c:pt idx="272">
                  <c:v>2096428.4263931995</c:v>
                </c:pt>
                <c:pt idx="273">
                  <c:v>2099422.5523451995</c:v>
                </c:pt>
                <c:pt idx="274">
                  <c:v>2102349.3811451993</c:v>
                </c:pt>
                <c:pt idx="275">
                  <c:v>2105268.9252275992</c:v>
                </c:pt>
                <c:pt idx="276">
                  <c:v>2108175.8436275991</c:v>
                </c:pt>
                <c:pt idx="277">
                  <c:v>2111082.7620275989</c:v>
                </c:pt>
                <c:pt idx="278">
                  <c:v>2113953.3439475987</c:v>
                </c:pt>
                <c:pt idx="279">
                  <c:v>2116823.9258675985</c:v>
                </c:pt>
                <c:pt idx="280">
                  <c:v>2119654.8226271984</c:v>
                </c:pt>
                <c:pt idx="281">
                  <c:v>2122372.5922271982</c:v>
                </c:pt>
                <c:pt idx="282">
                  <c:v>2125090.3618271984</c:v>
                </c:pt>
                <c:pt idx="283">
                  <c:v>2127808.1314271986</c:v>
                </c:pt>
                <c:pt idx="284">
                  <c:v>2130525.9010271989</c:v>
                </c:pt>
                <c:pt idx="285">
                  <c:v>2133229.3351391987</c:v>
                </c:pt>
                <c:pt idx="286">
                  <c:v>2135932.7692511985</c:v>
                </c:pt>
                <c:pt idx="287">
                  <c:v>2138636.2033631983</c:v>
                </c:pt>
                <c:pt idx="288">
                  <c:v>2141339.6374751981</c:v>
                </c:pt>
                <c:pt idx="289">
                  <c:v>2144043.0715871979</c:v>
                </c:pt>
                <c:pt idx="290">
                  <c:v>2146746.5056991978</c:v>
                </c:pt>
                <c:pt idx="291">
                  <c:v>2149396.3310591979</c:v>
                </c:pt>
                <c:pt idx="292">
                  <c:v>2152012.5576191978</c:v>
                </c:pt>
                <c:pt idx="293">
                  <c:v>2154628.7841791976</c:v>
                </c:pt>
                <c:pt idx="294">
                  <c:v>2157245.0107391975</c:v>
                </c:pt>
                <c:pt idx="295">
                  <c:v>2159861.2372991974</c:v>
                </c:pt>
                <c:pt idx="296">
                  <c:v>2162441.8727747975</c:v>
                </c:pt>
                <c:pt idx="297">
                  <c:v>2164999.9609667975</c:v>
                </c:pt>
                <c:pt idx="298">
                  <c:v>2167558.0491587976</c:v>
                </c:pt>
                <c:pt idx="299">
                  <c:v>2170116.1373507977</c:v>
                </c:pt>
                <c:pt idx="300">
                  <c:v>2172674.2255427977</c:v>
                </c:pt>
                <c:pt idx="301">
                  <c:v>2175232.3137347978</c:v>
                </c:pt>
                <c:pt idx="302">
                  <c:v>2177703.1943747979</c:v>
                </c:pt>
                <c:pt idx="303">
                  <c:v>2180028.7290947977</c:v>
                </c:pt>
                <c:pt idx="304">
                  <c:v>2182354.2638147976</c:v>
                </c:pt>
                <c:pt idx="305">
                  <c:v>2184679.7985347975</c:v>
                </c:pt>
                <c:pt idx="306">
                  <c:v>2186926.8464579973</c:v>
                </c:pt>
                <c:pt idx="307">
                  <c:v>2189107.0352579975</c:v>
                </c:pt>
                <c:pt idx="308">
                  <c:v>2191287.2240579976</c:v>
                </c:pt>
                <c:pt idx="309">
                  <c:v>2193423.8090819977</c:v>
                </c:pt>
                <c:pt idx="310">
                  <c:v>2195560.3941059979</c:v>
                </c:pt>
                <c:pt idx="311">
                  <c:v>2197653.375353998</c:v>
                </c:pt>
                <c:pt idx="312">
                  <c:v>2199746.3566019982</c:v>
                </c:pt>
                <c:pt idx="313">
                  <c:v>2201839.3378499984</c:v>
                </c:pt>
                <c:pt idx="314">
                  <c:v>2203932.3190979986</c:v>
                </c:pt>
                <c:pt idx="315">
                  <c:v>2206025.3003459987</c:v>
                </c:pt>
                <c:pt idx="316">
                  <c:v>2208063.6275459989</c:v>
                </c:pt>
                <c:pt idx="317">
                  <c:v>2210101.9547459991</c:v>
                </c:pt>
                <c:pt idx="318">
                  <c:v>2212140.2819459992</c:v>
                </c:pt>
                <c:pt idx="319">
                  <c:v>2214178.6091459994</c:v>
                </c:pt>
                <c:pt idx="320">
                  <c:v>2216216.9363459996</c:v>
                </c:pt>
                <c:pt idx="321">
                  <c:v>2218251.7792259995</c:v>
                </c:pt>
                <c:pt idx="322">
                  <c:v>2220158.9174225996</c:v>
                </c:pt>
                <c:pt idx="323">
                  <c:v>2222061.9609209998</c:v>
                </c:pt>
                <c:pt idx="324">
                  <c:v>2223943.4937209999</c:v>
                </c:pt>
                <c:pt idx="325">
                  <c:v>2225799.9394169999</c:v>
                </c:pt>
                <c:pt idx="326">
                  <c:v>2227656.3851129999</c:v>
                </c:pt>
                <c:pt idx="327">
                  <c:v>2229510.9990522</c:v>
                </c:pt>
                <c:pt idx="328">
                  <c:v>2231313.2884602002</c:v>
                </c:pt>
                <c:pt idx="329">
                  <c:v>2233115.5778682004</c:v>
                </c:pt>
                <c:pt idx="330">
                  <c:v>2234917.8672762006</c:v>
                </c:pt>
                <c:pt idx="331">
                  <c:v>2236720.1566842007</c:v>
                </c:pt>
                <c:pt idx="332">
                  <c:v>2238522.4460922009</c:v>
                </c:pt>
                <c:pt idx="333">
                  <c:v>2240324.7355002011</c:v>
                </c:pt>
                <c:pt idx="334">
                  <c:v>2242127.0249082013</c:v>
                </c:pt>
                <c:pt idx="335">
                  <c:v>2243929.3143162015</c:v>
                </c:pt>
                <c:pt idx="336">
                  <c:v>2245731.6037242017</c:v>
                </c:pt>
                <c:pt idx="337">
                  <c:v>2247513.6965202019</c:v>
                </c:pt>
                <c:pt idx="338">
                  <c:v>2249292.7305810018</c:v>
                </c:pt>
                <c:pt idx="339">
                  <c:v>2251067.3775096019</c:v>
                </c:pt>
                <c:pt idx="340">
                  <c:v>2252842.0244382019</c:v>
                </c:pt>
                <c:pt idx="341">
                  <c:v>2254608.5746782017</c:v>
                </c:pt>
                <c:pt idx="342">
                  <c:v>2256352.7257182016</c:v>
                </c:pt>
                <c:pt idx="343">
                  <c:v>2258096.8767582015</c:v>
                </c:pt>
                <c:pt idx="344">
                  <c:v>2259841.0277982014</c:v>
                </c:pt>
                <c:pt idx="345">
                  <c:v>2261585.1788382013</c:v>
                </c:pt>
                <c:pt idx="346">
                  <c:v>2263329.3298782012</c:v>
                </c:pt>
                <c:pt idx="347">
                  <c:v>2265073.4809182012</c:v>
                </c:pt>
                <c:pt idx="348">
                  <c:v>2266817.6319582011</c:v>
                </c:pt>
                <c:pt idx="349">
                  <c:v>2268561.782998201</c:v>
                </c:pt>
                <c:pt idx="350">
                  <c:v>2270305.9340382009</c:v>
                </c:pt>
                <c:pt idx="351">
                  <c:v>2272047.1781598008</c:v>
                </c:pt>
                <c:pt idx="352">
                  <c:v>2273785.5153630008</c:v>
                </c:pt>
                <c:pt idx="353">
                  <c:v>2275523.8525662008</c:v>
                </c:pt>
                <c:pt idx="354">
                  <c:v>2277262.1897694007</c:v>
                </c:pt>
                <c:pt idx="355">
                  <c:v>2278977.2716254005</c:v>
                </c:pt>
                <c:pt idx="356">
                  <c:v>2280649.7452254007</c:v>
                </c:pt>
                <c:pt idx="357">
                  <c:v>2282322.2188254008</c:v>
                </c:pt>
                <c:pt idx="358">
                  <c:v>2283994.692425401</c:v>
                </c:pt>
                <c:pt idx="359">
                  <c:v>2285667.1660254011</c:v>
                </c:pt>
                <c:pt idx="360">
                  <c:v>2287339.6396254012</c:v>
                </c:pt>
                <c:pt idx="361">
                  <c:v>2289012.1132254014</c:v>
                </c:pt>
                <c:pt idx="362">
                  <c:v>2290684.5868254015</c:v>
                </c:pt>
                <c:pt idx="363">
                  <c:v>2292357.0604254017</c:v>
                </c:pt>
                <c:pt idx="364">
                  <c:v>2294029.5340254018</c:v>
                </c:pt>
                <c:pt idx="365">
                  <c:v>2295702.007625402</c:v>
                </c:pt>
                <c:pt idx="366">
                  <c:v>2297329.8819294018</c:v>
                </c:pt>
                <c:pt idx="367">
                  <c:v>2298940.3147230018</c:v>
                </c:pt>
                <c:pt idx="368">
                  <c:v>2300508.2587230019</c:v>
                </c:pt>
                <c:pt idx="369">
                  <c:v>2302006.146114002</c:v>
                </c:pt>
                <c:pt idx="370">
                  <c:v>2303478.2713140021</c:v>
                </c:pt>
                <c:pt idx="371">
                  <c:v>2304950.3965140022</c:v>
                </c:pt>
                <c:pt idx="372">
                  <c:v>2306413.8109140024</c:v>
                </c:pt>
                <c:pt idx="373">
                  <c:v>2307877.2253140025</c:v>
                </c:pt>
                <c:pt idx="374">
                  <c:v>2309246.5630740025</c:v>
                </c:pt>
                <c:pt idx="375">
                  <c:v>2310605.4478740026</c:v>
                </c:pt>
                <c:pt idx="376">
                  <c:v>2311964.3326740027</c:v>
                </c:pt>
                <c:pt idx="377">
                  <c:v>2313323.2174740029</c:v>
                </c:pt>
                <c:pt idx="378">
                  <c:v>2314682.102274003</c:v>
                </c:pt>
                <c:pt idx="379">
                  <c:v>2316040.9870740031</c:v>
                </c:pt>
                <c:pt idx="380">
                  <c:v>2317399.8718740032</c:v>
                </c:pt>
                <c:pt idx="381">
                  <c:v>2318758.7566740033</c:v>
                </c:pt>
                <c:pt idx="382">
                  <c:v>2320117.6414740034</c:v>
                </c:pt>
                <c:pt idx="383">
                  <c:v>2321476.5262740036</c:v>
                </c:pt>
                <c:pt idx="384">
                  <c:v>2322835.4110740037</c:v>
                </c:pt>
                <c:pt idx="385">
                  <c:v>2324194.2958740038</c:v>
                </c:pt>
                <c:pt idx="386">
                  <c:v>2325553.0612116037</c:v>
                </c:pt>
                <c:pt idx="387">
                  <c:v>2326899.5331216035</c:v>
                </c:pt>
                <c:pt idx="388">
                  <c:v>2328246.0050316034</c:v>
                </c:pt>
                <c:pt idx="389">
                  <c:v>2329525.0491276034</c:v>
                </c:pt>
                <c:pt idx="390">
                  <c:v>2330776.3555476032</c:v>
                </c:pt>
                <c:pt idx="391">
                  <c:v>2332021.0417596032</c:v>
                </c:pt>
                <c:pt idx="392">
                  <c:v>2333051.5293996031</c:v>
                </c:pt>
                <c:pt idx="393">
                  <c:v>2334055.0135596031</c:v>
                </c:pt>
                <c:pt idx="394">
                  <c:v>2335058.4977196031</c:v>
                </c:pt>
                <c:pt idx="395">
                  <c:v>2336052.1822296032</c:v>
                </c:pt>
                <c:pt idx="396">
                  <c:v>2336992.9486296033</c:v>
                </c:pt>
                <c:pt idx="397">
                  <c:v>2337921.1714776033</c:v>
                </c:pt>
                <c:pt idx="398">
                  <c:v>2338849.3943256033</c:v>
                </c:pt>
                <c:pt idx="399">
                  <c:v>2339777.6171736033</c:v>
                </c:pt>
                <c:pt idx="400">
                  <c:v>2340705.8400216033</c:v>
                </c:pt>
                <c:pt idx="401">
                  <c:v>2341634.0628696033</c:v>
                </c:pt>
                <c:pt idx="402">
                  <c:v>2342562.2857176033</c:v>
                </c:pt>
                <c:pt idx="403">
                  <c:v>2343490.5085656033</c:v>
                </c:pt>
                <c:pt idx="404">
                  <c:v>2344418.7314136033</c:v>
                </c:pt>
                <c:pt idx="405">
                  <c:v>2345346.9542616033</c:v>
                </c:pt>
                <c:pt idx="406">
                  <c:v>2346266.8147416031</c:v>
                </c:pt>
                <c:pt idx="407">
                  <c:v>2347167.9594456032</c:v>
                </c:pt>
                <c:pt idx="408">
                  <c:v>2348069.1041496033</c:v>
                </c:pt>
                <c:pt idx="409">
                  <c:v>2348952.3792696032</c:v>
                </c:pt>
                <c:pt idx="410">
                  <c:v>2349835.6543896031</c:v>
                </c:pt>
                <c:pt idx="411">
                  <c:v>2350718.929509603</c:v>
                </c:pt>
                <c:pt idx="412">
                  <c:v>2351561.9358456028</c:v>
                </c:pt>
                <c:pt idx="413">
                  <c:v>2352398.1726456028</c:v>
                </c:pt>
                <c:pt idx="414">
                  <c:v>2353234.4094456029</c:v>
                </c:pt>
                <c:pt idx="415">
                  <c:v>2354070.646245603</c:v>
                </c:pt>
                <c:pt idx="416">
                  <c:v>2354906.8830456031</c:v>
                </c:pt>
                <c:pt idx="417">
                  <c:v>2355743.1198456031</c:v>
                </c:pt>
                <c:pt idx="418">
                  <c:v>2356579.3566456032</c:v>
                </c:pt>
                <c:pt idx="419">
                  <c:v>2357394.687525603</c:v>
                </c:pt>
                <c:pt idx="420">
                  <c:v>2358191.843321403</c:v>
                </c:pt>
                <c:pt idx="421">
                  <c:v>2358965.3623614032</c:v>
                </c:pt>
                <c:pt idx="422">
                  <c:v>2359738.8814014033</c:v>
                </c:pt>
                <c:pt idx="423">
                  <c:v>2360472.6791934036</c:v>
                </c:pt>
                <c:pt idx="424">
                  <c:v>2361206.4769854038</c:v>
                </c:pt>
                <c:pt idx="425">
                  <c:v>2361896.3723454038</c:v>
                </c:pt>
                <c:pt idx="426">
                  <c:v>2362586.2677054037</c:v>
                </c:pt>
                <c:pt idx="427">
                  <c:v>2363276.1630654037</c:v>
                </c:pt>
                <c:pt idx="428">
                  <c:v>2363966.0584254037</c:v>
                </c:pt>
                <c:pt idx="429">
                  <c:v>2364645.5008254037</c:v>
                </c:pt>
                <c:pt idx="430">
                  <c:v>2365324.9432254038</c:v>
                </c:pt>
                <c:pt idx="431">
                  <c:v>2366004.3856254038</c:v>
                </c:pt>
                <c:pt idx="432">
                  <c:v>2366683.8280254039</c:v>
                </c:pt>
                <c:pt idx="433">
                  <c:v>2367363.270425404</c:v>
                </c:pt>
                <c:pt idx="434">
                  <c:v>2368042.712825404</c:v>
                </c:pt>
                <c:pt idx="435">
                  <c:v>2368722.1552254041</c:v>
                </c:pt>
                <c:pt idx="436">
                  <c:v>2369401.5976254041</c:v>
                </c:pt>
                <c:pt idx="437">
                  <c:v>2370081.0400254042</c:v>
                </c:pt>
                <c:pt idx="438">
                  <c:v>2370760.4824254042</c:v>
                </c:pt>
                <c:pt idx="439">
                  <c:v>2371439.9248254043</c:v>
                </c:pt>
                <c:pt idx="440">
                  <c:v>2372119.3672254044</c:v>
                </c:pt>
                <c:pt idx="441">
                  <c:v>2372798.8096254044</c:v>
                </c:pt>
                <c:pt idx="442">
                  <c:v>2373478.2520254045</c:v>
                </c:pt>
                <c:pt idx="443">
                  <c:v>2374157.6944254045</c:v>
                </c:pt>
                <c:pt idx="444">
                  <c:v>2374837.1368254046</c:v>
                </c:pt>
                <c:pt idx="445">
                  <c:v>2375516.5792254047</c:v>
                </c:pt>
                <c:pt idx="446">
                  <c:v>2376196.0216254047</c:v>
                </c:pt>
                <c:pt idx="447">
                  <c:v>2376875.4640254048</c:v>
                </c:pt>
                <c:pt idx="448">
                  <c:v>2377554.9064254048</c:v>
                </c:pt>
                <c:pt idx="449">
                  <c:v>2378234.3488254049</c:v>
                </c:pt>
                <c:pt idx="450">
                  <c:v>2378913.7912254049</c:v>
                </c:pt>
                <c:pt idx="451">
                  <c:v>2379593.233625405</c:v>
                </c:pt>
                <c:pt idx="452">
                  <c:v>2380272.6760254051</c:v>
                </c:pt>
                <c:pt idx="453">
                  <c:v>2380952.1184254051</c:v>
                </c:pt>
                <c:pt idx="454">
                  <c:v>2381631.5608254052</c:v>
                </c:pt>
                <c:pt idx="455">
                  <c:v>2382311.0032254052</c:v>
                </c:pt>
                <c:pt idx="456">
                  <c:v>2382990.4456254053</c:v>
                </c:pt>
                <c:pt idx="457">
                  <c:v>2383669.8880254054</c:v>
                </c:pt>
                <c:pt idx="458">
                  <c:v>2384221.9349754052</c:v>
                </c:pt>
                <c:pt idx="459">
                  <c:v>2384686.0463994052</c:v>
                </c:pt>
                <c:pt idx="460">
                  <c:v>2385150.1578234052</c:v>
                </c:pt>
                <c:pt idx="461">
                  <c:v>2385610.0880634054</c:v>
                </c:pt>
                <c:pt idx="462">
                  <c:v>2385798.2413434056</c:v>
                </c:pt>
                <c:pt idx="463">
                  <c:v>2385928.9033434056</c:v>
                </c:pt>
              </c:numCache>
            </c:numRef>
          </c:xVal>
          <c:yVal>
            <c:numRef>
              <c:f>'Marginal Supply Curve'!$I$2:$I$465</c:f>
              <c:numCache>
                <c:formatCode>"$"#,##0.00</c:formatCode>
                <c:ptCount val="464"/>
                <c:pt idx="0">
                  <c:v>2.3329763527848826</c:v>
                </c:pt>
                <c:pt idx="1">
                  <c:v>2.6302357194659578</c:v>
                </c:pt>
                <c:pt idx="2">
                  <c:v>4.1382696677990367</c:v>
                </c:pt>
                <c:pt idx="3">
                  <c:v>6.6752778958015995</c:v>
                </c:pt>
                <c:pt idx="4">
                  <c:v>6.8984546407416119</c:v>
                </c:pt>
                <c:pt idx="5">
                  <c:v>6.8984546407416119</c:v>
                </c:pt>
                <c:pt idx="6">
                  <c:v>7.4453079108497633</c:v>
                </c:pt>
                <c:pt idx="7">
                  <c:v>7.4490422830003737</c:v>
                </c:pt>
                <c:pt idx="8">
                  <c:v>7.4827363690375748</c:v>
                </c:pt>
                <c:pt idx="9">
                  <c:v>8.0376548381384154</c:v>
                </c:pt>
                <c:pt idx="10">
                  <c:v>8.1954914276977107</c:v>
                </c:pt>
                <c:pt idx="11">
                  <c:v>8.9736259707088735</c:v>
                </c:pt>
                <c:pt idx="12">
                  <c:v>9.0659194959281351</c:v>
                </c:pt>
                <c:pt idx="13">
                  <c:v>9.1091050885149158</c:v>
                </c:pt>
                <c:pt idx="14">
                  <c:v>9.848698948898182</c:v>
                </c:pt>
                <c:pt idx="15">
                  <c:v>9.848698948898182</c:v>
                </c:pt>
                <c:pt idx="16">
                  <c:v>10.057995415643774</c:v>
                </c:pt>
                <c:pt idx="17">
                  <c:v>10.181065759089371</c:v>
                </c:pt>
                <c:pt idx="18">
                  <c:v>10.181065759089371</c:v>
                </c:pt>
                <c:pt idx="19">
                  <c:v>10.181065759089371</c:v>
                </c:pt>
                <c:pt idx="20">
                  <c:v>10.181065759089371</c:v>
                </c:pt>
                <c:pt idx="21">
                  <c:v>10.181065759089371</c:v>
                </c:pt>
                <c:pt idx="22">
                  <c:v>10.181065759089371</c:v>
                </c:pt>
                <c:pt idx="23">
                  <c:v>10.262474217864728</c:v>
                </c:pt>
                <c:pt idx="24">
                  <c:v>10.495152866258572</c:v>
                </c:pt>
                <c:pt idx="25">
                  <c:v>10.495152866258572</c:v>
                </c:pt>
                <c:pt idx="26">
                  <c:v>10.540317341133623</c:v>
                </c:pt>
                <c:pt idx="27">
                  <c:v>11.056138737278665</c:v>
                </c:pt>
                <c:pt idx="28">
                  <c:v>11.056138737278665</c:v>
                </c:pt>
                <c:pt idx="29">
                  <c:v>11.056138737278665</c:v>
                </c:pt>
                <c:pt idx="30">
                  <c:v>11.056138737278665</c:v>
                </c:pt>
                <c:pt idx="31">
                  <c:v>11.056138737278665</c:v>
                </c:pt>
                <c:pt idx="32">
                  <c:v>11.056138737278665</c:v>
                </c:pt>
                <c:pt idx="33">
                  <c:v>11.056138737278665</c:v>
                </c:pt>
                <c:pt idx="34">
                  <c:v>11.093161999290331</c:v>
                </c:pt>
                <c:pt idx="35">
                  <c:v>11.986042467929877</c:v>
                </c:pt>
                <c:pt idx="36">
                  <c:v>12.048214656994304</c:v>
                </c:pt>
                <c:pt idx="37">
                  <c:v>12.160044173583657</c:v>
                </c:pt>
                <c:pt idx="38">
                  <c:v>13.05483722452793</c:v>
                </c:pt>
                <c:pt idx="39">
                  <c:v>13.17731351600672</c:v>
                </c:pt>
                <c:pt idx="40">
                  <c:v>13.193482256310361</c:v>
                </c:pt>
                <c:pt idx="41">
                  <c:v>13.193482256310361</c:v>
                </c:pt>
                <c:pt idx="42">
                  <c:v>13.193482256310361</c:v>
                </c:pt>
                <c:pt idx="43">
                  <c:v>13.193482256310361</c:v>
                </c:pt>
                <c:pt idx="44">
                  <c:v>13.193482256310361</c:v>
                </c:pt>
                <c:pt idx="45">
                  <c:v>13.193482256310361</c:v>
                </c:pt>
                <c:pt idx="46">
                  <c:v>13.193482256310361</c:v>
                </c:pt>
                <c:pt idx="47">
                  <c:v>13.193482256310361</c:v>
                </c:pt>
                <c:pt idx="48">
                  <c:v>13.193482256310361</c:v>
                </c:pt>
                <c:pt idx="49">
                  <c:v>13.21780153575704</c:v>
                </c:pt>
                <c:pt idx="50">
                  <c:v>13.340606533991533</c:v>
                </c:pt>
                <c:pt idx="51">
                  <c:v>13.340606533991533</c:v>
                </c:pt>
                <c:pt idx="52">
                  <c:v>13.507569363479568</c:v>
                </c:pt>
                <c:pt idx="53">
                  <c:v>13.507569363479568</c:v>
                </c:pt>
                <c:pt idx="54">
                  <c:v>13.91982439756535</c:v>
                </c:pt>
                <c:pt idx="55">
                  <c:v>13.987060451351923</c:v>
                </c:pt>
                <c:pt idx="56">
                  <c:v>14.160165929587734</c:v>
                </c:pt>
                <c:pt idx="57">
                  <c:v>14.215679512180834</c:v>
                </c:pt>
                <c:pt idx="58">
                  <c:v>14.215679512180834</c:v>
                </c:pt>
                <c:pt idx="59">
                  <c:v>14.215679512180834</c:v>
                </c:pt>
                <c:pt idx="60">
                  <c:v>14.215679512180834</c:v>
                </c:pt>
                <c:pt idx="61">
                  <c:v>14.215679512180834</c:v>
                </c:pt>
                <c:pt idx="62">
                  <c:v>14.215679512180834</c:v>
                </c:pt>
                <c:pt idx="63">
                  <c:v>14.215679512180834</c:v>
                </c:pt>
                <c:pt idx="64">
                  <c:v>14.215679512180834</c:v>
                </c:pt>
                <c:pt idx="65">
                  <c:v>14.505678197239412</c:v>
                </c:pt>
                <c:pt idx="66">
                  <c:v>14.548046322372016</c:v>
                </c:pt>
                <c:pt idx="67">
                  <c:v>14.548046322372016</c:v>
                </c:pt>
                <c:pt idx="68">
                  <c:v>14.548046322372016</c:v>
                </c:pt>
                <c:pt idx="69">
                  <c:v>14.548046322372016</c:v>
                </c:pt>
                <c:pt idx="70">
                  <c:v>14.596764747679444</c:v>
                </c:pt>
                <c:pt idx="71">
                  <c:v>14.757342789117608</c:v>
                </c:pt>
                <c:pt idx="72">
                  <c:v>14.845267285550449</c:v>
                </c:pt>
                <c:pt idx="73">
                  <c:v>14.906165439931613</c:v>
                </c:pt>
                <c:pt idx="74">
                  <c:v>14.921468294440089</c:v>
                </c:pt>
                <c:pt idx="75">
                  <c:v>14.998458965150874</c:v>
                </c:pt>
                <c:pt idx="76">
                  <c:v>14.998458965150874</c:v>
                </c:pt>
                <c:pt idx="77">
                  <c:v>14.998458965150874</c:v>
                </c:pt>
                <c:pt idx="78">
                  <c:v>14.998458965150874</c:v>
                </c:pt>
                <c:pt idx="79">
                  <c:v>14.998458965150874</c:v>
                </c:pt>
                <c:pt idx="80">
                  <c:v>14.998458965150874</c:v>
                </c:pt>
                <c:pt idx="81">
                  <c:v>14.998458965150874</c:v>
                </c:pt>
                <c:pt idx="82">
                  <c:v>14.998458965150874</c:v>
                </c:pt>
                <c:pt idx="83">
                  <c:v>15.050232925453955</c:v>
                </c:pt>
                <c:pt idx="84">
                  <c:v>15.076255835551798</c:v>
                </c:pt>
                <c:pt idx="85">
                  <c:v>15.234336974517397</c:v>
                </c:pt>
                <c:pt idx="86">
                  <c:v>15.347029780101778</c:v>
                </c:pt>
                <c:pt idx="87">
                  <c:v>15.450484094802519</c:v>
                </c:pt>
                <c:pt idx="88">
                  <c:v>15.577676828724691</c:v>
                </c:pt>
                <c:pt idx="89">
                  <c:v>15.644912882511264</c:v>
                </c:pt>
                <c:pt idx="90">
                  <c:v>15.644912882511264</c:v>
                </c:pt>
                <c:pt idx="91">
                  <c:v>15.644912882511264</c:v>
                </c:pt>
                <c:pt idx="92">
                  <c:v>15.644912882511264</c:v>
                </c:pt>
                <c:pt idx="93">
                  <c:v>15.815714272269247</c:v>
                </c:pt>
                <c:pt idx="94">
                  <c:v>16.205898753531358</c:v>
                </c:pt>
                <c:pt idx="95">
                  <c:v>16.205898753531358</c:v>
                </c:pt>
                <c:pt idx="96">
                  <c:v>16.205898753531358</c:v>
                </c:pt>
                <c:pt idx="97">
                  <c:v>16.205898753531358</c:v>
                </c:pt>
                <c:pt idx="98">
                  <c:v>16.205898753531358</c:v>
                </c:pt>
                <c:pt idx="99">
                  <c:v>16.205898753531358</c:v>
                </c:pt>
                <c:pt idx="100">
                  <c:v>16.205898753531358</c:v>
                </c:pt>
                <c:pt idx="101">
                  <c:v>16.205898753531358</c:v>
                </c:pt>
                <c:pt idx="102">
                  <c:v>16.205898753531358</c:v>
                </c:pt>
                <c:pt idx="103">
                  <c:v>16.279096717417623</c:v>
                </c:pt>
                <c:pt idx="104">
                  <c:v>16.279096717417623</c:v>
                </c:pt>
                <c:pt idx="105">
                  <c:v>16.31750820426749</c:v>
                </c:pt>
                <c:pt idx="106">
                  <c:v>16.35302303121253</c:v>
                </c:pt>
                <c:pt idx="107">
                  <c:v>16.35302303121253</c:v>
                </c:pt>
                <c:pt idx="108">
                  <c:v>16.415195220276949</c:v>
                </c:pt>
                <c:pt idx="109">
                  <c:v>16.446477511702092</c:v>
                </c:pt>
                <c:pt idx="110">
                  <c:v>16.446477511702092</c:v>
                </c:pt>
                <c:pt idx="111">
                  <c:v>16.604895736180197</c:v>
                </c:pt>
                <c:pt idx="112">
                  <c:v>16.669221101100071</c:v>
                </c:pt>
                <c:pt idx="113">
                  <c:v>16.734108266711139</c:v>
                </c:pt>
                <c:pt idx="114">
                  <c:v>16.982610804582144</c:v>
                </c:pt>
                <c:pt idx="115">
                  <c:v>16.982610804582144</c:v>
                </c:pt>
                <c:pt idx="116">
                  <c:v>16.982610804582144</c:v>
                </c:pt>
                <c:pt idx="117">
                  <c:v>16.999476948572919</c:v>
                </c:pt>
                <c:pt idx="118">
                  <c:v>17.087803486902935</c:v>
                </c:pt>
                <c:pt idx="119">
                  <c:v>17.101485872422323</c:v>
                </c:pt>
                <c:pt idx="120">
                  <c:v>17.13580248418257</c:v>
                </c:pt>
                <c:pt idx="121">
                  <c:v>17.13580248418257</c:v>
                </c:pt>
                <c:pt idx="122">
                  <c:v>17.13580248418257</c:v>
                </c:pt>
                <c:pt idx="123">
                  <c:v>17.13580248418257</c:v>
                </c:pt>
                <c:pt idx="124">
                  <c:v>17.170278338330903</c:v>
                </c:pt>
                <c:pt idx="125">
                  <c:v>17.239713733797643</c:v>
                </c:pt>
                <c:pt idx="126">
                  <c:v>17.260671528335948</c:v>
                </c:pt>
                <c:pt idx="127">
                  <c:v>17.309804189836349</c:v>
                </c:pt>
                <c:pt idx="128">
                  <c:v>17.416195505314562</c:v>
                </c:pt>
                <c:pt idx="129">
                  <c:v>17.436952451082583</c:v>
                </c:pt>
                <c:pt idx="130">
                  <c:v>17.487978993568333</c:v>
                </c:pt>
                <c:pt idx="131">
                  <c:v>17.56046281959302</c:v>
                </c:pt>
                <c:pt idx="132">
                  <c:v>17.677025480188391</c:v>
                </c:pt>
                <c:pt idx="133">
                  <c:v>17.801041577763755</c:v>
                </c:pt>
                <c:pt idx="134">
                  <c:v>17.960740866688035</c:v>
                </c:pt>
                <c:pt idx="135">
                  <c:v>18.290822010546961</c:v>
                </c:pt>
                <c:pt idx="136">
                  <c:v>18.3371748706438</c:v>
                </c:pt>
                <c:pt idx="137">
                  <c:v>18.3371748706438</c:v>
                </c:pt>
                <c:pt idx="138">
                  <c:v>18.343242272563053</c:v>
                </c:pt>
                <c:pt idx="139">
                  <c:v>18.343242272563053</c:v>
                </c:pt>
                <c:pt idx="140">
                  <c:v>18.343242272563053</c:v>
                </c:pt>
                <c:pt idx="141">
                  <c:v>18.343242272563053</c:v>
                </c:pt>
                <c:pt idx="142">
                  <c:v>18.343242272563053</c:v>
                </c:pt>
                <c:pt idx="143">
                  <c:v>18.343242272563053</c:v>
                </c:pt>
                <c:pt idx="144">
                  <c:v>18.343242272563053</c:v>
                </c:pt>
                <c:pt idx="145">
                  <c:v>18.343242272563053</c:v>
                </c:pt>
                <c:pt idx="146">
                  <c:v>18.343242272563053</c:v>
                </c:pt>
                <c:pt idx="147">
                  <c:v>18.343242272563053</c:v>
                </c:pt>
                <c:pt idx="148">
                  <c:v>18.343242272563053</c:v>
                </c:pt>
                <c:pt idx="149">
                  <c:v>18.343242272563053</c:v>
                </c:pt>
                <c:pt idx="150">
                  <c:v>18.343242272563053</c:v>
                </c:pt>
                <c:pt idx="151">
                  <c:v>18.343242272563053</c:v>
                </c:pt>
                <c:pt idx="152">
                  <c:v>18.343242272563053</c:v>
                </c:pt>
                <c:pt idx="153">
                  <c:v>18.343242272563053</c:v>
                </c:pt>
                <c:pt idx="154">
                  <c:v>18.343242272563053</c:v>
                </c:pt>
                <c:pt idx="155">
                  <c:v>18.343242272563053</c:v>
                </c:pt>
                <c:pt idx="156">
                  <c:v>18.343242272563053</c:v>
                </c:pt>
                <c:pt idx="157">
                  <c:v>18.343242272563053</c:v>
                </c:pt>
                <c:pt idx="158">
                  <c:v>18.343242272563053</c:v>
                </c:pt>
                <c:pt idx="159">
                  <c:v>18.343242272563053</c:v>
                </c:pt>
                <c:pt idx="160">
                  <c:v>18.343242272563053</c:v>
                </c:pt>
                <c:pt idx="161">
                  <c:v>18.343242272563053</c:v>
                </c:pt>
                <c:pt idx="162">
                  <c:v>18.391960697870481</c:v>
                </c:pt>
                <c:pt idx="163">
                  <c:v>18.391960697870481</c:v>
                </c:pt>
                <c:pt idx="164">
                  <c:v>18.395560501079061</c:v>
                </c:pt>
                <c:pt idx="165">
                  <c:v>18.490366550244225</c:v>
                </c:pt>
                <c:pt idx="166">
                  <c:v>18.490366550244225</c:v>
                </c:pt>
                <c:pt idx="167">
                  <c:v>18.490366550244225</c:v>
                </c:pt>
                <c:pt idx="168">
                  <c:v>18.490366550244225</c:v>
                </c:pt>
                <c:pt idx="169">
                  <c:v>18.657329379732261</c:v>
                </c:pt>
                <c:pt idx="170">
                  <c:v>18.657329379732261</c:v>
                </c:pt>
                <c:pt idx="171">
                  <c:v>18.657329379732261</c:v>
                </c:pt>
                <c:pt idx="172">
                  <c:v>18.657329379732261</c:v>
                </c:pt>
                <c:pt idx="173">
                  <c:v>18.657329379732261</c:v>
                </c:pt>
                <c:pt idx="174">
                  <c:v>18.657329379732261</c:v>
                </c:pt>
                <c:pt idx="175">
                  <c:v>18.657329379732261</c:v>
                </c:pt>
                <c:pt idx="176">
                  <c:v>19.136820467604615</c:v>
                </c:pt>
                <c:pt idx="177">
                  <c:v>19.365439528433527</c:v>
                </c:pt>
                <c:pt idx="178">
                  <c:v>19.365439528433527</c:v>
                </c:pt>
                <c:pt idx="179">
                  <c:v>19.365439528433527</c:v>
                </c:pt>
                <c:pt idx="180">
                  <c:v>19.365439528433527</c:v>
                </c:pt>
                <c:pt idx="181">
                  <c:v>19.589658539794776</c:v>
                </c:pt>
                <c:pt idx="182">
                  <c:v>19.746524763932136</c:v>
                </c:pt>
                <c:pt idx="183">
                  <c:v>19.844930616305881</c:v>
                </c:pt>
                <c:pt idx="184">
                  <c:v>19.995027301803141</c:v>
                </c:pt>
                <c:pt idx="185">
                  <c:v>19.995027301803141</c:v>
                </c:pt>
                <c:pt idx="186">
                  <c:v>19.995027301803141</c:v>
                </c:pt>
                <c:pt idx="187">
                  <c:v>19.995027301803141</c:v>
                </c:pt>
                <c:pt idx="188">
                  <c:v>19.995027301803141</c:v>
                </c:pt>
                <c:pt idx="189">
                  <c:v>19.995027301803141</c:v>
                </c:pt>
                <c:pt idx="190">
                  <c:v>19.995027301803141</c:v>
                </c:pt>
                <c:pt idx="191">
                  <c:v>20.148218981403566</c:v>
                </c:pt>
                <c:pt idx="192">
                  <c:v>20.148218981403566</c:v>
                </c:pt>
                <c:pt idx="193">
                  <c:v>20.148218981403566</c:v>
                </c:pt>
                <c:pt idx="194">
                  <c:v>20.148218981403566</c:v>
                </c:pt>
                <c:pt idx="195">
                  <c:v>20.148218981403566</c:v>
                </c:pt>
                <c:pt idx="196">
                  <c:v>20.148218981403566</c:v>
                </c:pt>
                <c:pt idx="197">
                  <c:v>20.148218981403566</c:v>
                </c:pt>
                <c:pt idx="198">
                  <c:v>20.148218981403566</c:v>
                </c:pt>
                <c:pt idx="199">
                  <c:v>20.148218981403566</c:v>
                </c:pt>
                <c:pt idx="200">
                  <c:v>20.148218981403566</c:v>
                </c:pt>
                <c:pt idx="201">
                  <c:v>20.148218981403566</c:v>
                </c:pt>
                <c:pt idx="202">
                  <c:v>20.148218981403566</c:v>
                </c:pt>
                <c:pt idx="203">
                  <c:v>20.148218981403566</c:v>
                </c:pt>
                <c:pt idx="204">
                  <c:v>20.148218981403566</c:v>
                </c:pt>
                <c:pt idx="205">
                  <c:v>20.148218981403566</c:v>
                </c:pt>
                <c:pt idx="206">
                  <c:v>20.148218981403566</c:v>
                </c:pt>
                <c:pt idx="207">
                  <c:v>20.148218981403566</c:v>
                </c:pt>
                <c:pt idx="208">
                  <c:v>20.148218981403566</c:v>
                </c:pt>
                <c:pt idx="209">
                  <c:v>20.148218981403566</c:v>
                </c:pt>
                <c:pt idx="210">
                  <c:v>20.148218981403566</c:v>
                </c:pt>
                <c:pt idx="211">
                  <c:v>20.148218981403566</c:v>
                </c:pt>
                <c:pt idx="212">
                  <c:v>20.199992941706647</c:v>
                </c:pt>
                <c:pt idx="213">
                  <c:v>20.344804524198025</c:v>
                </c:pt>
                <c:pt idx="214">
                  <c:v>20.363879074437328</c:v>
                </c:pt>
                <c:pt idx="215">
                  <c:v>20.600244111055211</c:v>
                </c:pt>
                <c:pt idx="216">
                  <c:v>20.794672898763956</c:v>
                </c:pt>
                <c:pt idx="217">
                  <c:v>20.794672898763956</c:v>
                </c:pt>
                <c:pt idx="218">
                  <c:v>20.794672898763956</c:v>
                </c:pt>
                <c:pt idx="219">
                  <c:v>20.965474288521939</c:v>
                </c:pt>
                <c:pt idx="220">
                  <c:v>20.965474288521939</c:v>
                </c:pt>
                <c:pt idx="221">
                  <c:v>21.259169968959384</c:v>
                </c:pt>
                <c:pt idx="222">
                  <c:v>21.259169968959384</c:v>
                </c:pt>
                <c:pt idx="223">
                  <c:v>21.259169968959384</c:v>
                </c:pt>
                <c:pt idx="224">
                  <c:v>21.259169968959384</c:v>
                </c:pt>
                <c:pt idx="225">
                  <c:v>21.307257730607226</c:v>
                </c:pt>
                <c:pt idx="226">
                  <c:v>21.307257730607226</c:v>
                </c:pt>
                <c:pt idx="227">
                  <c:v>21.35565876978405</c:v>
                </c:pt>
                <c:pt idx="228">
                  <c:v>21.35565876978405</c:v>
                </c:pt>
                <c:pt idx="229">
                  <c:v>21.35565876978405</c:v>
                </c:pt>
                <c:pt idx="230">
                  <c:v>21.35565876978405</c:v>
                </c:pt>
                <c:pt idx="231">
                  <c:v>21.35565876978405</c:v>
                </c:pt>
                <c:pt idx="232">
                  <c:v>21.35565876978405</c:v>
                </c:pt>
                <c:pt idx="233">
                  <c:v>21.35565876978405</c:v>
                </c:pt>
                <c:pt idx="234">
                  <c:v>21.35565876978405</c:v>
                </c:pt>
                <c:pt idx="235">
                  <c:v>21.35565876978405</c:v>
                </c:pt>
                <c:pt idx="236">
                  <c:v>21.35565876978405</c:v>
                </c:pt>
                <c:pt idx="237">
                  <c:v>21.35565876978405</c:v>
                </c:pt>
                <c:pt idx="238">
                  <c:v>21.35565876978405</c:v>
                </c:pt>
                <c:pt idx="239">
                  <c:v>21.35565876978405</c:v>
                </c:pt>
                <c:pt idx="240">
                  <c:v>21.35565876978405</c:v>
                </c:pt>
                <c:pt idx="241">
                  <c:v>21.35565876978405</c:v>
                </c:pt>
                <c:pt idx="242">
                  <c:v>21.35565876978405</c:v>
                </c:pt>
                <c:pt idx="243">
                  <c:v>21.35565876978405</c:v>
                </c:pt>
                <c:pt idx="244">
                  <c:v>21.35565876978405</c:v>
                </c:pt>
                <c:pt idx="245">
                  <c:v>21.35565876978405</c:v>
                </c:pt>
                <c:pt idx="246">
                  <c:v>21.35565876978405</c:v>
                </c:pt>
                <c:pt idx="247">
                  <c:v>21.35565876978405</c:v>
                </c:pt>
                <c:pt idx="248">
                  <c:v>21.35565876978405</c:v>
                </c:pt>
                <c:pt idx="249">
                  <c:v>21.428856733670315</c:v>
                </c:pt>
                <c:pt idx="250">
                  <c:v>21.428856733670315</c:v>
                </c:pt>
                <c:pt idx="251">
                  <c:v>21.441126816124338</c:v>
                </c:pt>
                <c:pt idx="252">
                  <c:v>21.470038360287404</c:v>
                </c:pt>
                <c:pt idx="253">
                  <c:v>21.502783047465222</c:v>
                </c:pt>
                <c:pt idx="254">
                  <c:v>21.502783047465222</c:v>
                </c:pt>
                <c:pt idx="255">
                  <c:v>21.502783047465222</c:v>
                </c:pt>
                <c:pt idx="256">
                  <c:v>21.512075773176058</c:v>
                </c:pt>
                <c:pt idx="257">
                  <c:v>21.52758952539314</c:v>
                </c:pt>
                <c:pt idx="258">
                  <c:v>21.534420262871919</c:v>
                </c:pt>
                <c:pt idx="259">
                  <c:v>21.754655752432889</c:v>
                </c:pt>
                <c:pt idx="260">
                  <c:v>21.814557459444636</c:v>
                </c:pt>
                <c:pt idx="261">
                  <c:v>22.132370820834829</c:v>
                </c:pt>
                <c:pt idx="262">
                  <c:v>22.203467375221237</c:v>
                </c:pt>
                <c:pt idx="263">
                  <c:v>22.285562500435255</c:v>
                </c:pt>
                <c:pt idx="264">
                  <c:v>22.285562500435255</c:v>
                </c:pt>
                <c:pt idx="265">
                  <c:v>22.285562500435255</c:v>
                </c:pt>
                <c:pt idx="266">
                  <c:v>22.285562500435255</c:v>
                </c:pt>
                <c:pt idx="267">
                  <c:v>22.285562500435255</c:v>
                </c:pt>
                <c:pt idx="268">
                  <c:v>22.285562500435255</c:v>
                </c:pt>
                <c:pt idx="269">
                  <c:v>22.471149472402097</c:v>
                </c:pt>
                <c:pt idx="270">
                  <c:v>22.494858967180853</c:v>
                </c:pt>
                <c:pt idx="271">
                  <c:v>22.574039486459142</c:v>
                </c:pt>
                <c:pt idx="272">
                  <c:v>22.578014318331348</c:v>
                </c:pt>
                <c:pt idx="273">
                  <c:v>22.637739009821026</c:v>
                </c:pt>
                <c:pt idx="274">
                  <c:v>22.80663337916026</c:v>
                </c:pt>
                <c:pt idx="275">
                  <c:v>22.825148133737549</c:v>
                </c:pt>
                <c:pt idx="276">
                  <c:v>22.85734711352687</c:v>
                </c:pt>
                <c:pt idx="277">
                  <c:v>22.85734711352687</c:v>
                </c:pt>
                <c:pt idx="278">
                  <c:v>22.950801594016447</c:v>
                </c:pt>
                <c:pt idx="279">
                  <c:v>22.950801594016447</c:v>
                </c:pt>
                <c:pt idx="280">
                  <c:v>23.054229843594605</c:v>
                </c:pt>
                <c:pt idx="281">
                  <c:v>23.357221021419022</c:v>
                </c:pt>
                <c:pt idx="282">
                  <c:v>23.357221021419022</c:v>
                </c:pt>
                <c:pt idx="283">
                  <c:v>23.357221021419022</c:v>
                </c:pt>
                <c:pt idx="284">
                  <c:v>23.357221021419022</c:v>
                </c:pt>
                <c:pt idx="285">
                  <c:v>23.396513487991079</c:v>
                </c:pt>
                <c:pt idx="286">
                  <c:v>23.396513487991079</c:v>
                </c:pt>
                <c:pt idx="287">
                  <c:v>23.396513487991079</c:v>
                </c:pt>
                <c:pt idx="288">
                  <c:v>23.396513487991079</c:v>
                </c:pt>
                <c:pt idx="289">
                  <c:v>23.396513487991079</c:v>
                </c:pt>
                <c:pt idx="290">
                  <c:v>23.396513487991079</c:v>
                </c:pt>
                <c:pt idx="291">
                  <c:v>23.545320517331753</c:v>
                </c:pt>
                <c:pt idx="292">
                  <c:v>23.640126566496917</c:v>
                </c:pt>
                <c:pt idx="293">
                  <c:v>23.640126566496917</c:v>
                </c:pt>
                <c:pt idx="294">
                  <c:v>23.640126566496917</c:v>
                </c:pt>
                <c:pt idx="295">
                  <c:v>23.640126566496917</c:v>
                </c:pt>
                <c:pt idx="296">
                  <c:v>23.741891545789748</c:v>
                </c:pt>
                <c:pt idx="297">
                  <c:v>23.807089395984953</c:v>
                </c:pt>
                <c:pt idx="298">
                  <c:v>23.807089395984953</c:v>
                </c:pt>
                <c:pt idx="299">
                  <c:v>23.807089395984953</c:v>
                </c:pt>
                <c:pt idx="300">
                  <c:v>23.807089395984953</c:v>
                </c:pt>
                <c:pt idx="301">
                  <c:v>23.807089395984953</c:v>
                </c:pt>
                <c:pt idx="302">
                  <c:v>24.064786901907361</c:v>
                </c:pt>
                <c:pt idx="303">
                  <c:v>24.515199544686219</c:v>
                </c:pt>
                <c:pt idx="304">
                  <c:v>24.515199544686219</c:v>
                </c:pt>
                <c:pt idx="305">
                  <c:v>24.515199544686219</c:v>
                </c:pt>
                <c:pt idx="306">
                  <c:v>24.770275325037503</c:v>
                </c:pt>
                <c:pt idx="307">
                  <c:v>24.994690632558573</c:v>
                </c:pt>
                <c:pt idx="308">
                  <c:v>24.994690632558573</c:v>
                </c:pt>
                <c:pt idx="309">
                  <c:v>25.144787318055833</c:v>
                </c:pt>
                <c:pt idx="310">
                  <c:v>25.144787318055833</c:v>
                </c:pt>
                <c:pt idx="311">
                  <c:v>25.297978997656259</c:v>
                </c:pt>
                <c:pt idx="312">
                  <c:v>25.297978997656259</c:v>
                </c:pt>
                <c:pt idx="313">
                  <c:v>25.297978997656259</c:v>
                </c:pt>
                <c:pt idx="314">
                  <c:v>25.297978997656259</c:v>
                </c:pt>
                <c:pt idx="315">
                  <c:v>25.297978997656259</c:v>
                </c:pt>
                <c:pt idx="316">
                  <c:v>25.494564540450718</c:v>
                </c:pt>
                <c:pt idx="317">
                  <c:v>25.494564540450718</c:v>
                </c:pt>
                <c:pt idx="318">
                  <c:v>25.494564540450718</c:v>
                </c:pt>
                <c:pt idx="319">
                  <c:v>25.494564540450718</c:v>
                </c:pt>
                <c:pt idx="320">
                  <c:v>25.494564540450718</c:v>
                </c:pt>
                <c:pt idx="321">
                  <c:v>25.50727546440185</c:v>
                </c:pt>
                <c:pt idx="322">
                  <c:v>25.98881928678987</c:v>
                </c:pt>
                <c:pt idx="323">
                  <c:v>26.00478792583128</c:v>
                </c:pt>
                <c:pt idx="324">
                  <c:v>26.08924449750802</c:v>
                </c:pt>
                <c:pt idx="325">
                  <c:v>26.188971273209489</c:v>
                </c:pt>
                <c:pt idx="326">
                  <c:v>26.188971273209489</c:v>
                </c:pt>
                <c:pt idx="327">
                  <c:v>26.196305619984315</c:v>
                </c:pt>
                <c:pt idx="328">
                  <c:v>26.408929985212076</c:v>
                </c:pt>
                <c:pt idx="329">
                  <c:v>26.408929985212076</c:v>
                </c:pt>
                <c:pt idx="330">
                  <c:v>26.408929985212076</c:v>
                </c:pt>
                <c:pt idx="331">
                  <c:v>26.408929985212076</c:v>
                </c:pt>
                <c:pt idx="332">
                  <c:v>26.408929985212076</c:v>
                </c:pt>
                <c:pt idx="333">
                  <c:v>26.408929985212076</c:v>
                </c:pt>
                <c:pt idx="334">
                  <c:v>26.408929985212076</c:v>
                </c:pt>
                <c:pt idx="335">
                  <c:v>26.408929985212076</c:v>
                </c:pt>
                <c:pt idx="336">
                  <c:v>26.408929985212076</c:v>
                </c:pt>
                <c:pt idx="337">
                  <c:v>26.492655982949685</c:v>
                </c:pt>
                <c:pt idx="338">
                  <c:v>26.505418786036742</c:v>
                </c:pt>
                <c:pt idx="339">
                  <c:v>26.523762785485133</c:v>
                </c:pt>
                <c:pt idx="340">
                  <c:v>26.523762785485133</c:v>
                </c:pt>
                <c:pt idx="341">
                  <c:v>26.55773701455275</c:v>
                </c:pt>
                <c:pt idx="342">
                  <c:v>26.652543063717914</c:v>
                </c:pt>
                <c:pt idx="343">
                  <c:v>26.652543063717914</c:v>
                </c:pt>
                <c:pt idx="344">
                  <c:v>26.652543063717914</c:v>
                </c:pt>
                <c:pt idx="345">
                  <c:v>26.652543063717914</c:v>
                </c:pt>
                <c:pt idx="346">
                  <c:v>26.652543063717914</c:v>
                </c:pt>
                <c:pt idx="347">
                  <c:v>26.652543063717914</c:v>
                </c:pt>
                <c:pt idx="348">
                  <c:v>26.652543063717914</c:v>
                </c:pt>
                <c:pt idx="349">
                  <c:v>26.652543063717914</c:v>
                </c:pt>
                <c:pt idx="350">
                  <c:v>26.652543063717914</c:v>
                </c:pt>
                <c:pt idx="351">
                  <c:v>26.664935949389118</c:v>
                </c:pt>
                <c:pt idx="352">
                  <c:v>26.677349541645832</c:v>
                </c:pt>
                <c:pt idx="353">
                  <c:v>26.677349541645832</c:v>
                </c:pt>
                <c:pt idx="354">
                  <c:v>26.677349541645832</c:v>
                </c:pt>
                <c:pt idx="355">
                  <c:v>26.777412107871285</c:v>
                </c:pt>
                <c:pt idx="356">
                  <c:v>26.964317475697321</c:v>
                </c:pt>
                <c:pt idx="357">
                  <c:v>26.964317475697321</c:v>
                </c:pt>
                <c:pt idx="358">
                  <c:v>26.964317475697321</c:v>
                </c:pt>
                <c:pt idx="359">
                  <c:v>26.964317475697321</c:v>
                </c:pt>
                <c:pt idx="360">
                  <c:v>26.964317475697321</c:v>
                </c:pt>
                <c:pt idx="361">
                  <c:v>26.964317475697321</c:v>
                </c:pt>
                <c:pt idx="362">
                  <c:v>26.964317475697321</c:v>
                </c:pt>
                <c:pt idx="363">
                  <c:v>26.964317475697321</c:v>
                </c:pt>
                <c:pt idx="364">
                  <c:v>26.964317475697321</c:v>
                </c:pt>
                <c:pt idx="365">
                  <c:v>26.964317475697321</c:v>
                </c:pt>
                <c:pt idx="366">
                  <c:v>27.165127895561184</c:v>
                </c:pt>
                <c:pt idx="367">
                  <c:v>27.245159548122814</c:v>
                </c:pt>
                <c:pt idx="368">
                  <c:v>27.443808563569675</c:v>
                </c:pt>
                <c:pt idx="369">
                  <c:v>27.783408795486956</c:v>
                </c:pt>
                <c:pt idx="370">
                  <c:v>27.912301080614412</c:v>
                </c:pt>
                <c:pt idx="371">
                  <c:v>27.912301080614412</c:v>
                </c:pt>
                <c:pt idx="372">
                  <c:v>27.956393395412952</c:v>
                </c:pt>
                <c:pt idx="373">
                  <c:v>27.956393395412952</c:v>
                </c:pt>
                <c:pt idx="374">
                  <c:v>28.450049469915946</c:v>
                </c:pt>
                <c:pt idx="375">
                  <c:v>28.506981037671707</c:v>
                </c:pt>
                <c:pt idx="376">
                  <c:v>28.506981037671707</c:v>
                </c:pt>
                <c:pt idx="377">
                  <c:v>28.506981037671707</c:v>
                </c:pt>
                <c:pt idx="378">
                  <c:v>28.506981037671707</c:v>
                </c:pt>
                <c:pt idx="379">
                  <c:v>28.506981037671707</c:v>
                </c:pt>
                <c:pt idx="380">
                  <c:v>28.506981037671707</c:v>
                </c:pt>
                <c:pt idx="381">
                  <c:v>28.506981037671707</c:v>
                </c:pt>
                <c:pt idx="382">
                  <c:v>28.506981037671707</c:v>
                </c:pt>
                <c:pt idx="383">
                  <c:v>28.506981037671707</c:v>
                </c:pt>
                <c:pt idx="384">
                  <c:v>28.506981037671707</c:v>
                </c:pt>
                <c:pt idx="385">
                  <c:v>28.506981037671707</c:v>
                </c:pt>
                <c:pt idx="386">
                  <c:v>28.507634212162195</c:v>
                </c:pt>
                <c:pt idx="387">
                  <c:v>28.575158831490612</c:v>
                </c:pt>
                <c:pt idx="388">
                  <c:v>28.575158831490612</c:v>
                </c:pt>
                <c:pt idx="389">
                  <c:v>28.956849412237638</c:v>
                </c:pt>
                <c:pt idx="390">
                  <c:v>29.119740868994889</c:v>
                </c:pt>
                <c:pt idx="391">
                  <c:v>29.159152179813816</c:v>
                </c:pt>
                <c:pt idx="392">
                  <c:v>30.562229431489378</c:v>
                </c:pt>
                <c:pt idx="393">
                  <c:v>30.759513425888358</c:v>
                </c:pt>
                <c:pt idx="394">
                  <c:v>30.759513425888358</c:v>
                </c:pt>
                <c:pt idx="395">
                  <c:v>30.83242405261614</c:v>
                </c:pt>
                <c:pt idx="396">
                  <c:v>31.239004513760712</c:v>
                </c:pt>
                <c:pt idx="397">
                  <c:v>31.338731289462181</c:v>
                </c:pt>
                <c:pt idx="398">
                  <c:v>31.338731289462181</c:v>
                </c:pt>
                <c:pt idx="399">
                  <c:v>31.338731289462181</c:v>
                </c:pt>
                <c:pt idx="400">
                  <c:v>31.338731289462181</c:v>
                </c:pt>
                <c:pt idx="401">
                  <c:v>31.338731289462181</c:v>
                </c:pt>
                <c:pt idx="402">
                  <c:v>31.338731289462181</c:v>
                </c:pt>
                <c:pt idx="403">
                  <c:v>31.338731289462181</c:v>
                </c:pt>
                <c:pt idx="404">
                  <c:v>31.338731289462181</c:v>
                </c:pt>
                <c:pt idx="405">
                  <c:v>31.338731289462181</c:v>
                </c:pt>
                <c:pt idx="406">
                  <c:v>31.40596734324874</c:v>
                </c:pt>
                <c:pt idx="407">
                  <c:v>31.558690001464768</c:v>
                </c:pt>
                <c:pt idx="408">
                  <c:v>31.558690001464768</c:v>
                </c:pt>
                <c:pt idx="409">
                  <c:v>31.707497030805442</c:v>
                </c:pt>
                <c:pt idx="410">
                  <c:v>31.707497030805442</c:v>
                </c:pt>
                <c:pt idx="411">
                  <c:v>31.707497030805442</c:v>
                </c:pt>
                <c:pt idx="412">
                  <c:v>32.054175784938273</c:v>
                </c:pt>
                <c:pt idx="413">
                  <c:v>32.114077491950013</c:v>
                </c:pt>
                <c:pt idx="414">
                  <c:v>32.114077491950013</c:v>
                </c:pt>
                <c:pt idx="415">
                  <c:v>32.114077491950013</c:v>
                </c:pt>
                <c:pt idx="416">
                  <c:v>32.114077491950013</c:v>
                </c:pt>
                <c:pt idx="417">
                  <c:v>32.114077491950013</c:v>
                </c:pt>
                <c:pt idx="418">
                  <c:v>32.114077491950013</c:v>
                </c:pt>
                <c:pt idx="419">
                  <c:v>32.302176987862751</c:v>
                </c:pt>
                <c:pt idx="420">
                  <c:v>32.469667501802668</c:v>
                </c:pt>
                <c:pt idx="421">
                  <c:v>32.69329535552383</c:v>
                </c:pt>
                <c:pt idx="422">
                  <c:v>32.69329535552383</c:v>
                </c:pt>
                <c:pt idx="423">
                  <c:v>33.084956440832784</c:v>
                </c:pt>
                <c:pt idx="424">
                  <c:v>33.084956440832784</c:v>
                </c:pt>
                <c:pt idx="425">
                  <c:v>33.543310862280435</c:v>
                </c:pt>
                <c:pt idx="426">
                  <c:v>33.543310862280435</c:v>
                </c:pt>
                <c:pt idx="427">
                  <c:v>33.543310862280435</c:v>
                </c:pt>
                <c:pt idx="428">
                  <c:v>33.543310862280435</c:v>
                </c:pt>
                <c:pt idx="429">
                  <c:v>33.656741053924399</c:v>
                </c:pt>
                <c:pt idx="430">
                  <c:v>33.656741053924399</c:v>
                </c:pt>
                <c:pt idx="431">
                  <c:v>33.656741053924399</c:v>
                </c:pt>
                <c:pt idx="432">
                  <c:v>33.656741053924399</c:v>
                </c:pt>
                <c:pt idx="433">
                  <c:v>33.656741053924399</c:v>
                </c:pt>
                <c:pt idx="434">
                  <c:v>33.656741053924399</c:v>
                </c:pt>
                <c:pt idx="435">
                  <c:v>33.656741053924399</c:v>
                </c:pt>
                <c:pt idx="436">
                  <c:v>33.656741053924399</c:v>
                </c:pt>
                <c:pt idx="437">
                  <c:v>33.656741053924399</c:v>
                </c:pt>
                <c:pt idx="438">
                  <c:v>33.656741053924399</c:v>
                </c:pt>
                <c:pt idx="439">
                  <c:v>33.656741053924399</c:v>
                </c:pt>
                <c:pt idx="440">
                  <c:v>33.656741053924399</c:v>
                </c:pt>
                <c:pt idx="441">
                  <c:v>33.656741053924399</c:v>
                </c:pt>
                <c:pt idx="442">
                  <c:v>33.656741053924399</c:v>
                </c:pt>
                <c:pt idx="443">
                  <c:v>33.656741053924399</c:v>
                </c:pt>
                <c:pt idx="444">
                  <c:v>33.656741053924399</c:v>
                </c:pt>
                <c:pt idx="445">
                  <c:v>33.656741053924399</c:v>
                </c:pt>
                <c:pt idx="446">
                  <c:v>33.656741053924399</c:v>
                </c:pt>
                <c:pt idx="447">
                  <c:v>33.656741053924399</c:v>
                </c:pt>
                <c:pt idx="448">
                  <c:v>33.656741053924399</c:v>
                </c:pt>
                <c:pt idx="449">
                  <c:v>33.656741053924399</c:v>
                </c:pt>
                <c:pt idx="450">
                  <c:v>33.656741053924399</c:v>
                </c:pt>
                <c:pt idx="451">
                  <c:v>33.656741053924399</c:v>
                </c:pt>
                <c:pt idx="452">
                  <c:v>33.656741053924399</c:v>
                </c:pt>
                <c:pt idx="453">
                  <c:v>33.656741053924399</c:v>
                </c:pt>
                <c:pt idx="454">
                  <c:v>33.656741053924399</c:v>
                </c:pt>
                <c:pt idx="455">
                  <c:v>33.656741053924399</c:v>
                </c:pt>
                <c:pt idx="456">
                  <c:v>33.656741053924399</c:v>
                </c:pt>
                <c:pt idx="457">
                  <c:v>33.656741053924399</c:v>
                </c:pt>
                <c:pt idx="458">
                  <c:v>35.199404615898786</c:v>
                </c:pt>
                <c:pt idx="459">
                  <c:v>36.488491305714867</c:v>
                </c:pt>
                <c:pt idx="460">
                  <c:v>36.488491305714867</c:v>
                </c:pt>
                <c:pt idx="461">
                  <c:v>36.555727359501432</c:v>
                </c:pt>
                <c:pt idx="462">
                  <c:v>43.19637697742543</c:v>
                </c:pt>
                <c:pt idx="463">
                  <c:v>45.905505109548741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A-2449-A719-D305B0B8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55904"/>
        <c:axId val="90800824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'Marginal Supply Curve'!$H$2:$H$465</c:f>
              <c:numCache>
                <c:formatCode>0%</c:formatCode>
                <c:ptCount val="464"/>
                <c:pt idx="0">
                  <c:v>1.9298809529268136E-2</c:v>
                </c:pt>
                <c:pt idx="1">
                  <c:v>3.7840707154636152E-2</c:v>
                </c:pt>
                <c:pt idx="2">
                  <c:v>5.2976383340374668E-2</c:v>
                </c:pt>
                <c:pt idx="3">
                  <c:v>6.3733617705252099E-2</c:v>
                </c:pt>
                <c:pt idx="4">
                  <c:v>7.4172519223356215E-2</c:v>
                </c:pt>
                <c:pt idx="5">
                  <c:v>8.4611420741460344E-2</c:v>
                </c:pt>
                <c:pt idx="6">
                  <c:v>9.4309559873592561E-2</c:v>
                </c:pt>
                <c:pt idx="7">
                  <c:v>0.10400282556897497</c:v>
                </c:pt>
                <c:pt idx="8">
                  <c:v>0.11365223033360904</c:v>
                </c:pt>
                <c:pt idx="9">
                  <c:v>0.12260717036139444</c:v>
                </c:pt>
                <c:pt idx="10">
                  <c:v>0.13137387389471825</c:v>
                </c:pt>
                <c:pt idx="11">
                  <c:v>0.13926884142941884</c:v>
                </c:pt>
                <c:pt idx="12">
                  <c:v>0.14706634022912313</c:v>
                </c:pt>
                <c:pt idx="13">
                  <c:v>0.15481864603927567</c:v>
                </c:pt>
                <c:pt idx="14">
                  <c:v>0.16183639495900953</c:v>
                </c:pt>
                <c:pt idx="15">
                  <c:v>0.1688541438787434</c:v>
                </c:pt>
                <c:pt idx="16">
                  <c:v>0.17567695532848465</c:v>
                </c:pt>
                <c:pt idx="17">
                  <c:v>0.18238767773298017</c:v>
                </c:pt>
                <c:pt idx="18">
                  <c:v>0.1890984001374757</c:v>
                </c:pt>
                <c:pt idx="19">
                  <c:v>0.19580912254197119</c:v>
                </c:pt>
                <c:pt idx="20">
                  <c:v>0.20251984494646671</c:v>
                </c:pt>
                <c:pt idx="21">
                  <c:v>0.20923056735096224</c:v>
                </c:pt>
                <c:pt idx="22">
                  <c:v>0.21594128975545776</c:v>
                </c:pt>
                <c:pt idx="23">
                  <c:v>0.22257888140146526</c:v>
                </c:pt>
                <c:pt idx="24">
                  <c:v>0.2290118179112213</c:v>
                </c:pt>
                <c:pt idx="25">
                  <c:v>0.23544475442097731</c:v>
                </c:pt>
                <c:pt idx="26">
                  <c:v>0.24183870343673483</c:v>
                </c:pt>
                <c:pt idx="27">
                  <c:v>0.24780379001850861</c:v>
                </c:pt>
                <c:pt idx="28">
                  <c:v>0.25376887660028241</c:v>
                </c:pt>
                <c:pt idx="29">
                  <c:v>0.25973396318205616</c:v>
                </c:pt>
                <c:pt idx="30">
                  <c:v>0.26569904976382996</c:v>
                </c:pt>
                <c:pt idx="31">
                  <c:v>0.27166413634560371</c:v>
                </c:pt>
                <c:pt idx="32">
                  <c:v>0.27762922292737752</c:v>
                </c:pt>
                <c:pt idx="33">
                  <c:v>0.28359430950915127</c:v>
                </c:pt>
                <c:pt idx="34">
                  <c:v>0.28952974448282359</c:v>
                </c:pt>
                <c:pt idx="35">
                  <c:v>0.29479305617262397</c:v>
                </c:pt>
                <c:pt idx="36">
                  <c:v>0.30001250693167603</c:v>
                </c:pt>
                <c:pt idx="37">
                  <c:v>0.30515398270273103</c:v>
                </c:pt>
                <c:pt idx="38">
                  <c:v>0.3097120688736813</c:v>
                </c:pt>
                <c:pt idx="39">
                  <c:v>0.31419563068351125</c:v>
                </c:pt>
                <c:pt idx="40">
                  <c:v>0.31866944561984156</c:v>
                </c:pt>
                <c:pt idx="41">
                  <c:v>0.32314326055617193</c:v>
                </c:pt>
                <c:pt idx="42">
                  <c:v>0.3276170754925023</c:v>
                </c:pt>
                <c:pt idx="43">
                  <c:v>0.33209089042883261</c:v>
                </c:pt>
                <c:pt idx="44">
                  <c:v>0.33656470536516297</c:v>
                </c:pt>
                <c:pt idx="45">
                  <c:v>0.34103852030149334</c:v>
                </c:pt>
                <c:pt idx="46">
                  <c:v>0.34551233523782365</c:v>
                </c:pt>
                <c:pt idx="47">
                  <c:v>0.34998615017415402</c:v>
                </c:pt>
                <c:pt idx="48">
                  <c:v>0.35445996511048433</c:v>
                </c:pt>
                <c:pt idx="49">
                  <c:v>0.3589191597365653</c:v>
                </c:pt>
                <c:pt idx="50">
                  <c:v>0.36330525281139897</c:v>
                </c:pt>
                <c:pt idx="51">
                  <c:v>0.36769134588623265</c:v>
                </c:pt>
                <c:pt idx="52">
                  <c:v>0.37197997022606999</c:v>
                </c:pt>
                <c:pt idx="53">
                  <c:v>0.37626859456590739</c:v>
                </c:pt>
                <c:pt idx="54">
                  <c:v>0.38032573066012854</c:v>
                </c:pt>
                <c:pt idx="55">
                  <c:v>0.38434631597872604</c:v>
                </c:pt>
                <c:pt idx="56">
                  <c:v>0.38827430599907709</c:v>
                </c:pt>
                <c:pt idx="57">
                  <c:v>0.39217305539892922</c:v>
                </c:pt>
                <c:pt idx="58">
                  <c:v>0.39607180479878135</c:v>
                </c:pt>
                <c:pt idx="59">
                  <c:v>0.39997055419863353</c:v>
                </c:pt>
                <c:pt idx="60">
                  <c:v>0.40386930359848566</c:v>
                </c:pt>
                <c:pt idx="61">
                  <c:v>0.40776805299833779</c:v>
                </c:pt>
                <c:pt idx="62">
                  <c:v>0.41166680239818992</c:v>
                </c:pt>
                <c:pt idx="63">
                  <c:v>0.41556555179804211</c:v>
                </c:pt>
                <c:pt idx="64">
                  <c:v>0.41946430119789424</c:v>
                </c:pt>
                <c:pt idx="65">
                  <c:v>0.42321380159728328</c:v>
                </c:pt>
                <c:pt idx="66">
                  <c:v>0.42694198071089196</c:v>
                </c:pt>
                <c:pt idx="67">
                  <c:v>0.43067015982450058</c:v>
                </c:pt>
                <c:pt idx="68">
                  <c:v>0.4343983389381092</c:v>
                </c:pt>
                <c:pt idx="69">
                  <c:v>0.43812651805171782</c:v>
                </c:pt>
                <c:pt idx="70">
                  <c:v>0.4418303299815774</c:v>
                </c:pt>
                <c:pt idx="71">
                  <c:v>0.44545494856425238</c:v>
                </c:pt>
                <c:pt idx="72">
                  <c:v>0.44903692457536654</c:v>
                </c:pt>
                <c:pt idx="73">
                  <c:v>0.45258965996598177</c:v>
                </c:pt>
                <c:pt idx="74">
                  <c:v>0.45613508520147228</c:v>
                </c:pt>
                <c:pt idx="75">
                  <c:v>0.45964395966133925</c:v>
                </c:pt>
                <c:pt idx="76">
                  <c:v>0.46315283412120617</c:v>
                </c:pt>
                <c:pt idx="77">
                  <c:v>0.46666170858107309</c:v>
                </c:pt>
                <c:pt idx="78">
                  <c:v>0.47017058304094</c:v>
                </c:pt>
                <c:pt idx="79">
                  <c:v>0.47367945750080692</c:v>
                </c:pt>
                <c:pt idx="80">
                  <c:v>0.47718833196067389</c:v>
                </c:pt>
                <c:pt idx="81">
                  <c:v>0.48069720642054081</c:v>
                </c:pt>
                <c:pt idx="82">
                  <c:v>0.48420608088040773</c:v>
                </c:pt>
                <c:pt idx="83">
                  <c:v>0.48769058815652555</c:v>
                </c:pt>
                <c:pt idx="84">
                  <c:v>0.49116291184076888</c:v>
                </c:pt>
                <c:pt idx="85">
                  <c:v>0.49456213397376497</c:v>
                </c:pt>
                <c:pt idx="86">
                  <c:v>0.49791018502088796</c:v>
                </c:pt>
                <c:pt idx="87">
                  <c:v>0.50121193841888767</c:v>
                </c:pt>
                <c:pt idx="88">
                  <c:v>0.50445764729426468</c:v>
                </c:pt>
                <c:pt idx="89">
                  <c:v>0.50767411554914266</c:v>
                </c:pt>
                <c:pt idx="90">
                  <c:v>0.51089058380402064</c:v>
                </c:pt>
                <c:pt idx="91">
                  <c:v>0.51410705205889862</c:v>
                </c:pt>
                <c:pt idx="92">
                  <c:v>0.5173235203137766</c:v>
                </c:pt>
                <c:pt idx="93">
                  <c:v>0.5204668870174074</c:v>
                </c:pt>
                <c:pt idx="94">
                  <c:v>0.52344943030829427</c:v>
                </c:pt>
                <c:pt idx="95">
                  <c:v>0.52643197359918115</c:v>
                </c:pt>
                <c:pt idx="96">
                  <c:v>0.52941451689006802</c:v>
                </c:pt>
                <c:pt idx="97">
                  <c:v>0.5323970601809549</c:v>
                </c:pt>
                <c:pt idx="98">
                  <c:v>0.53537960347184177</c:v>
                </c:pt>
                <c:pt idx="99">
                  <c:v>0.53836214676272864</c:v>
                </c:pt>
                <c:pt idx="100">
                  <c:v>0.54134469005361552</c:v>
                </c:pt>
                <c:pt idx="101">
                  <c:v>0.54432723334450239</c:v>
                </c:pt>
                <c:pt idx="102">
                  <c:v>0.54730977663538927</c:v>
                </c:pt>
                <c:pt idx="103">
                  <c:v>0.55026307930577723</c:v>
                </c:pt>
                <c:pt idx="104">
                  <c:v>0.55321638197616529</c:v>
                </c:pt>
                <c:pt idx="105">
                  <c:v>0.55615445515671003</c:v>
                </c:pt>
                <c:pt idx="106">
                  <c:v>0.55907851720659918</c:v>
                </c:pt>
                <c:pt idx="107">
                  <c:v>0.56200257925648833</c:v>
                </c:pt>
                <c:pt idx="108">
                  <c:v>0.56490227412262839</c:v>
                </c:pt>
                <c:pt idx="109">
                  <c:v>0.56778978539689395</c:v>
                </c:pt>
                <c:pt idx="110">
                  <c:v>0.57067729667115941</c:v>
                </c:pt>
                <c:pt idx="111">
                  <c:v>0.57350388998605217</c:v>
                </c:pt>
                <c:pt idx="112">
                  <c:v>0.57630611611719584</c:v>
                </c:pt>
                <c:pt idx="113">
                  <c:v>0.57908397506459053</c:v>
                </c:pt>
                <c:pt idx="114">
                  <c:v>0.58177045707292618</c:v>
                </c:pt>
                <c:pt idx="115">
                  <c:v>0.58445693908126173</c:v>
                </c:pt>
                <c:pt idx="116">
                  <c:v>0.58714342108959738</c:v>
                </c:pt>
                <c:pt idx="117">
                  <c:v>0.58982381130199568</c:v>
                </c:pt>
                <c:pt idx="118">
                  <c:v>0.59247252417552021</c:v>
                </c:pt>
                <c:pt idx="119">
                  <c:v>0.59511636361229492</c:v>
                </c:pt>
                <c:pt idx="120">
                  <c:v>0.59774801945719513</c:v>
                </c:pt>
                <c:pt idx="121">
                  <c:v>0.60037967530209535</c:v>
                </c:pt>
                <c:pt idx="122">
                  <c:v>0.60301133114699568</c:v>
                </c:pt>
                <c:pt idx="123">
                  <c:v>0.60564298699189589</c:v>
                </c:pt>
                <c:pt idx="124">
                  <c:v>0.60826245924492151</c:v>
                </c:pt>
                <c:pt idx="125">
                  <c:v>0.61085756431419813</c:v>
                </c:pt>
                <c:pt idx="126">
                  <c:v>0.61344535922834997</c:v>
                </c:pt>
                <c:pt idx="127">
                  <c:v>0.6160160971138775</c:v>
                </c:pt>
                <c:pt idx="128">
                  <c:v>0.61855028422378144</c:v>
                </c:pt>
                <c:pt idx="129">
                  <c:v>0.62107740109518139</c:v>
                </c:pt>
                <c:pt idx="130">
                  <c:v>0.62358722102133624</c:v>
                </c:pt>
                <c:pt idx="131">
                  <c:v>0.62607267376374209</c:v>
                </c:pt>
                <c:pt idx="132">
                  <c:v>0.62851943630013596</c:v>
                </c:pt>
                <c:pt idx="133">
                  <c:v>0.63092569569535717</c:v>
                </c:pt>
                <c:pt idx="134">
                  <c:v>0.63328078400470533</c:v>
                </c:pt>
                <c:pt idx="135">
                  <c:v>0.6355335301423074</c:v>
                </c:pt>
                <c:pt idx="136">
                  <c:v>0.63777226514925378</c:v>
                </c:pt>
                <c:pt idx="137">
                  <c:v>0.64001100015620005</c:v>
                </c:pt>
                <c:pt idx="138">
                  <c:v>0.64224790762436523</c:v>
                </c:pt>
                <c:pt idx="139">
                  <c:v>0.64448481509253042</c:v>
                </c:pt>
                <c:pt idx="140">
                  <c:v>0.64672172256069549</c:v>
                </c:pt>
                <c:pt idx="141">
                  <c:v>0.64895863002886067</c:v>
                </c:pt>
                <c:pt idx="142">
                  <c:v>0.65119553749702586</c:v>
                </c:pt>
                <c:pt idx="143">
                  <c:v>0.65343244496519093</c:v>
                </c:pt>
                <c:pt idx="144">
                  <c:v>0.65566935243335611</c:v>
                </c:pt>
                <c:pt idx="145">
                  <c:v>0.6579062599015213</c:v>
                </c:pt>
                <c:pt idx="146">
                  <c:v>0.66014316736968637</c:v>
                </c:pt>
                <c:pt idx="147">
                  <c:v>0.66238007483785155</c:v>
                </c:pt>
                <c:pt idx="148">
                  <c:v>0.66461698230601673</c:v>
                </c:pt>
                <c:pt idx="149">
                  <c:v>0.66685388977418181</c:v>
                </c:pt>
                <c:pt idx="150">
                  <c:v>0.66909079724234699</c:v>
                </c:pt>
                <c:pt idx="151">
                  <c:v>0.67132770471051217</c:v>
                </c:pt>
                <c:pt idx="152">
                  <c:v>0.67356461217867725</c:v>
                </c:pt>
                <c:pt idx="153">
                  <c:v>0.67580151964684243</c:v>
                </c:pt>
                <c:pt idx="154">
                  <c:v>0.67803842711500761</c:v>
                </c:pt>
                <c:pt idx="155">
                  <c:v>0.68027533458317269</c:v>
                </c:pt>
                <c:pt idx="156">
                  <c:v>0.68251224205133787</c:v>
                </c:pt>
                <c:pt idx="157">
                  <c:v>0.68474914951950305</c:v>
                </c:pt>
                <c:pt idx="158">
                  <c:v>0.68698605698766824</c:v>
                </c:pt>
                <c:pt idx="159">
                  <c:v>0.68922296445583331</c:v>
                </c:pt>
                <c:pt idx="160">
                  <c:v>0.69145987192399849</c:v>
                </c:pt>
                <c:pt idx="161">
                  <c:v>0.69369677939216368</c:v>
                </c:pt>
                <c:pt idx="162">
                  <c:v>0.6959190665500794</c:v>
                </c:pt>
                <c:pt idx="163">
                  <c:v>0.69814135370799513</c:v>
                </c:pt>
                <c:pt idx="164">
                  <c:v>0.70036256437046451</c:v>
                </c:pt>
                <c:pt idx="165">
                  <c:v>0.70255561090788132</c:v>
                </c:pt>
                <c:pt idx="166">
                  <c:v>0.70474865744529813</c:v>
                </c:pt>
                <c:pt idx="167">
                  <c:v>0.70694170398271494</c:v>
                </c:pt>
                <c:pt idx="168">
                  <c:v>0.70913475052013175</c:v>
                </c:pt>
                <c:pt idx="169">
                  <c:v>0.71127906269005048</c:v>
                </c:pt>
                <c:pt idx="170">
                  <c:v>0.71342337485996921</c:v>
                </c:pt>
                <c:pt idx="171">
                  <c:v>0.71556768702988793</c:v>
                </c:pt>
                <c:pt idx="172">
                  <c:v>0.71771199919980666</c:v>
                </c:pt>
                <c:pt idx="173">
                  <c:v>0.71985631136972539</c:v>
                </c:pt>
                <c:pt idx="174">
                  <c:v>0.72200062353964412</c:v>
                </c:pt>
                <c:pt idx="175">
                  <c:v>0.72414493570956284</c:v>
                </c:pt>
                <c:pt idx="176">
                  <c:v>0.72615522836886159</c:v>
                </c:pt>
                <c:pt idx="177">
                  <c:v>0.72810460306878766</c:v>
                </c:pt>
                <c:pt idx="178">
                  <c:v>0.73005397776871372</c:v>
                </c:pt>
                <c:pt idx="179">
                  <c:v>0.73200335246863979</c:v>
                </c:pt>
                <c:pt idx="180">
                  <c:v>0.73395272716856585</c:v>
                </c:pt>
                <c:pt idx="181">
                  <c:v>0.73584414974795465</c:v>
                </c:pt>
                <c:pt idx="182">
                  <c:v>0.73769605571288444</c:v>
                </c:pt>
                <c:pt idx="183">
                  <c:v>0.73952359449406513</c:v>
                </c:pt>
                <c:pt idx="184">
                  <c:v>0.74131458249962223</c:v>
                </c:pt>
                <c:pt idx="185">
                  <c:v>0.74310557050517934</c:v>
                </c:pt>
                <c:pt idx="186">
                  <c:v>0.74489655851073644</c:v>
                </c:pt>
                <c:pt idx="187">
                  <c:v>0.74668754651629354</c:v>
                </c:pt>
                <c:pt idx="188">
                  <c:v>0.74847853452185065</c:v>
                </c:pt>
                <c:pt idx="189">
                  <c:v>0.75026952252740775</c:v>
                </c:pt>
                <c:pt idx="190">
                  <c:v>0.75206051053296485</c:v>
                </c:pt>
                <c:pt idx="191">
                  <c:v>0.75381494776289837</c:v>
                </c:pt>
                <c:pt idx="192">
                  <c:v>0.75556938499283188</c:v>
                </c:pt>
                <c:pt idx="193">
                  <c:v>0.7573238222227654</c:v>
                </c:pt>
                <c:pt idx="194">
                  <c:v>0.75907825945269891</c:v>
                </c:pt>
                <c:pt idx="195">
                  <c:v>0.76083269668263243</c:v>
                </c:pt>
                <c:pt idx="196">
                  <c:v>0.76258713391256594</c:v>
                </c:pt>
                <c:pt idx="197">
                  <c:v>0.76434157114249945</c:v>
                </c:pt>
                <c:pt idx="198">
                  <c:v>0.76609600837243297</c:v>
                </c:pt>
                <c:pt idx="199">
                  <c:v>0.76785044560236648</c:v>
                </c:pt>
                <c:pt idx="200">
                  <c:v>0.7696048828323</c:v>
                </c:pt>
                <c:pt idx="201">
                  <c:v>0.77135932006223351</c:v>
                </c:pt>
                <c:pt idx="202">
                  <c:v>0.77311375729216703</c:v>
                </c:pt>
                <c:pt idx="203">
                  <c:v>0.77486819452210054</c:v>
                </c:pt>
                <c:pt idx="204">
                  <c:v>0.77662263175203405</c:v>
                </c:pt>
                <c:pt idx="205">
                  <c:v>0.77837706898196757</c:v>
                </c:pt>
                <c:pt idx="206">
                  <c:v>0.78013150621190108</c:v>
                </c:pt>
                <c:pt idx="207">
                  <c:v>0.7818859434418346</c:v>
                </c:pt>
                <c:pt idx="208">
                  <c:v>0.78364038067176811</c:v>
                </c:pt>
                <c:pt idx="209">
                  <c:v>0.78539481790170163</c:v>
                </c:pt>
                <c:pt idx="210">
                  <c:v>0.78714925513163514</c:v>
                </c:pt>
                <c:pt idx="211">
                  <c:v>0.78890369236156865</c:v>
                </c:pt>
                <c:pt idx="212">
                  <c:v>0.79064594599962756</c:v>
                </c:pt>
                <c:pt idx="213">
                  <c:v>0.79235456958614237</c:v>
                </c:pt>
                <c:pt idx="214">
                  <c:v>0.79405881208653784</c:v>
                </c:pt>
                <c:pt idx="215">
                  <c:v>0.79570968878553783</c:v>
                </c:pt>
                <c:pt idx="216">
                  <c:v>0.79731792291297687</c:v>
                </c:pt>
                <c:pt idx="217">
                  <c:v>0.79892615704041592</c:v>
                </c:pt>
                <c:pt idx="218">
                  <c:v>0.80053439116785496</c:v>
                </c:pt>
                <c:pt idx="219">
                  <c:v>0.80210607451967031</c:v>
                </c:pt>
                <c:pt idx="220">
                  <c:v>0.80367775787148565</c:v>
                </c:pt>
                <c:pt idx="221">
                  <c:v>0.80518852326392831</c:v>
                </c:pt>
                <c:pt idx="222">
                  <c:v>0.80669928865637097</c:v>
                </c:pt>
                <c:pt idx="223">
                  <c:v>0.80821005404881363</c:v>
                </c:pt>
                <c:pt idx="224">
                  <c:v>0.80972081944125629</c:v>
                </c:pt>
                <c:pt idx="225">
                  <c:v>0.81122183796019942</c:v>
                </c:pt>
                <c:pt idx="226">
                  <c:v>0.81272285647914244</c:v>
                </c:pt>
                <c:pt idx="227">
                  <c:v>0.81421412812458582</c:v>
                </c:pt>
                <c:pt idx="228">
                  <c:v>0.81570539977002932</c:v>
                </c:pt>
                <c:pt idx="229">
                  <c:v>0.8171966714154727</c:v>
                </c:pt>
                <c:pt idx="230">
                  <c:v>0.81868794306091619</c:v>
                </c:pt>
                <c:pt idx="231">
                  <c:v>0.82017921470635957</c:v>
                </c:pt>
                <c:pt idx="232">
                  <c:v>0.82167048635180306</c:v>
                </c:pt>
                <c:pt idx="233">
                  <c:v>0.82316175799724645</c:v>
                </c:pt>
                <c:pt idx="234">
                  <c:v>0.82465302964268983</c:v>
                </c:pt>
                <c:pt idx="235">
                  <c:v>0.82614430128813332</c:v>
                </c:pt>
                <c:pt idx="236">
                  <c:v>0.8276355729335767</c:v>
                </c:pt>
                <c:pt idx="237">
                  <c:v>0.82912684457902019</c:v>
                </c:pt>
                <c:pt idx="238">
                  <c:v>0.83061811622446358</c:v>
                </c:pt>
                <c:pt idx="239">
                  <c:v>0.83210938786990707</c:v>
                </c:pt>
                <c:pt idx="240">
                  <c:v>0.83360065951535045</c:v>
                </c:pt>
                <c:pt idx="241">
                  <c:v>0.83509193116079394</c:v>
                </c:pt>
                <c:pt idx="242">
                  <c:v>0.83658320280623732</c:v>
                </c:pt>
                <c:pt idx="243">
                  <c:v>0.83807447445168082</c:v>
                </c:pt>
                <c:pt idx="244">
                  <c:v>0.8395657460971242</c:v>
                </c:pt>
                <c:pt idx="245">
                  <c:v>0.84105701774256769</c:v>
                </c:pt>
                <c:pt idx="246">
                  <c:v>0.84254828938801107</c:v>
                </c:pt>
                <c:pt idx="247">
                  <c:v>0.84403956103345446</c:v>
                </c:pt>
                <c:pt idx="248">
                  <c:v>0.84553083267889795</c:v>
                </c:pt>
                <c:pt idx="249">
                  <c:v>0.84700748401409187</c:v>
                </c:pt>
                <c:pt idx="250">
                  <c:v>0.8484841353492858</c:v>
                </c:pt>
                <c:pt idx="251">
                  <c:v>0.84995834996610498</c:v>
                </c:pt>
                <c:pt idx="252">
                  <c:v>0.85142683892061244</c:v>
                </c:pt>
                <c:pt idx="253">
                  <c:v>0.85288886994555702</c:v>
                </c:pt>
                <c:pt idx="254">
                  <c:v>0.85435090097050159</c:v>
                </c:pt>
                <c:pt idx="255">
                  <c:v>0.85581293199544617</c:v>
                </c:pt>
                <c:pt idx="256">
                  <c:v>0.85727313548160955</c:v>
                </c:pt>
                <c:pt idx="257">
                  <c:v>0.85873029306980431</c:v>
                </c:pt>
                <c:pt idx="258">
                  <c:v>0.86018611155816427</c:v>
                </c:pt>
                <c:pt idx="259">
                  <c:v>0.86159940821561065</c:v>
                </c:pt>
                <c:pt idx="260">
                  <c:v>0.86300135577377668</c:v>
                </c:pt>
                <c:pt idx="261">
                  <c:v>0.86434459677794451</c:v>
                </c:pt>
                <c:pt idx="262">
                  <c:v>0.86567504501064407</c:v>
                </c:pt>
                <c:pt idx="263">
                  <c:v>0.86699087293309418</c:v>
                </c:pt>
                <c:pt idx="264">
                  <c:v>0.8683067008555444</c:v>
                </c:pt>
                <c:pt idx="265">
                  <c:v>0.86962252877799451</c:v>
                </c:pt>
                <c:pt idx="266">
                  <c:v>0.87093835670044462</c:v>
                </c:pt>
                <c:pt idx="267">
                  <c:v>0.87225418462289472</c:v>
                </c:pt>
                <c:pt idx="268">
                  <c:v>0.87357001254534483</c:v>
                </c:pt>
                <c:pt idx="269">
                  <c:v>0.87485337870588253</c:v>
                </c:pt>
                <c:pt idx="270">
                  <c:v>0.87613265585270905</c:v>
                </c:pt>
                <c:pt idx="271">
                  <c:v>0.87739837145176491</c:v>
                </c:pt>
                <c:pt idx="272">
                  <c:v>0.87866341006870374</c:v>
                </c:pt>
                <c:pt idx="273">
                  <c:v>0.87991832003178116</c:v>
                </c:pt>
                <c:pt idx="274">
                  <c:v>0.88114502414517637</c:v>
                </c:pt>
                <c:pt idx="275">
                  <c:v>0.8823686750587928</c:v>
                </c:pt>
                <c:pt idx="276">
                  <c:v>0.88358703424624652</c:v>
                </c:pt>
                <c:pt idx="277">
                  <c:v>0.88480539343370024</c:v>
                </c:pt>
                <c:pt idx="278">
                  <c:v>0.88600852313131073</c:v>
                </c:pt>
                <c:pt idx="279">
                  <c:v>0.88721165282892134</c:v>
                </c:pt>
                <c:pt idx="280">
                  <c:v>0.88839814952445695</c:v>
                </c:pt>
                <c:pt idx="281">
                  <c:v>0.88953723191546674</c:v>
                </c:pt>
                <c:pt idx="282">
                  <c:v>0.89067631430647676</c:v>
                </c:pt>
                <c:pt idx="283">
                  <c:v>0.89181539669748666</c:v>
                </c:pt>
                <c:pt idx="284">
                  <c:v>0.89295447908849668</c:v>
                </c:pt>
                <c:pt idx="285">
                  <c:v>0.89408755313282862</c:v>
                </c:pt>
                <c:pt idx="286">
                  <c:v>0.89522062717716056</c:v>
                </c:pt>
                <c:pt idx="287">
                  <c:v>0.89635370122149249</c:v>
                </c:pt>
                <c:pt idx="288">
                  <c:v>0.89748677526582454</c:v>
                </c:pt>
                <c:pt idx="289">
                  <c:v>0.89861984931015648</c:v>
                </c:pt>
                <c:pt idx="290">
                  <c:v>0.89975292335448842</c:v>
                </c:pt>
                <c:pt idx="291">
                  <c:v>0.90086352868572306</c:v>
                </c:pt>
                <c:pt idx="292">
                  <c:v>0.90196005195443141</c:v>
                </c:pt>
                <c:pt idx="293">
                  <c:v>0.90305657522313987</c:v>
                </c:pt>
                <c:pt idx="294">
                  <c:v>0.90415309849184822</c:v>
                </c:pt>
                <c:pt idx="295">
                  <c:v>0.90524962176055657</c:v>
                </c:pt>
                <c:pt idx="296">
                  <c:v>0.9063312279525868</c:v>
                </c:pt>
                <c:pt idx="297">
                  <c:v>0.90740338403754617</c:v>
                </c:pt>
                <c:pt idx="298">
                  <c:v>0.90847554012250553</c:v>
                </c:pt>
                <c:pt idx="299">
                  <c:v>0.9095476962074649</c:v>
                </c:pt>
                <c:pt idx="300">
                  <c:v>0.91061985229242426</c:v>
                </c:pt>
                <c:pt idx="301">
                  <c:v>0.91169200837738362</c:v>
                </c:pt>
                <c:pt idx="302">
                  <c:v>0.9127276136867194</c:v>
                </c:pt>
                <c:pt idx="303">
                  <c:v>0.91370230103668237</c:v>
                </c:pt>
                <c:pt idx="304">
                  <c:v>0.91467698838664535</c:v>
                </c:pt>
                <c:pt idx="305">
                  <c:v>0.91565167573660833</c:v>
                </c:pt>
                <c:pt idx="306">
                  <c:v>0.91659346738851</c:v>
                </c:pt>
                <c:pt idx="307">
                  <c:v>0.9175072367791004</c:v>
                </c:pt>
                <c:pt idx="308">
                  <c:v>0.9184210061696908</c:v>
                </c:pt>
                <c:pt idx="309">
                  <c:v>0.91931650017246946</c:v>
                </c:pt>
                <c:pt idx="310">
                  <c:v>0.92021199417524802</c:v>
                </c:pt>
                <c:pt idx="311">
                  <c:v>0.92108921279021483</c:v>
                </c:pt>
                <c:pt idx="312">
                  <c:v>0.92196643140518164</c:v>
                </c:pt>
                <c:pt idx="313">
                  <c:v>0.92284365002014845</c:v>
                </c:pt>
                <c:pt idx="314">
                  <c:v>0.92372086863511527</c:v>
                </c:pt>
                <c:pt idx="315">
                  <c:v>0.92459808725008208</c:v>
                </c:pt>
                <c:pt idx="316">
                  <c:v>0.92545239904333954</c:v>
                </c:pt>
                <c:pt idx="317">
                  <c:v>0.92630671083659699</c:v>
                </c:pt>
                <c:pt idx="318">
                  <c:v>0.92716102262985456</c:v>
                </c:pt>
                <c:pt idx="319">
                  <c:v>0.92801533442311201</c:v>
                </c:pt>
                <c:pt idx="320">
                  <c:v>0.92886964621636947</c:v>
                </c:pt>
                <c:pt idx="321">
                  <c:v>0.92972249764758708</c:v>
                </c:pt>
                <c:pt idx="322">
                  <c:v>0.93052182498459524</c:v>
                </c:pt>
                <c:pt idx="323">
                  <c:v>0.93131943613542767</c:v>
                </c:pt>
                <c:pt idx="324">
                  <c:v>0.93210803163689615</c:v>
                </c:pt>
                <c:pt idx="325">
                  <c:v>0.9328861125316783</c:v>
                </c:pt>
                <c:pt idx="326">
                  <c:v>0.93366419342646034</c:v>
                </c:pt>
                <c:pt idx="327">
                  <c:v>0.93444150658805591</c:v>
                </c:pt>
                <c:pt idx="328">
                  <c:v>0.93519688928427736</c:v>
                </c:pt>
                <c:pt idx="329">
                  <c:v>0.9359522719804988</c:v>
                </c:pt>
                <c:pt idx="330">
                  <c:v>0.93670765467672024</c:v>
                </c:pt>
                <c:pt idx="331">
                  <c:v>0.93746303737294168</c:v>
                </c:pt>
                <c:pt idx="332">
                  <c:v>0.93821842006916312</c:v>
                </c:pt>
                <c:pt idx="333">
                  <c:v>0.93897380276538456</c:v>
                </c:pt>
                <c:pt idx="334">
                  <c:v>0.939729185461606</c:v>
                </c:pt>
                <c:pt idx="335">
                  <c:v>0.94048456815782744</c:v>
                </c:pt>
                <c:pt idx="336">
                  <c:v>0.94123995085404888</c:v>
                </c:pt>
                <c:pt idx="337">
                  <c:v>0.94198686866601844</c:v>
                </c:pt>
                <c:pt idx="338">
                  <c:v>0.94273250448874013</c:v>
                </c:pt>
                <c:pt idx="339">
                  <c:v>0.94347630155918638</c:v>
                </c:pt>
                <c:pt idx="340">
                  <c:v>0.94422009862963274</c:v>
                </c:pt>
                <c:pt idx="341">
                  <c:v>0.94496050218378913</c:v>
                </c:pt>
                <c:pt idx="342">
                  <c:v>0.94569151769626136</c:v>
                </c:pt>
                <c:pt idx="343">
                  <c:v>0.9464225332087336</c:v>
                </c:pt>
                <c:pt idx="344">
                  <c:v>0.94715354872120583</c:v>
                </c:pt>
                <c:pt idx="345">
                  <c:v>0.94788456423367806</c:v>
                </c:pt>
                <c:pt idx="346">
                  <c:v>0.94861557974615029</c:v>
                </c:pt>
                <c:pt idx="347">
                  <c:v>0.94934659525862253</c:v>
                </c:pt>
                <c:pt idx="348">
                  <c:v>0.95007761077109476</c:v>
                </c:pt>
                <c:pt idx="349">
                  <c:v>0.95080862628356699</c:v>
                </c:pt>
                <c:pt idx="350">
                  <c:v>0.95153964179603923</c:v>
                </c:pt>
                <c:pt idx="351">
                  <c:v>0.95226943894932403</c:v>
                </c:pt>
                <c:pt idx="352">
                  <c:v>0.95299801774342141</c:v>
                </c:pt>
                <c:pt idx="353">
                  <c:v>0.95372659653751879</c:v>
                </c:pt>
                <c:pt idx="354">
                  <c:v>0.95445517533161617</c:v>
                </c:pt>
                <c:pt idx="355">
                  <c:v>0.9551740072522138</c:v>
                </c:pt>
                <c:pt idx="356">
                  <c:v>0.95587498103129687</c:v>
                </c:pt>
                <c:pt idx="357">
                  <c:v>0.95657595481037994</c:v>
                </c:pt>
                <c:pt idx="358">
                  <c:v>0.95727692858946301</c:v>
                </c:pt>
                <c:pt idx="359">
                  <c:v>0.95797790236854607</c:v>
                </c:pt>
                <c:pt idx="360">
                  <c:v>0.95867887614762914</c:v>
                </c:pt>
                <c:pt idx="361">
                  <c:v>0.95937984992671221</c:v>
                </c:pt>
                <c:pt idx="362">
                  <c:v>0.96008082370579528</c:v>
                </c:pt>
                <c:pt idx="363">
                  <c:v>0.96078179748487835</c:v>
                </c:pt>
                <c:pt idx="364">
                  <c:v>0.96148277126396131</c:v>
                </c:pt>
                <c:pt idx="365">
                  <c:v>0.96218374504304438</c:v>
                </c:pt>
                <c:pt idx="366">
                  <c:v>0.96286602618801853</c:v>
                </c:pt>
                <c:pt idx="367">
                  <c:v>0.9635409971778679</c:v>
                </c:pt>
                <c:pt idx="368">
                  <c:v>0.96419816009575832</c:v>
                </c:pt>
                <c:pt idx="369">
                  <c:v>0.96482596060938675</c:v>
                </c:pt>
                <c:pt idx="370">
                  <c:v>0.96544296357118387</c:v>
                </c:pt>
                <c:pt idx="371">
                  <c:v>0.96605996653298087</c:v>
                </c:pt>
                <c:pt idx="372">
                  <c:v>0.96667331858967864</c:v>
                </c:pt>
                <c:pt idx="373">
                  <c:v>0.9672866706463763</c:v>
                </c:pt>
                <c:pt idx="374">
                  <c:v>0.96786059292800053</c:v>
                </c:pt>
                <c:pt idx="375">
                  <c:v>0.96843013412350554</c:v>
                </c:pt>
                <c:pt idx="376">
                  <c:v>0.96899967531901043</c:v>
                </c:pt>
                <c:pt idx="377">
                  <c:v>0.96956921651451544</c:v>
                </c:pt>
                <c:pt idx="378">
                  <c:v>0.97013875771002045</c:v>
                </c:pt>
                <c:pt idx="379">
                  <c:v>0.97070829890552546</c:v>
                </c:pt>
                <c:pt idx="380">
                  <c:v>0.97127784010103047</c:v>
                </c:pt>
                <c:pt idx="381">
                  <c:v>0.97184738129653547</c:v>
                </c:pt>
                <c:pt idx="382">
                  <c:v>0.97241692249204048</c:v>
                </c:pt>
                <c:pt idx="383">
                  <c:v>0.97298646368754538</c:v>
                </c:pt>
                <c:pt idx="384">
                  <c:v>0.97355600488305039</c:v>
                </c:pt>
                <c:pt idx="385">
                  <c:v>0.97412554607855539</c:v>
                </c:pt>
                <c:pt idx="386">
                  <c:v>0.97469503720450468</c:v>
                </c:pt>
                <c:pt idx="387">
                  <c:v>0.97525937586024292</c:v>
                </c:pt>
                <c:pt idx="388">
                  <c:v>0.97582371451598116</c:v>
                </c:pt>
                <c:pt idx="389">
                  <c:v>0.97635979255846084</c:v>
                </c:pt>
                <c:pt idx="390">
                  <c:v>0.97688424507598826</c:v>
                </c:pt>
                <c:pt idx="391">
                  <c:v>0.9774059229056401</c:v>
                </c:pt>
                <c:pt idx="392">
                  <c:v>0.97783782497889804</c:v>
                </c:pt>
                <c:pt idx="393">
                  <c:v>0.97825840924634788</c:v>
                </c:pt>
                <c:pt idx="394">
                  <c:v>0.97867899351379761</c:v>
                </c:pt>
                <c:pt idx="395">
                  <c:v>0.9790954705130106</c:v>
                </c:pt>
                <c:pt idx="396">
                  <c:v>0.9794897682637449</c:v>
                </c:pt>
                <c:pt idx="397">
                  <c:v>0.97987880871113597</c:v>
                </c:pt>
                <c:pt idx="398">
                  <c:v>0.98026784915852705</c:v>
                </c:pt>
                <c:pt idx="399">
                  <c:v>0.98065688960591813</c:v>
                </c:pt>
                <c:pt idx="400">
                  <c:v>0.9810459300533092</c:v>
                </c:pt>
                <c:pt idx="401">
                  <c:v>0.98143497050070028</c:v>
                </c:pt>
                <c:pt idx="402">
                  <c:v>0.98182401094809124</c:v>
                </c:pt>
                <c:pt idx="403">
                  <c:v>0.98221305139548232</c:v>
                </c:pt>
                <c:pt idx="404">
                  <c:v>0.98260209184287339</c:v>
                </c:pt>
                <c:pt idx="405">
                  <c:v>0.98299113229026447</c:v>
                </c:pt>
                <c:pt idx="406">
                  <c:v>0.9833766678687601</c:v>
                </c:pt>
                <c:pt idx="407">
                  <c:v>0.98375435921687082</c:v>
                </c:pt>
                <c:pt idx="408">
                  <c:v>0.98413205056498154</c:v>
                </c:pt>
                <c:pt idx="409">
                  <c:v>0.98450225234205968</c:v>
                </c:pt>
                <c:pt idx="410">
                  <c:v>0.98487245411913782</c:v>
                </c:pt>
                <c:pt idx="411">
                  <c:v>0.98524265589621596</c:v>
                </c:pt>
                <c:pt idx="412">
                  <c:v>0.98559598006057758</c:v>
                </c:pt>
                <c:pt idx="413">
                  <c:v>0.98594646695011912</c:v>
                </c:pt>
                <c:pt idx="414">
                  <c:v>0.98629695383966054</c:v>
                </c:pt>
                <c:pt idx="415">
                  <c:v>0.98664744072920207</c:v>
                </c:pt>
                <c:pt idx="416">
                  <c:v>0.98699792761874361</c:v>
                </c:pt>
                <c:pt idx="417">
                  <c:v>0.98734841450828514</c:v>
                </c:pt>
                <c:pt idx="418">
                  <c:v>0.98769890139782668</c:v>
                </c:pt>
                <c:pt idx="419">
                  <c:v>0.98804062611512955</c:v>
                </c:pt>
                <c:pt idx="420">
                  <c:v>0.98837473321894276</c:v>
                </c:pt>
                <c:pt idx="421">
                  <c:v>0.98869893359176864</c:v>
                </c:pt>
                <c:pt idx="422">
                  <c:v>0.98902313396459463</c:v>
                </c:pt>
                <c:pt idx="423">
                  <c:v>0.9893306862101674</c:v>
                </c:pt>
                <c:pt idx="424">
                  <c:v>0.98963823845574017</c:v>
                </c:pt>
                <c:pt idx="425">
                  <c:v>0.98992739013961184</c:v>
                </c:pt>
                <c:pt idx="426">
                  <c:v>0.99021654182348362</c:v>
                </c:pt>
                <c:pt idx="427">
                  <c:v>0.99050569350735529</c:v>
                </c:pt>
                <c:pt idx="428">
                  <c:v>0.99079484519122707</c:v>
                </c:pt>
                <c:pt idx="429">
                  <c:v>0.99107961578897952</c:v>
                </c:pt>
                <c:pt idx="430">
                  <c:v>0.99136438638673208</c:v>
                </c:pt>
                <c:pt idx="431">
                  <c:v>0.99164915698448453</c:v>
                </c:pt>
                <c:pt idx="432">
                  <c:v>0.99193392758223708</c:v>
                </c:pt>
                <c:pt idx="433">
                  <c:v>0.99221869817998953</c:v>
                </c:pt>
                <c:pt idx="434">
                  <c:v>0.99250346877774198</c:v>
                </c:pt>
                <c:pt idx="435">
                  <c:v>0.99278823937549454</c:v>
                </c:pt>
                <c:pt idx="436">
                  <c:v>0.99307300997324699</c:v>
                </c:pt>
                <c:pt idx="437">
                  <c:v>0.99335778057099955</c:v>
                </c:pt>
                <c:pt idx="438">
                  <c:v>0.993642551168752</c:v>
                </c:pt>
                <c:pt idx="439">
                  <c:v>0.99392732176650456</c:v>
                </c:pt>
                <c:pt idx="440">
                  <c:v>0.99421209236425701</c:v>
                </c:pt>
                <c:pt idx="441">
                  <c:v>0.99449686296200945</c:v>
                </c:pt>
                <c:pt idx="442">
                  <c:v>0.99478163355976201</c:v>
                </c:pt>
                <c:pt idx="443">
                  <c:v>0.99506640415751446</c:v>
                </c:pt>
                <c:pt idx="444">
                  <c:v>0.99535117475526702</c:v>
                </c:pt>
                <c:pt idx="445">
                  <c:v>0.99563594535301947</c:v>
                </c:pt>
                <c:pt idx="446">
                  <c:v>0.99592071595077203</c:v>
                </c:pt>
                <c:pt idx="447">
                  <c:v>0.99620548654852448</c:v>
                </c:pt>
                <c:pt idx="448">
                  <c:v>0.99649025714627693</c:v>
                </c:pt>
                <c:pt idx="449">
                  <c:v>0.99677502774402948</c:v>
                </c:pt>
                <c:pt idx="450">
                  <c:v>0.99705979834178193</c:v>
                </c:pt>
                <c:pt idx="451">
                  <c:v>0.99734456893953449</c:v>
                </c:pt>
                <c:pt idx="452">
                  <c:v>0.99762933953728694</c:v>
                </c:pt>
                <c:pt idx="453">
                  <c:v>0.9979141101350395</c:v>
                </c:pt>
                <c:pt idx="454">
                  <c:v>0.99819888073279195</c:v>
                </c:pt>
                <c:pt idx="455">
                  <c:v>0.9984836513305444</c:v>
                </c:pt>
                <c:pt idx="456">
                  <c:v>0.99876842192829696</c:v>
                </c:pt>
                <c:pt idx="457">
                  <c:v>0.99905319252604941</c:v>
                </c:pt>
                <c:pt idx="458">
                  <c:v>0.99928456863672321</c:v>
                </c:pt>
                <c:pt idx="459">
                  <c:v>0.99947908886041881</c:v>
                </c:pt>
                <c:pt idx="460">
                  <c:v>0.99967360908411429</c:v>
                </c:pt>
                <c:pt idx="461">
                  <c:v>0.99986637687336222</c:v>
                </c:pt>
                <c:pt idx="462">
                  <c:v>0.99994523642350919</c:v>
                </c:pt>
                <c:pt idx="463">
                  <c:v>1</c:v>
                </c:pt>
              </c:numCache>
            </c:numRef>
          </c:xVal>
          <c:yVal>
            <c:numRef>
              <c:f>'Marginal Supply Curve'!$I$2:$I$465</c:f>
              <c:numCache>
                <c:formatCode>"$"#,##0.00</c:formatCode>
                <c:ptCount val="464"/>
                <c:pt idx="0">
                  <c:v>2.3329763527848826</c:v>
                </c:pt>
                <c:pt idx="1">
                  <c:v>2.6302357194659578</c:v>
                </c:pt>
                <c:pt idx="2">
                  <c:v>4.1382696677990367</c:v>
                </c:pt>
                <c:pt idx="3">
                  <c:v>6.6752778958015995</c:v>
                </c:pt>
                <c:pt idx="4">
                  <c:v>6.8984546407416119</c:v>
                </c:pt>
                <c:pt idx="5">
                  <c:v>6.8984546407416119</c:v>
                </c:pt>
                <c:pt idx="6">
                  <c:v>7.4453079108497633</c:v>
                </c:pt>
                <c:pt idx="7">
                  <c:v>7.4490422830003737</c:v>
                </c:pt>
                <c:pt idx="8">
                  <c:v>7.4827363690375748</c:v>
                </c:pt>
                <c:pt idx="9">
                  <c:v>8.0376548381384154</c:v>
                </c:pt>
                <c:pt idx="10">
                  <c:v>8.1954914276977107</c:v>
                </c:pt>
                <c:pt idx="11">
                  <c:v>8.9736259707088735</c:v>
                </c:pt>
                <c:pt idx="12">
                  <c:v>9.0659194959281351</c:v>
                </c:pt>
                <c:pt idx="13">
                  <c:v>9.1091050885149158</c:v>
                </c:pt>
                <c:pt idx="14">
                  <c:v>9.848698948898182</c:v>
                </c:pt>
                <c:pt idx="15">
                  <c:v>9.848698948898182</c:v>
                </c:pt>
                <c:pt idx="16">
                  <c:v>10.057995415643774</c:v>
                </c:pt>
                <c:pt idx="17">
                  <c:v>10.181065759089371</c:v>
                </c:pt>
                <c:pt idx="18">
                  <c:v>10.181065759089371</c:v>
                </c:pt>
                <c:pt idx="19">
                  <c:v>10.181065759089371</c:v>
                </c:pt>
                <c:pt idx="20">
                  <c:v>10.181065759089371</c:v>
                </c:pt>
                <c:pt idx="21">
                  <c:v>10.181065759089371</c:v>
                </c:pt>
                <c:pt idx="22">
                  <c:v>10.181065759089371</c:v>
                </c:pt>
                <c:pt idx="23">
                  <c:v>10.262474217864728</c:v>
                </c:pt>
                <c:pt idx="24">
                  <c:v>10.495152866258572</c:v>
                </c:pt>
                <c:pt idx="25">
                  <c:v>10.495152866258572</c:v>
                </c:pt>
                <c:pt idx="26">
                  <c:v>10.540317341133623</c:v>
                </c:pt>
                <c:pt idx="27">
                  <c:v>11.056138737278665</c:v>
                </c:pt>
                <c:pt idx="28">
                  <c:v>11.056138737278665</c:v>
                </c:pt>
                <c:pt idx="29">
                  <c:v>11.056138737278665</c:v>
                </c:pt>
                <c:pt idx="30">
                  <c:v>11.056138737278665</c:v>
                </c:pt>
                <c:pt idx="31">
                  <c:v>11.056138737278665</c:v>
                </c:pt>
                <c:pt idx="32">
                  <c:v>11.056138737278665</c:v>
                </c:pt>
                <c:pt idx="33">
                  <c:v>11.056138737278665</c:v>
                </c:pt>
                <c:pt idx="34">
                  <c:v>11.093161999290331</c:v>
                </c:pt>
                <c:pt idx="35">
                  <c:v>11.986042467929877</c:v>
                </c:pt>
                <c:pt idx="36">
                  <c:v>12.048214656994304</c:v>
                </c:pt>
                <c:pt idx="37">
                  <c:v>12.160044173583657</c:v>
                </c:pt>
                <c:pt idx="38">
                  <c:v>13.05483722452793</c:v>
                </c:pt>
                <c:pt idx="39">
                  <c:v>13.17731351600672</c:v>
                </c:pt>
                <c:pt idx="40">
                  <c:v>13.193482256310361</c:v>
                </c:pt>
                <c:pt idx="41">
                  <c:v>13.193482256310361</c:v>
                </c:pt>
                <c:pt idx="42">
                  <c:v>13.193482256310361</c:v>
                </c:pt>
                <c:pt idx="43">
                  <c:v>13.193482256310361</c:v>
                </c:pt>
                <c:pt idx="44">
                  <c:v>13.193482256310361</c:v>
                </c:pt>
                <c:pt idx="45">
                  <c:v>13.193482256310361</c:v>
                </c:pt>
                <c:pt idx="46">
                  <c:v>13.193482256310361</c:v>
                </c:pt>
                <c:pt idx="47">
                  <c:v>13.193482256310361</c:v>
                </c:pt>
                <c:pt idx="48">
                  <c:v>13.193482256310361</c:v>
                </c:pt>
                <c:pt idx="49">
                  <c:v>13.21780153575704</c:v>
                </c:pt>
                <c:pt idx="50">
                  <c:v>13.340606533991533</c:v>
                </c:pt>
                <c:pt idx="51">
                  <c:v>13.340606533991533</c:v>
                </c:pt>
                <c:pt idx="52">
                  <c:v>13.507569363479568</c:v>
                </c:pt>
                <c:pt idx="53">
                  <c:v>13.507569363479568</c:v>
                </c:pt>
                <c:pt idx="54">
                  <c:v>13.91982439756535</c:v>
                </c:pt>
                <c:pt idx="55">
                  <c:v>13.987060451351923</c:v>
                </c:pt>
                <c:pt idx="56">
                  <c:v>14.160165929587734</c:v>
                </c:pt>
                <c:pt idx="57">
                  <c:v>14.215679512180834</c:v>
                </c:pt>
                <c:pt idx="58">
                  <c:v>14.215679512180834</c:v>
                </c:pt>
                <c:pt idx="59">
                  <c:v>14.215679512180834</c:v>
                </c:pt>
                <c:pt idx="60">
                  <c:v>14.215679512180834</c:v>
                </c:pt>
                <c:pt idx="61">
                  <c:v>14.215679512180834</c:v>
                </c:pt>
                <c:pt idx="62">
                  <c:v>14.215679512180834</c:v>
                </c:pt>
                <c:pt idx="63">
                  <c:v>14.215679512180834</c:v>
                </c:pt>
                <c:pt idx="64">
                  <c:v>14.215679512180834</c:v>
                </c:pt>
                <c:pt idx="65">
                  <c:v>14.505678197239412</c:v>
                </c:pt>
                <c:pt idx="66">
                  <c:v>14.548046322372016</c:v>
                </c:pt>
                <c:pt idx="67">
                  <c:v>14.548046322372016</c:v>
                </c:pt>
                <c:pt idx="68">
                  <c:v>14.548046322372016</c:v>
                </c:pt>
                <c:pt idx="69">
                  <c:v>14.548046322372016</c:v>
                </c:pt>
                <c:pt idx="70">
                  <c:v>14.596764747679444</c:v>
                </c:pt>
                <c:pt idx="71">
                  <c:v>14.757342789117608</c:v>
                </c:pt>
                <c:pt idx="72">
                  <c:v>14.845267285550449</c:v>
                </c:pt>
                <c:pt idx="73">
                  <c:v>14.906165439931613</c:v>
                </c:pt>
                <c:pt idx="74">
                  <c:v>14.921468294440089</c:v>
                </c:pt>
                <c:pt idx="75">
                  <c:v>14.998458965150874</c:v>
                </c:pt>
                <c:pt idx="76">
                  <c:v>14.998458965150874</c:v>
                </c:pt>
                <c:pt idx="77">
                  <c:v>14.998458965150874</c:v>
                </c:pt>
                <c:pt idx="78">
                  <c:v>14.998458965150874</c:v>
                </c:pt>
                <c:pt idx="79">
                  <c:v>14.998458965150874</c:v>
                </c:pt>
                <c:pt idx="80">
                  <c:v>14.998458965150874</c:v>
                </c:pt>
                <c:pt idx="81">
                  <c:v>14.998458965150874</c:v>
                </c:pt>
                <c:pt idx="82">
                  <c:v>14.998458965150874</c:v>
                </c:pt>
                <c:pt idx="83">
                  <c:v>15.050232925453955</c:v>
                </c:pt>
                <c:pt idx="84">
                  <c:v>15.076255835551798</c:v>
                </c:pt>
                <c:pt idx="85">
                  <c:v>15.234336974517397</c:v>
                </c:pt>
                <c:pt idx="86">
                  <c:v>15.347029780101778</c:v>
                </c:pt>
                <c:pt idx="87">
                  <c:v>15.450484094802519</c:v>
                </c:pt>
                <c:pt idx="88">
                  <c:v>15.577676828724691</c:v>
                </c:pt>
                <c:pt idx="89">
                  <c:v>15.644912882511264</c:v>
                </c:pt>
                <c:pt idx="90">
                  <c:v>15.644912882511264</c:v>
                </c:pt>
                <c:pt idx="91">
                  <c:v>15.644912882511264</c:v>
                </c:pt>
                <c:pt idx="92">
                  <c:v>15.644912882511264</c:v>
                </c:pt>
                <c:pt idx="93">
                  <c:v>15.815714272269247</c:v>
                </c:pt>
                <c:pt idx="94">
                  <c:v>16.205898753531358</c:v>
                </c:pt>
                <c:pt idx="95">
                  <c:v>16.205898753531358</c:v>
                </c:pt>
                <c:pt idx="96">
                  <c:v>16.205898753531358</c:v>
                </c:pt>
                <c:pt idx="97">
                  <c:v>16.205898753531358</c:v>
                </c:pt>
                <c:pt idx="98">
                  <c:v>16.205898753531358</c:v>
                </c:pt>
                <c:pt idx="99">
                  <c:v>16.205898753531358</c:v>
                </c:pt>
                <c:pt idx="100">
                  <c:v>16.205898753531358</c:v>
                </c:pt>
                <c:pt idx="101">
                  <c:v>16.205898753531358</c:v>
                </c:pt>
                <c:pt idx="102">
                  <c:v>16.205898753531358</c:v>
                </c:pt>
                <c:pt idx="103">
                  <c:v>16.279096717417623</c:v>
                </c:pt>
                <c:pt idx="104">
                  <c:v>16.279096717417623</c:v>
                </c:pt>
                <c:pt idx="105">
                  <c:v>16.31750820426749</c:v>
                </c:pt>
                <c:pt idx="106">
                  <c:v>16.35302303121253</c:v>
                </c:pt>
                <c:pt idx="107">
                  <c:v>16.35302303121253</c:v>
                </c:pt>
                <c:pt idx="108">
                  <c:v>16.415195220276949</c:v>
                </c:pt>
                <c:pt idx="109">
                  <c:v>16.446477511702092</c:v>
                </c:pt>
                <c:pt idx="110">
                  <c:v>16.446477511702092</c:v>
                </c:pt>
                <c:pt idx="111">
                  <c:v>16.604895736180197</c:v>
                </c:pt>
                <c:pt idx="112">
                  <c:v>16.669221101100071</c:v>
                </c:pt>
                <c:pt idx="113">
                  <c:v>16.734108266711139</c:v>
                </c:pt>
                <c:pt idx="114">
                  <c:v>16.982610804582144</c:v>
                </c:pt>
                <c:pt idx="115">
                  <c:v>16.982610804582144</c:v>
                </c:pt>
                <c:pt idx="116">
                  <c:v>16.982610804582144</c:v>
                </c:pt>
                <c:pt idx="117">
                  <c:v>16.999476948572919</c:v>
                </c:pt>
                <c:pt idx="118">
                  <c:v>17.087803486902935</c:v>
                </c:pt>
                <c:pt idx="119">
                  <c:v>17.101485872422323</c:v>
                </c:pt>
                <c:pt idx="120">
                  <c:v>17.13580248418257</c:v>
                </c:pt>
                <c:pt idx="121">
                  <c:v>17.13580248418257</c:v>
                </c:pt>
                <c:pt idx="122">
                  <c:v>17.13580248418257</c:v>
                </c:pt>
                <c:pt idx="123">
                  <c:v>17.13580248418257</c:v>
                </c:pt>
                <c:pt idx="124">
                  <c:v>17.170278338330903</c:v>
                </c:pt>
                <c:pt idx="125">
                  <c:v>17.239713733797643</c:v>
                </c:pt>
                <c:pt idx="126">
                  <c:v>17.260671528335948</c:v>
                </c:pt>
                <c:pt idx="127">
                  <c:v>17.309804189836349</c:v>
                </c:pt>
                <c:pt idx="128">
                  <c:v>17.416195505314562</c:v>
                </c:pt>
                <c:pt idx="129">
                  <c:v>17.436952451082583</c:v>
                </c:pt>
                <c:pt idx="130">
                  <c:v>17.487978993568333</c:v>
                </c:pt>
                <c:pt idx="131">
                  <c:v>17.56046281959302</c:v>
                </c:pt>
                <c:pt idx="132">
                  <c:v>17.677025480188391</c:v>
                </c:pt>
                <c:pt idx="133">
                  <c:v>17.801041577763755</c:v>
                </c:pt>
                <c:pt idx="134">
                  <c:v>17.960740866688035</c:v>
                </c:pt>
                <c:pt idx="135">
                  <c:v>18.290822010546961</c:v>
                </c:pt>
                <c:pt idx="136">
                  <c:v>18.3371748706438</c:v>
                </c:pt>
                <c:pt idx="137">
                  <c:v>18.3371748706438</c:v>
                </c:pt>
                <c:pt idx="138">
                  <c:v>18.343242272563053</c:v>
                </c:pt>
                <c:pt idx="139">
                  <c:v>18.343242272563053</c:v>
                </c:pt>
                <c:pt idx="140">
                  <c:v>18.343242272563053</c:v>
                </c:pt>
                <c:pt idx="141">
                  <c:v>18.343242272563053</c:v>
                </c:pt>
                <c:pt idx="142">
                  <c:v>18.343242272563053</c:v>
                </c:pt>
                <c:pt idx="143">
                  <c:v>18.343242272563053</c:v>
                </c:pt>
                <c:pt idx="144">
                  <c:v>18.343242272563053</c:v>
                </c:pt>
                <c:pt idx="145">
                  <c:v>18.343242272563053</c:v>
                </c:pt>
                <c:pt idx="146">
                  <c:v>18.343242272563053</c:v>
                </c:pt>
                <c:pt idx="147">
                  <c:v>18.343242272563053</c:v>
                </c:pt>
                <c:pt idx="148">
                  <c:v>18.343242272563053</c:v>
                </c:pt>
                <c:pt idx="149">
                  <c:v>18.343242272563053</c:v>
                </c:pt>
                <c:pt idx="150">
                  <c:v>18.343242272563053</c:v>
                </c:pt>
                <c:pt idx="151">
                  <c:v>18.343242272563053</c:v>
                </c:pt>
                <c:pt idx="152">
                  <c:v>18.343242272563053</c:v>
                </c:pt>
                <c:pt idx="153">
                  <c:v>18.343242272563053</c:v>
                </c:pt>
                <c:pt idx="154">
                  <c:v>18.343242272563053</c:v>
                </c:pt>
                <c:pt idx="155">
                  <c:v>18.343242272563053</c:v>
                </c:pt>
                <c:pt idx="156">
                  <c:v>18.343242272563053</c:v>
                </c:pt>
                <c:pt idx="157">
                  <c:v>18.343242272563053</c:v>
                </c:pt>
                <c:pt idx="158">
                  <c:v>18.343242272563053</c:v>
                </c:pt>
                <c:pt idx="159">
                  <c:v>18.343242272563053</c:v>
                </c:pt>
                <c:pt idx="160">
                  <c:v>18.343242272563053</c:v>
                </c:pt>
                <c:pt idx="161">
                  <c:v>18.343242272563053</c:v>
                </c:pt>
                <c:pt idx="162">
                  <c:v>18.391960697870481</c:v>
                </c:pt>
                <c:pt idx="163">
                  <c:v>18.391960697870481</c:v>
                </c:pt>
                <c:pt idx="164">
                  <c:v>18.395560501079061</c:v>
                </c:pt>
                <c:pt idx="165">
                  <c:v>18.490366550244225</c:v>
                </c:pt>
                <c:pt idx="166">
                  <c:v>18.490366550244225</c:v>
                </c:pt>
                <c:pt idx="167">
                  <c:v>18.490366550244225</c:v>
                </c:pt>
                <c:pt idx="168">
                  <c:v>18.490366550244225</c:v>
                </c:pt>
                <c:pt idx="169">
                  <c:v>18.657329379732261</c:v>
                </c:pt>
                <c:pt idx="170">
                  <c:v>18.657329379732261</c:v>
                </c:pt>
                <c:pt idx="171">
                  <c:v>18.657329379732261</c:v>
                </c:pt>
                <c:pt idx="172">
                  <c:v>18.657329379732261</c:v>
                </c:pt>
                <c:pt idx="173">
                  <c:v>18.657329379732261</c:v>
                </c:pt>
                <c:pt idx="174">
                  <c:v>18.657329379732261</c:v>
                </c:pt>
                <c:pt idx="175">
                  <c:v>18.657329379732261</c:v>
                </c:pt>
                <c:pt idx="176">
                  <c:v>19.136820467604615</c:v>
                </c:pt>
                <c:pt idx="177">
                  <c:v>19.365439528433527</c:v>
                </c:pt>
                <c:pt idx="178">
                  <c:v>19.365439528433527</c:v>
                </c:pt>
                <c:pt idx="179">
                  <c:v>19.365439528433527</c:v>
                </c:pt>
                <c:pt idx="180">
                  <c:v>19.365439528433527</c:v>
                </c:pt>
                <c:pt idx="181">
                  <c:v>19.589658539794776</c:v>
                </c:pt>
                <c:pt idx="182">
                  <c:v>19.746524763932136</c:v>
                </c:pt>
                <c:pt idx="183">
                  <c:v>19.844930616305881</c:v>
                </c:pt>
                <c:pt idx="184">
                  <c:v>19.995027301803141</c:v>
                </c:pt>
                <c:pt idx="185">
                  <c:v>19.995027301803141</c:v>
                </c:pt>
                <c:pt idx="186">
                  <c:v>19.995027301803141</c:v>
                </c:pt>
                <c:pt idx="187">
                  <c:v>19.995027301803141</c:v>
                </c:pt>
                <c:pt idx="188">
                  <c:v>19.995027301803141</c:v>
                </c:pt>
                <c:pt idx="189">
                  <c:v>19.995027301803141</c:v>
                </c:pt>
                <c:pt idx="190">
                  <c:v>19.995027301803141</c:v>
                </c:pt>
                <c:pt idx="191">
                  <c:v>20.148218981403566</c:v>
                </c:pt>
                <c:pt idx="192">
                  <c:v>20.148218981403566</c:v>
                </c:pt>
                <c:pt idx="193">
                  <c:v>20.148218981403566</c:v>
                </c:pt>
                <c:pt idx="194">
                  <c:v>20.148218981403566</c:v>
                </c:pt>
                <c:pt idx="195">
                  <c:v>20.148218981403566</c:v>
                </c:pt>
                <c:pt idx="196">
                  <c:v>20.148218981403566</c:v>
                </c:pt>
                <c:pt idx="197">
                  <c:v>20.148218981403566</c:v>
                </c:pt>
                <c:pt idx="198">
                  <c:v>20.148218981403566</c:v>
                </c:pt>
                <c:pt idx="199">
                  <c:v>20.148218981403566</c:v>
                </c:pt>
                <c:pt idx="200">
                  <c:v>20.148218981403566</c:v>
                </c:pt>
                <c:pt idx="201">
                  <c:v>20.148218981403566</c:v>
                </c:pt>
                <c:pt idx="202">
                  <c:v>20.148218981403566</c:v>
                </c:pt>
                <c:pt idx="203">
                  <c:v>20.148218981403566</c:v>
                </c:pt>
                <c:pt idx="204">
                  <c:v>20.148218981403566</c:v>
                </c:pt>
                <c:pt idx="205">
                  <c:v>20.148218981403566</c:v>
                </c:pt>
                <c:pt idx="206">
                  <c:v>20.148218981403566</c:v>
                </c:pt>
                <c:pt idx="207">
                  <c:v>20.148218981403566</c:v>
                </c:pt>
                <c:pt idx="208">
                  <c:v>20.148218981403566</c:v>
                </c:pt>
                <c:pt idx="209">
                  <c:v>20.148218981403566</c:v>
                </c:pt>
                <c:pt idx="210">
                  <c:v>20.148218981403566</c:v>
                </c:pt>
                <c:pt idx="211">
                  <c:v>20.148218981403566</c:v>
                </c:pt>
                <c:pt idx="212">
                  <c:v>20.199992941706647</c:v>
                </c:pt>
                <c:pt idx="213">
                  <c:v>20.344804524198025</c:v>
                </c:pt>
                <c:pt idx="214">
                  <c:v>20.363879074437328</c:v>
                </c:pt>
                <c:pt idx="215">
                  <c:v>20.600244111055211</c:v>
                </c:pt>
                <c:pt idx="216">
                  <c:v>20.794672898763956</c:v>
                </c:pt>
                <c:pt idx="217">
                  <c:v>20.794672898763956</c:v>
                </c:pt>
                <c:pt idx="218">
                  <c:v>20.794672898763956</c:v>
                </c:pt>
                <c:pt idx="219">
                  <c:v>20.965474288521939</c:v>
                </c:pt>
                <c:pt idx="220">
                  <c:v>20.965474288521939</c:v>
                </c:pt>
                <c:pt idx="221">
                  <c:v>21.259169968959384</c:v>
                </c:pt>
                <c:pt idx="222">
                  <c:v>21.259169968959384</c:v>
                </c:pt>
                <c:pt idx="223">
                  <c:v>21.259169968959384</c:v>
                </c:pt>
                <c:pt idx="224">
                  <c:v>21.259169968959384</c:v>
                </c:pt>
                <c:pt idx="225">
                  <c:v>21.307257730607226</c:v>
                </c:pt>
                <c:pt idx="226">
                  <c:v>21.307257730607226</c:v>
                </c:pt>
                <c:pt idx="227">
                  <c:v>21.35565876978405</c:v>
                </c:pt>
                <c:pt idx="228">
                  <c:v>21.35565876978405</c:v>
                </c:pt>
                <c:pt idx="229">
                  <c:v>21.35565876978405</c:v>
                </c:pt>
                <c:pt idx="230">
                  <c:v>21.35565876978405</c:v>
                </c:pt>
                <c:pt idx="231">
                  <c:v>21.35565876978405</c:v>
                </c:pt>
                <c:pt idx="232">
                  <c:v>21.35565876978405</c:v>
                </c:pt>
                <c:pt idx="233">
                  <c:v>21.35565876978405</c:v>
                </c:pt>
                <c:pt idx="234">
                  <c:v>21.35565876978405</c:v>
                </c:pt>
                <c:pt idx="235">
                  <c:v>21.35565876978405</c:v>
                </c:pt>
                <c:pt idx="236">
                  <c:v>21.35565876978405</c:v>
                </c:pt>
                <c:pt idx="237">
                  <c:v>21.35565876978405</c:v>
                </c:pt>
                <c:pt idx="238">
                  <c:v>21.35565876978405</c:v>
                </c:pt>
                <c:pt idx="239">
                  <c:v>21.35565876978405</c:v>
                </c:pt>
                <c:pt idx="240">
                  <c:v>21.35565876978405</c:v>
                </c:pt>
                <c:pt idx="241">
                  <c:v>21.35565876978405</c:v>
                </c:pt>
                <c:pt idx="242">
                  <c:v>21.35565876978405</c:v>
                </c:pt>
                <c:pt idx="243">
                  <c:v>21.35565876978405</c:v>
                </c:pt>
                <c:pt idx="244">
                  <c:v>21.35565876978405</c:v>
                </c:pt>
                <c:pt idx="245">
                  <c:v>21.35565876978405</c:v>
                </c:pt>
                <c:pt idx="246">
                  <c:v>21.35565876978405</c:v>
                </c:pt>
                <c:pt idx="247">
                  <c:v>21.35565876978405</c:v>
                </c:pt>
                <c:pt idx="248">
                  <c:v>21.35565876978405</c:v>
                </c:pt>
                <c:pt idx="249">
                  <c:v>21.428856733670315</c:v>
                </c:pt>
                <c:pt idx="250">
                  <c:v>21.428856733670315</c:v>
                </c:pt>
                <c:pt idx="251">
                  <c:v>21.441126816124338</c:v>
                </c:pt>
                <c:pt idx="252">
                  <c:v>21.470038360287404</c:v>
                </c:pt>
                <c:pt idx="253">
                  <c:v>21.502783047465222</c:v>
                </c:pt>
                <c:pt idx="254">
                  <c:v>21.502783047465222</c:v>
                </c:pt>
                <c:pt idx="255">
                  <c:v>21.502783047465222</c:v>
                </c:pt>
                <c:pt idx="256">
                  <c:v>21.512075773176058</c:v>
                </c:pt>
                <c:pt idx="257">
                  <c:v>21.52758952539314</c:v>
                </c:pt>
                <c:pt idx="258">
                  <c:v>21.534420262871919</c:v>
                </c:pt>
                <c:pt idx="259">
                  <c:v>21.754655752432889</c:v>
                </c:pt>
                <c:pt idx="260">
                  <c:v>21.814557459444636</c:v>
                </c:pt>
                <c:pt idx="261">
                  <c:v>22.132370820834829</c:v>
                </c:pt>
                <c:pt idx="262">
                  <c:v>22.203467375221237</c:v>
                </c:pt>
                <c:pt idx="263">
                  <c:v>22.285562500435255</c:v>
                </c:pt>
                <c:pt idx="264">
                  <c:v>22.285562500435255</c:v>
                </c:pt>
                <c:pt idx="265">
                  <c:v>22.285562500435255</c:v>
                </c:pt>
                <c:pt idx="266">
                  <c:v>22.285562500435255</c:v>
                </c:pt>
                <c:pt idx="267">
                  <c:v>22.285562500435255</c:v>
                </c:pt>
                <c:pt idx="268">
                  <c:v>22.285562500435255</c:v>
                </c:pt>
                <c:pt idx="269">
                  <c:v>22.471149472402097</c:v>
                </c:pt>
                <c:pt idx="270">
                  <c:v>22.494858967180853</c:v>
                </c:pt>
                <c:pt idx="271">
                  <c:v>22.574039486459142</c:v>
                </c:pt>
                <c:pt idx="272">
                  <c:v>22.578014318331348</c:v>
                </c:pt>
                <c:pt idx="273">
                  <c:v>22.637739009821026</c:v>
                </c:pt>
                <c:pt idx="274">
                  <c:v>22.80663337916026</c:v>
                </c:pt>
                <c:pt idx="275">
                  <c:v>22.825148133737549</c:v>
                </c:pt>
                <c:pt idx="276">
                  <c:v>22.85734711352687</c:v>
                </c:pt>
                <c:pt idx="277">
                  <c:v>22.85734711352687</c:v>
                </c:pt>
                <c:pt idx="278">
                  <c:v>22.950801594016447</c:v>
                </c:pt>
                <c:pt idx="279">
                  <c:v>22.950801594016447</c:v>
                </c:pt>
                <c:pt idx="280">
                  <c:v>23.054229843594605</c:v>
                </c:pt>
                <c:pt idx="281">
                  <c:v>23.357221021419022</c:v>
                </c:pt>
                <c:pt idx="282">
                  <c:v>23.357221021419022</c:v>
                </c:pt>
                <c:pt idx="283">
                  <c:v>23.357221021419022</c:v>
                </c:pt>
                <c:pt idx="284">
                  <c:v>23.357221021419022</c:v>
                </c:pt>
                <c:pt idx="285">
                  <c:v>23.396513487991079</c:v>
                </c:pt>
                <c:pt idx="286">
                  <c:v>23.396513487991079</c:v>
                </c:pt>
                <c:pt idx="287">
                  <c:v>23.396513487991079</c:v>
                </c:pt>
                <c:pt idx="288">
                  <c:v>23.396513487991079</c:v>
                </c:pt>
                <c:pt idx="289">
                  <c:v>23.396513487991079</c:v>
                </c:pt>
                <c:pt idx="290">
                  <c:v>23.396513487991079</c:v>
                </c:pt>
                <c:pt idx="291">
                  <c:v>23.545320517331753</c:v>
                </c:pt>
                <c:pt idx="292">
                  <c:v>23.640126566496917</c:v>
                </c:pt>
                <c:pt idx="293">
                  <c:v>23.640126566496917</c:v>
                </c:pt>
                <c:pt idx="294">
                  <c:v>23.640126566496917</c:v>
                </c:pt>
                <c:pt idx="295">
                  <c:v>23.640126566496917</c:v>
                </c:pt>
                <c:pt idx="296">
                  <c:v>23.741891545789748</c:v>
                </c:pt>
                <c:pt idx="297">
                  <c:v>23.807089395984953</c:v>
                </c:pt>
                <c:pt idx="298">
                  <c:v>23.807089395984953</c:v>
                </c:pt>
                <c:pt idx="299">
                  <c:v>23.807089395984953</c:v>
                </c:pt>
                <c:pt idx="300">
                  <c:v>23.807089395984953</c:v>
                </c:pt>
                <c:pt idx="301">
                  <c:v>23.807089395984953</c:v>
                </c:pt>
                <c:pt idx="302">
                  <c:v>24.064786901907361</c:v>
                </c:pt>
                <c:pt idx="303">
                  <c:v>24.515199544686219</c:v>
                </c:pt>
                <c:pt idx="304">
                  <c:v>24.515199544686219</c:v>
                </c:pt>
                <c:pt idx="305">
                  <c:v>24.515199544686219</c:v>
                </c:pt>
                <c:pt idx="306">
                  <c:v>24.770275325037503</c:v>
                </c:pt>
                <c:pt idx="307">
                  <c:v>24.994690632558573</c:v>
                </c:pt>
                <c:pt idx="308">
                  <c:v>24.994690632558573</c:v>
                </c:pt>
                <c:pt idx="309">
                  <c:v>25.144787318055833</c:v>
                </c:pt>
                <c:pt idx="310">
                  <c:v>25.144787318055833</c:v>
                </c:pt>
                <c:pt idx="311">
                  <c:v>25.297978997656259</c:v>
                </c:pt>
                <c:pt idx="312">
                  <c:v>25.297978997656259</c:v>
                </c:pt>
                <c:pt idx="313">
                  <c:v>25.297978997656259</c:v>
                </c:pt>
                <c:pt idx="314">
                  <c:v>25.297978997656259</c:v>
                </c:pt>
                <c:pt idx="315">
                  <c:v>25.297978997656259</c:v>
                </c:pt>
                <c:pt idx="316">
                  <c:v>25.494564540450718</c:v>
                </c:pt>
                <c:pt idx="317">
                  <c:v>25.494564540450718</c:v>
                </c:pt>
                <c:pt idx="318">
                  <c:v>25.494564540450718</c:v>
                </c:pt>
                <c:pt idx="319">
                  <c:v>25.494564540450718</c:v>
                </c:pt>
                <c:pt idx="320">
                  <c:v>25.494564540450718</c:v>
                </c:pt>
                <c:pt idx="321">
                  <c:v>25.50727546440185</c:v>
                </c:pt>
                <c:pt idx="322">
                  <c:v>25.98881928678987</c:v>
                </c:pt>
                <c:pt idx="323">
                  <c:v>26.00478792583128</c:v>
                </c:pt>
                <c:pt idx="324">
                  <c:v>26.08924449750802</c:v>
                </c:pt>
                <c:pt idx="325">
                  <c:v>26.188971273209489</c:v>
                </c:pt>
                <c:pt idx="326">
                  <c:v>26.188971273209489</c:v>
                </c:pt>
                <c:pt idx="327">
                  <c:v>26.196305619984315</c:v>
                </c:pt>
                <c:pt idx="328">
                  <c:v>26.408929985212076</c:v>
                </c:pt>
                <c:pt idx="329">
                  <c:v>26.408929985212076</c:v>
                </c:pt>
                <c:pt idx="330">
                  <c:v>26.408929985212076</c:v>
                </c:pt>
                <c:pt idx="331">
                  <c:v>26.408929985212076</c:v>
                </c:pt>
                <c:pt idx="332">
                  <c:v>26.408929985212076</c:v>
                </c:pt>
                <c:pt idx="333">
                  <c:v>26.408929985212076</c:v>
                </c:pt>
                <c:pt idx="334">
                  <c:v>26.408929985212076</c:v>
                </c:pt>
                <c:pt idx="335">
                  <c:v>26.408929985212076</c:v>
                </c:pt>
                <c:pt idx="336">
                  <c:v>26.408929985212076</c:v>
                </c:pt>
                <c:pt idx="337">
                  <c:v>26.492655982949685</c:v>
                </c:pt>
                <c:pt idx="338">
                  <c:v>26.505418786036742</c:v>
                </c:pt>
                <c:pt idx="339">
                  <c:v>26.523762785485133</c:v>
                </c:pt>
                <c:pt idx="340">
                  <c:v>26.523762785485133</c:v>
                </c:pt>
                <c:pt idx="341">
                  <c:v>26.55773701455275</c:v>
                </c:pt>
                <c:pt idx="342">
                  <c:v>26.652543063717914</c:v>
                </c:pt>
                <c:pt idx="343">
                  <c:v>26.652543063717914</c:v>
                </c:pt>
                <c:pt idx="344">
                  <c:v>26.652543063717914</c:v>
                </c:pt>
                <c:pt idx="345">
                  <c:v>26.652543063717914</c:v>
                </c:pt>
                <c:pt idx="346">
                  <c:v>26.652543063717914</c:v>
                </c:pt>
                <c:pt idx="347">
                  <c:v>26.652543063717914</c:v>
                </c:pt>
                <c:pt idx="348">
                  <c:v>26.652543063717914</c:v>
                </c:pt>
                <c:pt idx="349">
                  <c:v>26.652543063717914</c:v>
                </c:pt>
                <c:pt idx="350">
                  <c:v>26.652543063717914</c:v>
                </c:pt>
                <c:pt idx="351">
                  <c:v>26.664935949389118</c:v>
                </c:pt>
                <c:pt idx="352">
                  <c:v>26.677349541645832</c:v>
                </c:pt>
                <c:pt idx="353">
                  <c:v>26.677349541645832</c:v>
                </c:pt>
                <c:pt idx="354">
                  <c:v>26.677349541645832</c:v>
                </c:pt>
                <c:pt idx="355">
                  <c:v>26.777412107871285</c:v>
                </c:pt>
                <c:pt idx="356">
                  <c:v>26.964317475697321</c:v>
                </c:pt>
                <c:pt idx="357">
                  <c:v>26.964317475697321</c:v>
                </c:pt>
                <c:pt idx="358">
                  <c:v>26.964317475697321</c:v>
                </c:pt>
                <c:pt idx="359">
                  <c:v>26.964317475697321</c:v>
                </c:pt>
                <c:pt idx="360">
                  <c:v>26.964317475697321</c:v>
                </c:pt>
                <c:pt idx="361">
                  <c:v>26.964317475697321</c:v>
                </c:pt>
                <c:pt idx="362">
                  <c:v>26.964317475697321</c:v>
                </c:pt>
                <c:pt idx="363">
                  <c:v>26.964317475697321</c:v>
                </c:pt>
                <c:pt idx="364">
                  <c:v>26.964317475697321</c:v>
                </c:pt>
                <c:pt idx="365">
                  <c:v>26.964317475697321</c:v>
                </c:pt>
                <c:pt idx="366">
                  <c:v>27.165127895561184</c:v>
                </c:pt>
                <c:pt idx="367">
                  <c:v>27.245159548122814</c:v>
                </c:pt>
                <c:pt idx="368">
                  <c:v>27.443808563569675</c:v>
                </c:pt>
                <c:pt idx="369">
                  <c:v>27.783408795486956</c:v>
                </c:pt>
                <c:pt idx="370">
                  <c:v>27.912301080614412</c:v>
                </c:pt>
                <c:pt idx="371">
                  <c:v>27.912301080614412</c:v>
                </c:pt>
                <c:pt idx="372">
                  <c:v>27.956393395412952</c:v>
                </c:pt>
                <c:pt idx="373">
                  <c:v>27.956393395412952</c:v>
                </c:pt>
                <c:pt idx="374">
                  <c:v>28.450049469915946</c:v>
                </c:pt>
                <c:pt idx="375">
                  <c:v>28.506981037671707</c:v>
                </c:pt>
                <c:pt idx="376">
                  <c:v>28.506981037671707</c:v>
                </c:pt>
                <c:pt idx="377">
                  <c:v>28.506981037671707</c:v>
                </c:pt>
                <c:pt idx="378">
                  <c:v>28.506981037671707</c:v>
                </c:pt>
                <c:pt idx="379">
                  <c:v>28.506981037671707</c:v>
                </c:pt>
                <c:pt idx="380">
                  <c:v>28.506981037671707</c:v>
                </c:pt>
                <c:pt idx="381">
                  <c:v>28.506981037671707</c:v>
                </c:pt>
                <c:pt idx="382">
                  <c:v>28.506981037671707</c:v>
                </c:pt>
                <c:pt idx="383">
                  <c:v>28.506981037671707</c:v>
                </c:pt>
                <c:pt idx="384">
                  <c:v>28.506981037671707</c:v>
                </c:pt>
                <c:pt idx="385">
                  <c:v>28.506981037671707</c:v>
                </c:pt>
                <c:pt idx="386">
                  <c:v>28.507634212162195</c:v>
                </c:pt>
                <c:pt idx="387">
                  <c:v>28.575158831490612</c:v>
                </c:pt>
                <c:pt idx="388">
                  <c:v>28.575158831490612</c:v>
                </c:pt>
                <c:pt idx="389">
                  <c:v>28.956849412237638</c:v>
                </c:pt>
                <c:pt idx="390">
                  <c:v>29.119740868994889</c:v>
                </c:pt>
                <c:pt idx="391">
                  <c:v>29.159152179813816</c:v>
                </c:pt>
                <c:pt idx="392">
                  <c:v>30.562229431489378</c:v>
                </c:pt>
                <c:pt idx="393">
                  <c:v>30.759513425888358</c:v>
                </c:pt>
                <c:pt idx="394">
                  <c:v>30.759513425888358</c:v>
                </c:pt>
                <c:pt idx="395">
                  <c:v>30.83242405261614</c:v>
                </c:pt>
                <c:pt idx="396">
                  <c:v>31.239004513760712</c:v>
                </c:pt>
                <c:pt idx="397">
                  <c:v>31.338731289462181</c:v>
                </c:pt>
                <c:pt idx="398">
                  <c:v>31.338731289462181</c:v>
                </c:pt>
                <c:pt idx="399">
                  <c:v>31.338731289462181</c:v>
                </c:pt>
                <c:pt idx="400">
                  <c:v>31.338731289462181</c:v>
                </c:pt>
                <c:pt idx="401">
                  <c:v>31.338731289462181</c:v>
                </c:pt>
                <c:pt idx="402">
                  <c:v>31.338731289462181</c:v>
                </c:pt>
                <c:pt idx="403">
                  <c:v>31.338731289462181</c:v>
                </c:pt>
                <c:pt idx="404">
                  <c:v>31.338731289462181</c:v>
                </c:pt>
                <c:pt idx="405">
                  <c:v>31.338731289462181</c:v>
                </c:pt>
                <c:pt idx="406">
                  <c:v>31.40596734324874</c:v>
                </c:pt>
                <c:pt idx="407">
                  <c:v>31.558690001464768</c:v>
                </c:pt>
                <c:pt idx="408">
                  <c:v>31.558690001464768</c:v>
                </c:pt>
                <c:pt idx="409">
                  <c:v>31.707497030805442</c:v>
                </c:pt>
                <c:pt idx="410">
                  <c:v>31.707497030805442</c:v>
                </c:pt>
                <c:pt idx="411">
                  <c:v>31.707497030805442</c:v>
                </c:pt>
                <c:pt idx="412">
                  <c:v>32.054175784938273</c:v>
                </c:pt>
                <c:pt idx="413">
                  <c:v>32.114077491950013</c:v>
                </c:pt>
                <c:pt idx="414">
                  <c:v>32.114077491950013</c:v>
                </c:pt>
                <c:pt idx="415">
                  <c:v>32.114077491950013</c:v>
                </c:pt>
                <c:pt idx="416">
                  <c:v>32.114077491950013</c:v>
                </c:pt>
                <c:pt idx="417">
                  <c:v>32.114077491950013</c:v>
                </c:pt>
                <c:pt idx="418">
                  <c:v>32.114077491950013</c:v>
                </c:pt>
                <c:pt idx="419">
                  <c:v>32.302176987862751</c:v>
                </c:pt>
                <c:pt idx="420">
                  <c:v>32.469667501802668</c:v>
                </c:pt>
                <c:pt idx="421">
                  <c:v>32.69329535552383</c:v>
                </c:pt>
                <c:pt idx="422">
                  <c:v>32.69329535552383</c:v>
                </c:pt>
                <c:pt idx="423">
                  <c:v>33.084956440832784</c:v>
                </c:pt>
                <c:pt idx="424">
                  <c:v>33.084956440832784</c:v>
                </c:pt>
                <c:pt idx="425">
                  <c:v>33.543310862280435</c:v>
                </c:pt>
                <c:pt idx="426">
                  <c:v>33.543310862280435</c:v>
                </c:pt>
                <c:pt idx="427">
                  <c:v>33.543310862280435</c:v>
                </c:pt>
                <c:pt idx="428">
                  <c:v>33.543310862280435</c:v>
                </c:pt>
                <c:pt idx="429">
                  <c:v>33.656741053924399</c:v>
                </c:pt>
                <c:pt idx="430">
                  <c:v>33.656741053924399</c:v>
                </c:pt>
                <c:pt idx="431">
                  <c:v>33.656741053924399</c:v>
                </c:pt>
                <c:pt idx="432">
                  <c:v>33.656741053924399</c:v>
                </c:pt>
                <c:pt idx="433">
                  <c:v>33.656741053924399</c:v>
                </c:pt>
                <c:pt idx="434">
                  <c:v>33.656741053924399</c:v>
                </c:pt>
                <c:pt idx="435">
                  <c:v>33.656741053924399</c:v>
                </c:pt>
                <c:pt idx="436">
                  <c:v>33.656741053924399</c:v>
                </c:pt>
                <c:pt idx="437">
                  <c:v>33.656741053924399</c:v>
                </c:pt>
                <c:pt idx="438">
                  <c:v>33.656741053924399</c:v>
                </c:pt>
                <c:pt idx="439">
                  <c:v>33.656741053924399</c:v>
                </c:pt>
                <c:pt idx="440">
                  <c:v>33.656741053924399</c:v>
                </c:pt>
                <c:pt idx="441">
                  <c:v>33.656741053924399</c:v>
                </c:pt>
                <c:pt idx="442">
                  <c:v>33.656741053924399</c:v>
                </c:pt>
                <c:pt idx="443">
                  <c:v>33.656741053924399</c:v>
                </c:pt>
                <c:pt idx="444">
                  <c:v>33.656741053924399</c:v>
                </c:pt>
                <c:pt idx="445">
                  <c:v>33.656741053924399</c:v>
                </c:pt>
                <c:pt idx="446">
                  <c:v>33.656741053924399</c:v>
                </c:pt>
                <c:pt idx="447">
                  <c:v>33.656741053924399</c:v>
                </c:pt>
                <c:pt idx="448">
                  <c:v>33.656741053924399</c:v>
                </c:pt>
                <c:pt idx="449">
                  <c:v>33.656741053924399</c:v>
                </c:pt>
                <c:pt idx="450">
                  <c:v>33.656741053924399</c:v>
                </c:pt>
                <c:pt idx="451">
                  <c:v>33.656741053924399</c:v>
                </c:pt>
                <c:pt idx="452">
                  <c:v>33.656741053924399</c:v>
                </c:pt>
                <c:pt idx="453">
                  <c:v>33.656741053924399</c:v>
                </c:pt>
                <c:pt idx="454">
                  <c:v>33.656741053924399</c:v>
                </c:pt>
                <c:pt idx="455">
                  <c:v>33.656741053924399</c:v>
                </c:pt>
                <c:pt idx="456">
                  <c:v>33.656741053924399</c:v>
                </c:pt>
                <c:pt idx="457">
                  <c:v>33.656741053924399</c:v>
                </c:pt>
                <c:pt idx="458">
                  <c:v>35.199404615898786</c:v>
                </c:pt>
                <c:pt idx="459">
                  <c:v>36.488491305714867</c:v>
                </c:pt>
                <c:pt idx="460">
                  <c:v>36.488491305714867</c:v>
                </c:pt>
                <c:pt idx="461">
                  <c:v>36.555727359501432</c:v>
                </c:pt>
                <c:pt idx="462">
                  <c:v>43.19637697742543</c:v>
                </c:pt>
                <c:pt idx="463">
                  <c:v>45.905505109548741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A-2449-A719-D305B0B8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3632"/>
        <c:axId val="911790368"/>
      </c:scatterChart>
      <c:valAx>
        <c:axId val="915155904"/>
        <c:scaling>
          <c:orientation val="minMax"/>
          <c:max val="238592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</a:t>
                </a:r>
                <a:r>
                  <a:rPr lang="en-US" sz="1200" b="1" baseline="0"/>
                  <a:t> Methane Yield (MMBtu/y)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08240"/>
        <c:crosses val="autoZero"/>
        <c:crossBetween val="midCat"/>
      </c:valAx>
      <c:valAx>
        <c:axId val="908008240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Methane</a:t>
                </a:r>
                <a:r>
                  <a:rPr lang="en-US" sz="1200" b="1" baseline="0"/>
                  <a:t> Production Cost ($/MMBtu)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55904"/>
        <c:crosses val="autoZero"/>
        <c:crossBetween val="midCat"/>
      </c:valAx>
      <c:valAx>
        <c:axId val="911790368"/>
        <c:scaling>
          <c:orientation val="minMax"/>
          <c:max val="46"/>
          <c:min val="0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3632"/>
        <c:crosses val="max"/>
        <c:crossBetween val="midCat"/>
      </c:valAx>
      <c:valAx>
        <c:axId val="915113632"/>
        <c:scaling>
          <c:orientation val="minMax"/>
          <c:max val="1"/>
        </c:scaling>
        <c:delete val="0"/>
        <c:axPos val="t"/>
        <c:numFmt formatCode="0%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90368"/>
        <c:crosses val="max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NREL Swine Biogas -&gt; Methane Cost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'Conversions &amp; Assumptions'!$E$13</c:f>
              <c:strCache>
                <c:ptCount val="1"/>
                <c:pt idx="0">
                  <c:v>Methane ($/mmBtu)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64"/>
            <c:backward val="633"/>
            <c:dispRSqr val="1"/>
            <c:dispEq val="1"/>
            <c:trendlineLbl>
              <c:layout>
                <c:manualLayout>
                  <c:x val="-1.0725503062117236E-2"/>
                  <c:y val="-0.3089049285505978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Assumptions'!$D$14:$D$16</c:f>
              <c:numCache>
                <c:formatCode>#,##0</c:formatCode>
                <c:ptCount val="3"/>
                <c:pt idx="0">
                  <c:v>634</c:v>
                </c:pt>
                <c:pt idx="1">
                  <c:v>1226</c:v>
                </c:pt>
                <c:pt idx="2">
                  <c:v>6436</c:v>
                </c:pt>
              </c:numCache>
            </c:numRef>
          </c:xVal>
          <c:yVal>
            <c:numRef>
              <c:f>'Conversions &amp; Assumptions'!$E$14:$E$16</c:f>
              <c:numCache>
                <c:formatCode>"$"#,##0.00</c:formatCode>
                <c:ptCount val="3"/>
                <c:pt idx="0">
                  <c:v>23.7</c:v>
                </c:pt>
                <c:pt idx="1">
                  <c:v>13.7</c:v>
                </c:pt>
                <c:pt idx="2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C94D-B69B-888EF8D2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12432"/>
        <c:axId val="830514112"/>
      </c:scatterChart>
      <c:valAx>
        <c:axId val="830512432"/>
        <c:scaling>
          <c:orientation val="minMax"/>
          <c:max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Biogas Feed Flow (scf/h)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14112"/>
        <c:crosses val="autoZero"/>
        <c:crossBetween val="midCat"/>
      </c:valAx>
      <c:valAx>
        <c:axId val="83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Methane Cost</a:t>
                </a:r>
                <a:r>
                  <a:rPr lang="en-US" sz="1200" b="1" baseline="0"/>
                  <a:t> ($/MMBtu)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Pipeline Cost Curve as a Function</a:t>
            </a:r>
            <a:r>
              <a:rPr lang="en-US" b="1" baseline="0"/>
              <a:t> of Pipe Diameter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 Pressure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backward val="2"/>
            <c:dispRSqr val="1"/>
            <c:dispEq val="1"/>
            <c:trendlineLbl>
              <c:layout>
                <c:manualLayout>
                  <c:x val="2.1037182852143482E-2"/>
                  <c:y val="-6.866542723826188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Assumptions'!$B$37:$B$40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'Conversions &amp; Assumptions'!$D$37:$D$40</c:f>
              <c:numCache>
                <c:formatCode>\$#,##0</c:formatCode>
                <c:ptCount val="4"/>
                <c:pt idx="0">
                  <c:v>15878</c:v>
                </c:pt>
                <c:pt idx="1">
                  <c:v>19847.5</c:v>
                </c:pt>
                <c:pt idx="2">
                  <c:v>24313.5</c:v>
                </c:pt>
                <c:pt idx="3">
                  <c:v>32252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3-7245-B28B-43BCB6CF2962}"/>
            </c:ext>
          </c:extLst>
        </c:ser>
        <c:ser>
          <c:idx val="1"/>
          <c:order val="1"/>
          <c:tx>
            <c:v>Hi Pressure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backward val="2"/>
            <c:dispRSqr val="1"/>
            <c:dispEq val="1"/>
            <c:trendlineLbl>
              <c:layout>
                <c:manualLayout>
                  <c:x val="-0.31450551462820275"/>
                  <c:y val="4.347499115802014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Assumptions'!$B$37:$B$40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'Conversions &amp; Assumptions'!$G$37:$G$40</c:f>
              <c:numCache>
                <c:formatCode>\$#,##0</c:formatCode>
                <c:ptCount val="4"/>
                <c:pt idx="0">
                  <c:v>131485.5</c:v>
                </c:pt>
                <c:pt idx="1">
                  <c:v>228238</c:v>
                </c:pt>
                <c:pt idx="2">
                  <c:v>496169</c:v>
                </c:pt>
                <c:pt idx="3">
                  <c:v>620211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3-7245-B28B-43BCB6CF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01424"/>
        <c:axId val="908929664"/>
      </c:scatterChart>
      <c:valAx>
        <c:axId val="7150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Pipeline</a:t>
                </a:r>
                <a:r>
                  <a:rPr lang="en-US" sz="1200" b="1" baseline="0"/>
                  <a:t> Diameter (in.)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29664"/>
        <c:crosses val="autoZero"/>
        <c:crossBetween val="midCat"/>
      </c:valAx>
      <c:valAx>
        <c:axId val="9089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Pipeline Cost ($/mi.)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Pipeline Diameter as a Function of Feed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'Conversions &amp; Assumptions'!$L$36</c:f>
              <c:strCache>
                <c:ptCount val="1"/>
                <c:pt idx="0">
                  <c:v>Pipe Size 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6077802774653169"/>
                  <c:y val="-3.209924231169219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Assumptions'!$J$37:$J$40</c:f>
              <c:numCache>
                <c:formatCode>#,##0</c:formatCode>
                <c:ptCount val="4"/>
                <c:pt idx="0">
                  <c:v>341</c:v>
                </c:pt>
                <c:pt idx="1">
                  <c:v>1880</c:v>
                </c:pt>
                <c:pt idx="2">
                  <c:v>11196</c:v>
                </c:pt>
                <c:pt idx="3">
                  <c:v>31965</c:v>
                </c:pt>
              </c:numCache>
            </c:numRef>
          </c:xVal>
          <c:yVal>
            <c:numRef>
              <c:f>'Conversions &amp; Assumptions'!$L$37:$L$40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C-6A47-AF25-6D7914DC3B53}"/>
            </c:ext>
          </c:extLst>
        </c:ser>
        <c:ser>
          <c:idx val="1"/>
          <c:order val="1"/>
          <c:tx>
            <c:strRef>
              <c:f>'Conversions &amp; Assumptions'!$L$36</c:f>
              <c:strCache>
                <c:ptCount val="1"/>
                <c:pt idx="0">
                  <c:v>Pipe Size (inches)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2833401468157337E-2"/>
                  <c:y val="0.1434630812657851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'Conversions &amp; Assumptions'!$K$37:$K$40</c:f>
              <c:numCache>
                <c:formatCode>#,##0</c:formatCode>
                <c:ptCount val="4"/>
                <c:pt idx="0">
                  <c:v>570</c:v>
                </c:pt>
                <c:pt idx="1">
                  <c:v>4442</c:v>
                </c:pt>
                <c:pt idx="2">
                  <c:v>28200</c:v>
                </c:pt>
                <c:pt idx="3">
                  <c:v>80911</c:v>
                </c:pt>
              </c:numCache>
            </c:numRef>
          </c:xVal>
          <c:yVal>
            <c:numRef>
              <c:f>'Conversions &amp; Assumptions'!$L$37:$L$40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8C-6A47-AF25-6D7914DC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697039"/>
        <c:axId val="1442843999"/>
      </c:scatterChart>
      <c:valAx>
        <c:axId val="13946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Feed Flow</a:t>
                </a:r>
                <a:r>
                  <a:rPr lang="en-US" sz="1200" b="1" baseline="0"/>
                  <a:t> Rate (scf/h)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43999"/>
        <c:crosses val="autoZero"/>
        <c:crossBetween val="midCat"/>
      </c:valAx>
      <c:valAx>
        <c:axId val="1442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Pipeline Diameter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9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184150</xdr:rowOff>
    </xdr:from>
    <xdr:to>
      <xdr:col>16</xdr:col>
      <xdr:colOff>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D9DAD-A213-094A-B88F-A22A1988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17</xdr:row>
      <xdr:rowOff>196850</xdr:rowOff>
    </xdr:from>
    <xdr:to>
      <xdr:col>5</xdr:col>
      <xdr:colOff>196850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6C99A-0D88-5E44-AC9E-09016A181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42</xdr:row>
      <xdr:rowOff>196850</xdr:rowOff>
    </xdr:from>
    <xdr:to>
      <xdr:col>8</xdr:col>
      <xdr:colOff>12700</xdr:colOff>
      <xdr:row>56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6CC24-3F92-6B45-B579-29E1CB188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203200</xdr:colOff>
      <xdr:row>43</xdr:row>
      <xdr:rowOff>0</xdr:rowOff>
    </xdr:from>
    <xdr:to>
      <xdr:col>14</xdr:col>
      <xdr:colOff>584200</xdr:colOff>
      <xdr:row>56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CDC82A-3350-EE40-9B99-5E37A4FF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0D73-3B28-E341-9B7E-4C99C5FC0F2F}">
  <dimension ref="A1:S467"/>
  <sheetViews>
    <sheetView topLeftCell="N1" workbookViewId="0">
      <pane ySplit="9080" topLeftCell="A460" activePane="bottomLeft"/>
      <selection activeCell="Q1" activeCellId="4" sqref="B1:B465 D1:D465 E1:E465 L1:M465 Q1:R465"/>
      <selection pane="bottomLeft" activeCell="Q469" sqref="Q469"/>
    </sheetView>
  </sheetViews>
  <sheetFormatPr baseColWidth="10" defaultRowHeight="16"/>
  <cols>
    <col min="1" max="1" width="13.83203125" bestFit="1" customWidth="1"/>
    <col min="2" max="2" width="46.83203125" bestFit="1" customWidth="1"/>
    <col min="3" max="3" width="20.83203125" bestFit="1" customWidth="1"/>
    <col min="4" max="4" width="22.33203125" bestFit="1" customWidth="1"/>
    <col min="5" max="5" width="14.5" bestFit="1" customWidth="1"/>
    <col min="6" max="6" width="17.6640625" bestFit="1" customWidth="1"/>
    <col min="7" max="7" width="10.6640625" bestFit="1" customWidth="1"/>
    <col min="8" max="8" width="12.6640625" bestFit="1" customWidth="1"/>
    <col min="9" max="9" width="13.6640625" bestFit="1" customWidth="1"/>
    <col min="10" max="10" width="12.6640625" bestFit="1" customWidth="1"/>
    <col min="11" max="11" width="12.1640625" bestFit="1" customWidth="1"/>
    <col min="12" max="12" width="15.5" bestFit="1" customWidth="1"/>
    <col min="13" max="13" width="17" bestFit="1" customWidth="1"/>
    <col min="14" max="14" width="32.1640625" bestFit="1" customWidth="1"/>
    <col min="15" max="15" width="38" customWidth="1"/>
    <col min="16" max="16" width="34.83203125" bestFit="1" customWidth="1"/>
    <col min="17" max="17" width="36" bestFit="1" customWidth="1"/>
    <col min="18" max="18" width="41.1640625" bestFit="1" customWidth="1"/>
    <col min="19" max="19" width="32.6640625" bestFit="1" customWidth="1"/>
  </cols>
  <sheetData>
    <row r="1" spans="1:19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950</v>
      </c>
      <c r="M1" s="1" t="s">
        <v>951</v>
      </c>
      <c r="N1" s="1" t="s">
        <v>949</v>
      </c>
      <c r="O1" s="3" t="s">
        <v>957</v>
      </c>
      <c r="P1" s="3" t="s">
        <v>962</v>
      </c>
      <c r="Q1" s="1" t="s">
        <v>961</v>
      </c>
      <c r="R1" s="1" t="s">
        <v>977</v>
      </c>
      <c r="S1" s="1" t="s">
        <v>978</v>
      </c>
    </row>
    <row r="2" spans="1:19">
      <c r="A2" t="s">
        <v>11</v>
      </c>
      <c r="B2" t="s">
        <v>12</v>
      </c>
      <c r="C2" t="s">
        <v>13</v>
      </c>
      <c r="D2" t="s">
        <v>14</v>
      </c>
      <c r="E2">
        <v>11016</v>
      </c>
      <c r="F2">
        <v>3</v>
      </c>
      <c r="G2">
        <v>41913</v>
      </c>
      <c r="H2">
        <v>41913</v>
      </c>
      <c r="I2">
        <v>43738</v>
      </c>
      <c r="J2" t="s">
        <v>15</v>
      </c>
      <c r="K2" t="s">
        <v>16</v>
      </c>
      <c r="L2" s="5">
        <v>34.725000000000001</v>
      </c>
      <c r="M2" s="5">
        <v>-77.758300000000006</v>
      </c>
      <c r="N2" s="6">
        <f>VLOOKUP(D2,'Swine Farm Type Lagoon Yields'!$A$3:$B$7,2,0)</f>
        <v>2336</v>
      </c>
      <c r="O2" s="11">
        <f>VLOOKUP(D2,'Swine Farm Type Lagoon Yields'!$A$3:$C$7,3,0)</f>
        <v>1.4534591999999997</v>
      </c>
      <c r="P2" s="6">
        <f>E2*N2/'Conversions &amp; Assumptions'!$C$10</f>
        <v>2937.6</v>
      </c>
      <c r="Q2" s="6">
        <f t="shared" ref="Q2:Q65" si="0">O2*E2</f>
        <v>16011.306547199996</v>
      </c>
      <c r="R2" s="12">
        <f>'Conversions &amp; Assumptions'!$G$21*LN('Duplin County Swine Farm Master'!P2)+'Conversions &amp; Assumptions'!$H$21</f>
        <v>10.181065759089371</v>
      </c>
      <c r="S2" s="16">
        <f t="shared" ref="S2:S65" si="1">R2*Q2</f>
        <v>163012.16484598134</v>
      </c>
    </row>
    <row r="3" spans="1:19">
      <c r="A3" t="s">
        <v>17</v>
      </c>
      <c r="B3" t="s">
        <v>18</v>
      </c>
      <c r="C3" t="s">
        <v>13</v>
      </c>
      <c r="D3" t="s">
        <v>14</v>
      </c>
      <c r="E3">
        <v>1180</v>
      </c>
      <c r="F3">
        <v>1</v>
      </c>
      <c r="G3">
        <v>41913</v>
      </c>
      <c r="H3">
        <v>41913</v>
      </c>
      <c r="I3">
        <v>43738</v>
      </c>
      <c r="J3" t="s">
        <v>15</v>
      </c>
      <c r="K3" t="s">
        <v>16</v>
      </c>
      <c r="L3" s="5">
        <v>34.727499999999999</v>
      </c>
      <c r="M3" s="5">
        <v>-77.960599999999999</v>
      </c>
      <c r="N3" s="6">
        <f>VLOOKUP(D3,'Swine Farm Type Lagoon Yields'!$A$3:$B$7,2,0)</f>
        <v>2336</v>
      </c>
      <c r="O3" s="11">
        <f>VLOOKUP(D3,'Swine Farm Type Lagoon Yields'!$A$3:$C$7,3,0)</f>
        <v>1.4534591999999997</v>
      </c>
      <c r="P3" s="6">
        <f>E3*N3/'Conversions &amp; Assumptions'!$C$10</f>
        <v>314.66666666666669</v>
      </c>
      <c r="Q3" s="6">
        <f t="shared" si="0"/>
        <v>1715.0818559999998</v>
      </c>
      <c r="R3" s="12">
        <f>'Conversions &amp; Assumptions'!$G$21*LN('Duplin County Swine Farm Master'!P3)+'Conversions &amp; Assumptions'!$H$21</f>
        <v>26.777412107871285</v>
      </c>
      <c r="S3" s="16">
        <f t="shared" si="1"/>
        <v>45925.453656844751</v>
      </c>
    </row>
    <row r="4" spans="1:19">
      <c r="A4" t="s">
        <v>19</v>
      </c>
      <c r="B4" t="s">
        <v>20</v>
      </c>
      <c r="C4" t="s">
        <v>13</v>
      </c>
      <c r="D4" t="s">
        <v>21</v>
      </c>
      <c r="E4">
        <v>2600</v>
      </c>
      <c r="F4">
        <v>1</v>
      </c>
      <c r="G4">
        <v>41913</v>
      </c>
      <c r="H4">
        <v>41913</v>
      </c>
      <c r="I4">
        <v>43738</v>
      </c>
      <c r="J4" t="s">
        <v>15</v>
      </c>
      <c r="K4" t="s">
        <v>16</v>
      </c>
      <c r="L4" s="5">
        <v>34.730108000000001</v>
      </c>
      <c r="M4" s="5">
        <v>-77.772947000000002</v>
      </c>
      <c r="N4" s="6">
        <f>VLOOKUP(D4,'Swine Farm Type Lagoon Yields'!$A$3:$B$7,2,0)</f>
        <v>420</v>
      </c>
      <c r="O4" s="11">
        <f>VLOOKUP(D4,'Swine Farm Type Lagoon Yields'!$A$3:$C$7,3,0)</f>
        <v>0.26132399999999995</v>
      </c>
      <c r="P4" s="6">
        <f>E4*N4/'Conversions &amp; Assumptions'!$C$10</f>
        <v>124.65753424657534</v>
      </c>
      <c r="Q4" s="6">
        <f t="shared" si="0"/>
        <v>679.44239999999991</v>
      </c>
      <c r="R4" s="12">
        <f>'Conversions &amp; Assumptions'!$G$21*LN('Duplin County Swine Farm Master'!P4)+'Conversions &amp; Assumptions'!$H$21</f>
        <v>33.656741053924399</v>
      </c>
      <c r="S4" s="16">
        <f t="shared" si="1"/>
        <v>22867.816917856919</v>
      </c>
    </row>
    <row r="5" spans="1:19">
      <c r="A5" t="s">
        <v>22</v>
      </c>
      <c r="B5" t="s">
        <v>23</v>
      </c>
      <c r="C5" t="s">
        <v>13</v>
      </c>
      <c r="D5" t="s">
        <v>14</v>
      </c>
      <c r="E5">
        <v>5760</v>
      </c>
      <c r="F5">
        <v>2</v>
      </c>
      <c r="G5">
        <v>41913</v>
      </c>
      <c r="H5">
        <v>41913</v>
      </c>
      <c r="I5">
        <v>43738</v>
      </c>
      <c r="J5" t="s">
        <v>15</v>
      </c>
      <c r="K5" t="s">
        <v>16</v>
      </c>
      <c r="L5" s="5">
        <v>34.731099999999998</v>
      </c>
      <c r="M5" s="5">
        <v>-77.732799999999997</v>
      </c>
      <c r="N5" s="6">
        <f>VLOOKUP(D5,'Swine Farm Type Lagoon Yields'!$A$3:$B$7,2,0)</f>
        <v>2336</v>
      </c>
      <c r="O5" s="11">
        <f>VLOOKUP(D5,'Swine Farm Type Lagoon Yields'!$A$3:$C$7,3,0)</f>
        <v>1.4534591999999997</v>
      </c>
      <c r="P5" s="6">
        <f>E5*N5/'Conversions &amp; Assumptions'!$C$10</f>
        <v>1536</v>
      </c>
      <c r="Q5" s="6">
        <f t="shared" si="0"/>
        <v>8371.9249919999984</v>
      </c>
      <c r="R5" s="12">
        <f>'Conversions &amp; Assumptions'!$G$21*LN('Duplin County Swine Farm Master'!P5)+'Conversions &amp; Assumptions'!$H$21</f>
        <v>14.998458965150874</v>
      </c>
      <c r="S5" s="16">
        <f t="shared" si="1"/>
        <v>125565.97345183304</v>
      </c>
    </row>
    <row r="6" spans="1:19">
      <c r="A6" t="s">
        <v>24</v>
      </c>
      <c r="B6" t="s">
        <v>25</v>
      </c>
      <c r="C6" t="s">
        <v>13</v>
      </c>
      <c r="D6" t="s">
        <v>14</v>
      </c>
      <c r="E6">
        <v>9792</v>
      </c>
      <c r="F6">
        <v>1</v>
      </c>
      <c r="G6">
        <v>41913</v>
      </c>
      <c r="H6">
        <v>41913</v>
      </c>
      <c r="I6">
        <v>43738</v>
      </c>
      <c r="J6" t="s">
        <v>15</v>
      </c>
      <c r="K6" t="s">
        <v>16</v>
      </c>
      <c r="L6" s="5">
        <v>34.731900000000003</v>
      </c>
      <c r="M6" s="5">
        <v>-77.796400000000006</v>
      </c>
      <c r="N6" s="6">
        <f>VLOOKUP(D6,'Swine Farm Type Lagoon Yields'!$A$3:$B$7,2,0)</f>
        <v>2336</v>
      </c>
      <c r="O6" s="11">
        <f>VLOOKUP(D6,'Swine Farm Type Lagoon Yields'!$A$3:$C$7,3,0)</f>
        <v>1.4534591999999997</v>
      </c>
      <c r="P6" s="6">
        <f>E6*N6/'Conversions &amp; Assumptions'!$C$10</f>
        <v>2611.1999999999998</v>
      </c>
      <c r="Q6" s="6">
        <f t="shared" si="0"/>
        <v>14232.272486399997</v>
      </c>
      <c r="R6" s="12">
        <f>'Conversions &amp; Assumptions'!$G$21*LN('Duplin County Swine Farm Master'!P6)+'Conversions &amp; Assumptions'!$H$21</f>
        <v>11.056138737278665</v>
      </c>
      <c r="S6" s="16">
        <f t="shared" si="1"/>
        <v>157353.97915639236</v>
      </c>
    </row>
    <row r="7" spans="1:19">
      <c r="A7" t="s">
        <v>26</v>
      </c>
      <c r="B7" t="s">
        <v>27</v>
      </c>
      <c r="C7" t="s">
        <v>13</v>
      </c>
      <c r="D7" t="s">
        <v>14</v>
      </c>
      <c r="E7">
        <v>6120</v>
      </c>
      <c r="F7">
        <v>3</v>
      </c>
      <c r="G7">
        <v>41913</v>
      </c>
      <c r="H7">
        <v>41913</v>
      </c>
      <c r="I7">
        <v>43738</v>
      </c>
      <c r="J7" t="s">
        <v>15</v>
      </c>
      <c r="K7" t="s">
        <v>16</v>
      </c>
      <c r="L7" s="5">
        <v>34.731900000000003</v>
      </c>
      <c r="M7" s="5">
        <v>-77.718100000000007</v>
      </c>
      <c r="N7" s="6">
        <f>VLOOKUP(D7,'Swine Farm Type Lagoon Yields'!$A$3:$B$7,2,0)</f>
        <v>2336</v>
      </c>
      <c r="O7" s="11">
        <f>VLOOKUP(D7,'Swine Farm Type Lagoon Yields'!$A$3:$C$7,3,0)</f>
        <v>1.4534591999999997</v>
      </c>
      <c r="P7" s="6">
        <f>E7*N7/'Conversions &amp; Assumptions'!$C$10</f>
        <v>1632</v>
      </c>
      <c r="Q7" s="6">
        <f t="shared" si="0"/>
        <v>8895.1703039999975</v>
      </c>
      <c r="R7" s="12">
        <f>'Conversions &amp; Assumptions'!$G$21*LN('Duplin County Swine Farm Master'!P7)+'Conversions &amp; Assumptions'!$H$21</f>
        <v>14.548046322372016</v>
      </c>
      <c r="S7" s="16">
        <f t="shared" si="1"/>
        <v>129407.34962797993</v>
      </c>
    </row>
    <row r="8" spans="1:19">
      <c r="A8" t="s">
        <v>28</v>
      </c>
      <c r="B8" t="s">
        <v>29</v>
      </c>
      <c r="C8" t="s">
        <v>13</v>
      </c>
      <c r="D8" t="s">
        <v>14</v>
      </c>
      <c r="E8">
        <v>3672</v>
      </c>
      <c r="F8">
        <v>1</v>
      </c>
      <c r="G8">
        <v>41913</v>
      </c>
      <c r="H8">
        <v>41913</v>
      </c>
      <c r="I8">
        <v>43738</v>
      </c>
      <c r="J8" t="s">
        <v>15</v>
      </c>
      <c r="K8" t="s">
        <v>16</v>
      </c>
      <c r="L8" s="5">
        <v>34.732759999999999</v>
      </c>
      <c r="M8" s="5">
        <v>-78.070044999999993</v>
      </c>
      <c r="N8" s="6">
        <f>VLOOKUP(D8,'Swine Farm Type Lagoon Yields'!$A$3:$B$7,2,0)</f>
        <v>2336</v>
      </c>
      <c r="O8" s="11">
        <f>VLOOKUP(D8,'Swine Farm Type Lagoon Yields'!$A$3:$C$7,3,0)</f>
        <v>1.4534591999999997</v>
      </c>
      <c r="P8" s="6">
        <f>E8*N8/'Conversions &amp; Assumptions'!$C$10</f>
        <v>979.2</v>
      </c>
      <c r="Q8" s="6">
        <f t="shared" si="0"/>
        <v>5337.102182399999</v>
      </c>
      <c r="R8" s="12">
        <f>'Conversions &amp; Assumptions'!$G$21*LN('Duplin County Swine Farm Master'!P8)+'Conversions &amp; Assumptions'!$H$21</f>
        <v>18.343242272563053</v>
      </c>
      <c r="S8" s="16">
        <f t="shared" si="1"/>
        <v>97899.758365188187</v>
      </c>
    </row>
    <row r="9" spans="1:19">
      <c r="A9" t="s">
        <v>30</v>
      </c>
      <c r="B9" t="s">
        <v>31</v>
      </c>
      <c r="C9" t="s">
        <v>13</v>
      </c>
      <c r="D9" t="s">
        <v>14</v>
      </c>
      <c r="E9">
        <v>4120</v>
      </c>
      <c r="F9">
        <v>1</v>
      </c>
      <c r="G9">
        <v>41913</v>
      </c>
      <c r="H9">
        <v>41913</v>
      </c>
      <c r="I9">
        <v>43738</v>
      </c>
      <c r="J9" t="s">
        <v>15</v>
      </c>
      <c r="K9" t="s">
        <v>16</v>
      </c>
      <c r="L9" s="5">
        <v>34.7333</v>
      </c>
      <c r="M9" s="5">
        <v>-77.754199999999997</v>
      </c>
      <c r="N9" s="6">
        <f>VLOOKUP(D9,'Swine Farm Type Lagoon Yields'!$A$3:$B$7,2,0)</f>
        <v>2336</v>
      </c>
      <c r="O9" s="11">
        <f>VLOOKUP(D9,'Swine Farm Type Lagoon Yields'!$A$3:$C$7,3,0)</f>
        <v>1.4534591999999997</v>
      </c>
      <c r="P9" s="6">
        <f>E9*N9/'Conversions &amp; Assumptions'!$C$10</f>
        <v>1098.6666666666667</v>
      </c>
      <c r="Q9" s="6">
        <f t="shared" si="0"/>
        <v>5988.2519039999988</v>
      </c>
      <c r="R9" s="12">
        <f>'Conversions &amp; Assumptions'!$G$21*LN('Duplin County Swine Farm Master'!P9)+'Conversions &amp; Assumptions'!$H$21</f>
        <v>17.487978993568333</v>
      </c>
      <c r="S9" s="16">
        <f t="shared" si="1"/>
        <v>104722.42350534756</v>
      </c>
    </row>
    <row r="10" spans="1:19">
      <c r="A10" t="s">
        <v>32</v>
      </c>
      <c r="B10" t="s">
        <v>33</v>
      </c>
      <c r="C10" t="s">
        <v>13</v>
      </c>
      <c r="D10" t="s">
        <v>34</v>
      </c>
      <c r="E10">
        <v>2347</v>
      </c>
      <c r="F10">
        <v>1</v>
      </c>
      <c r="G10">
        <v>41913</v>
      </c>
      <c r="H10">
        <v>41913</v>
      </c>
      <c r="I10">
        <v>43738</v>
      </c>
      <c r="J10" t="s">
        <v>15</v>
      </c>
      <c r="K10" t="s">
        <v>16</v>
      </c>
      <c r="L10" s="5">
        <v>34.736400000000003</v>
      </c>
      <c r="M10" s="5">
        <v>-77.763300000000001</v>
      </c>
      <c r="N10" s="6">
        <f>VLOOKUP(D10,'Swine Farm Type Lagoon Yields'!$A$3:$B$7,2,0)</f>
        <v>2068</v>
      </c>
      <c r="O10" s="11">
        <f>VLOOKUP(D10,'Swine Farm Type Lagoon Yields'!$A$3:$C$7,3,0)</f>
        <v>1.2867096</v>
      </c>
      <c r="P10" s="6">
        <f>E10*N10/'Conversions &amp; Assumptions'!$C$10</f>
        <v>554.06347031963469</v>
      </c>
      <c r="Q10" s="6">
        <f t="shared" si="0"/>
        <v>3019.9074312000002</v>
      </c>
      <c r="R10" s="12">
        <f>'Conversions &amp; Assumptions'!$G$21*LN('Duplin County Swine Farm Master'!P10)+'Conversions &amp; Assumptions'!$H$21</f>
        <v>22.574039486459142</v>
      </c>
      <c r="S10" s="16">
        <f t="shared" si="1"/>
        <v>68171.5095973602</v>
      </c>
    </row>
    <row r="11" spans="1:19">
      <c r="A11" t="s">
        <v>35</v>
      </c>
      <c r="B11" t="s">
        <v>36</v>
      </c>
      <c r="C11" t="s">
        <v>13</v>
      </c>
      <c r="D11" t="s">
        <v>14</v>
      </c>
      <c r="E11">
        <v>4896</v>
      </c>
      <c r="F11">
        <v>2</v>
      </c>
      <c r="G11">
        <v>41913</v>
      </c>
      <c r="H11">
        <v>41913</v>
      </c>
      <c r="I11">
        <v>43738</v>
      </c>
      <c r="J11" t="s">
        <v>15</v>
      </c>
      <c r="K11" t="s">
        <v>16</v>
      </c>
      <c r="L11" s="5">
        <v>34.736699999999999</v>
      </c>
      <c r="M11" s="5">
        <v>-77.797799999999995</v>
      </c>
      <c r="N11" s="6">
        <f>VLOOKUP(D11,'Swine Farm Type Lagoon Yields'!$A$3:$B$7,2,0)</f>
        <v>2336</v>
      </c>
      <c r="O11" s="11">
        <f>VLOOKUP(D11,'Swine Farm Type Lagoon Yields'!$A$3:$C$7,3,0)</f>
        <v>1.4534591999999997</v>
      </c>
      <c r="P11" s="6">
        <f>E11*N11/'Conversions &amp; Assumptions'!$C$10</f>
        <v>1305.5999999999999</v>
      </c>
      <c r="Q11" s="6">
        <f t="shared" si="0"/>
        <v>7116.1362431999987</v>
      </c>
      <c r="R11" s="12">
        <f>'Conversions &amp; Assumptions'!$G$21*LN('Duplin County Swine Farm Master'!P11)+'Conversions &amp; Assumptions'!$H$21</f>
        <v>16.205898753531358</v>
      </c>
      <c r="S11" s="16">
        <f t="shared" si="1"/>
        <v>115323.38347363418</v>
      </c>
    </row>
    <row r="12" spans="1:19">
      <c r="A12" t="s">
        <v>37</v>
      </c>
      <c r="B12" t="s">
        <v>38</v>
      </c>
      <c r="C12" t="s">
        <v>13</v>
      </c>
      <c r="D12" t="s">
        <v>14</v>
      </c>
      <c r="E12">
        <v>2448</v>
      </c>
      <c r="F12">
        <v>1</v>
      </c>
      <c r="G12">
        <v>41913</v>
      </c>
      <c r="H12">
        <v>41913</v>
      </c>
      <c r="I12">
        <v>43738</v>
      </c>
      <c r="J12" t="s">
        <v>15</v>
      </c>
      <c r="K12" t="s">
        <v>16</v>
      </c>
      <c r="L12" s="5">
        <v>34.736899999999999</v>
      </c>
      <c r="M12" s="5">
        <v>-78.125</v>
      </c>
      <c r="N12" s="6">
        <f>VLOOKUP(D12,'Swine Farm Type Lagoon Yields'!$A$3:$B$7,2,0)</f>
        <v>2336</v>
      </c>
      <c r="O12" s="11">
        <f>VLOOKUP(D12,'Swine Farm Type Lagoon Yields'!$A$3:$C$7,3,0)</f>
        <v>1.4534591999999997</v>
      </c>
      <c r="P12" s="6">
        <f>E12*N12/'Conversions &amp; Assumptions'!$C$10</f>
        <v>652.79999999999995</v>
      </c>
      <c r="Q12" s="6">
        <f t="shared" si="0"/>
        <v>3558.0681215999994</v>
      </c>
      <c r="R12" s="12">
        <f>'Conversions &amp; Assumptions'!$G$21*LN('Duplin County Swine Farm Master'!P12)+'Conversions &amp; Assumptions'!$H$21</f>
        <v>21.35565876978405</v>
      </c>
      <c r="S12" s="16">
        <f t="shared" si="1"/>
        <v>75984.888684536083</v>
      </c>
    </row>
    <row r="13" spans="1:19">
      <c r="A13" t="s">
        <v>39</v>
      </c>
      <c r="B13" t="s">
        <v>40</v>
      </c>
      <c r="C13" t="s">
        <v>13</v>
      </c>
      <c r="D13" t="s">
        <v>21</v>
      </c>
      <c r="E13">
        <v>5200</v>
      </c>
      <c r="F13">
        <v>2</v>
      </c>
      <c r="G13">
        <v>41913</v>
      </c>
      <c r="H13">
        <v>41913</v>
      </c>
      <c r="I13">
        <v>43738</v>
      </c>
      <c r="J13" t="s">
        <v>15</v>
      </c>
      <c r="K13" t="s">
        <v>16</v>
      </c>
      <c r="L13" s="5">
        <v>34.738185000000001</v>
      </c>
      <c r="M13" s="5">
        <v>-77.949057999999994</v>
      </c>
      <c r="N13" s="6">
        <f>VLOOKUP(D13,'Swine Farm Type Lagoon Yields'!$A$3:$B$7,2,0)</f>
        <v>420</v>
      </c>
      <c r="O13" s="11">
        <f>VLOOKUP(D13,'Swine Farm Type Lagoon Yields'!$A$3:$C$7,3,0)</f>
        <v>0.26132399999999995</v>
      </c>
      <c r="P13" s="6">
        <f>E13*N13/'Conversions &amp; Assumptions'!$C$10</f>
        <v>249.31506849315068</v>
      </c>
      <c r="Q13" s="6">
        <f t="shared" si="0"/>
        <v>1358.8847999999998</v>
      </c>
      <c r="R13" s="12">
        <f>'Conversions &amp; Assumptions'!$G$21*LN('Duplin County Swine Farm Master'!P13)+'Conversions &amp; Assumptions'!$H$21</f>
        <v>28.506981037671707</v>
      </c>
      <c r="S13" s="16">
        <f t="shared" si="1"/>
        <v>38737.703225980302</v>
      </c>
    </row>
    <row r="14" spans="1:19">
      <c r="A14" t="s">
        <v>41</v>
      </c>
      <c r="B14" t="s">
        <v>42</v>
      </c>
      <c r="C14" t="s">
        <v>13</v>
      </c>
      <c r="D14" t="s">
        <v>14</v>
      </c>
      <c r="E14">
        <v>2400</v>
      </c>
      <c r="F14">
        <v>1</v>
      </c>
      <c r="G14">
        <v>41913</v>
      </c>
      <c r="H14">
        <v>41913</v>
      </c>
      <c r="I14">
        <v>43738</v>
      </c>
      <c r="J14" t="s">
        <v>15</v>
      </c>
      <c r="K14" t="s">
        <v>16</v>
      </c>
      <c r="L14" s="5">
        <v>34.738900000000001</v>
      </c>
      <c r="M14" s="5">
        <v>-77.744399999999999</v>
      </c>
      <c r="N14" s="6">
        <f>VLOOKUP(D14,'Swine Farm Type Lagoon Yields'!$A$3:$B$7,2,0)</f>
        <v>2336</v>
      </c>
      <c r="O14" s="11">
        <f>VLOOKUP(D14,'Swine Farm Type Lagoon Yields'!$A$3:$C$7,3,0)</f>
        <v>1.4534591999999997</v>
      </c>
      <c r="P14" s="6">
        <f>E14*N14/'Conversions &amp; Assumptions'!$C$10</f>
        <v>640</v>
      </c>
      <c r="Q14" s="6">
        <f t="shared" si="0"/>
        <v>3488.3020799999995</v>
      </c>
      <c r="R14" s="12">
        <f>'Conversions &amp; Assumptions'!$G$21*LN('Duplin County Swine Farm Master'!P14)+'Conversions &amp; Assumptions'!$H$21</f>
        <v>21.502783047465222</v>
      </c>
      <c r="S14" s="16">
        <f t="shared" si="1"/>
        <v>75008.202830261667</v>
      </c>
    </row>
    <row r="15" spans="1:19">
      <c r="A15" t="s">
        <v>43</v>
      </c>
      <c r="B15" t="s">
        <v>44</v>
      </c>
      <c r="C15" t="s">
        <v>13</v>
      </c>
      <c r="D15" t="s">
        <v>14</v>
      </c>
      <c r="E15">
        <v>3648</v>
      </c>
      <c r="F15">
        <v>2</v>
      </c>
      <c r="G15">
        <v>41913</v>
      </c>
      <c r="H15">
        <v>41913</v>
      </c>
      <c r="I15">
        <v>43738</v>
      </c>
      <c r="J15" t="s">
        <v>15</v>
      </c>
      <c r="K15" t="s">
        <v>16</v>
      </c>
      <c r="L15" s="5">
        <v>34.738900000000001</v>
      </c>
      <c r="M15" s="5">
        <v>-78.121399999999994</v>
      </c>
      <c r="N15" s="6">
        <f>VLOOKUP(D15,'Swine Farm Type Lagoon Yields'!$A$3:$B$7,2,0)</f>
        <v>2336</v>
      </c>
      <c r="O15" s="11">
        <f>VLOOKUP(D15,'Swine Farm Type Lagoon Yields'!$A$3:$C$7,3,0)</f>
        <v>1.4534591999999997</v>
      </c>
      <c r="P15" s="6">
        <f>E15*N15/'Conversions &amp; Assumptions'!$C$10</f>
        <v>972.8</v>
      </c>
      <c r="Q15" s="6">
        <f t="shared" si="0"/>
        <v>5302.2191615999991</v>
      </c>
      <c r="R15" s="12">
        <f>'Conversions &amp; Assumptions'!$G$21*LN('Duplin County Swine Farm Master'!P15)+'Conversions &amp; Assumptions'!$H$21</f>
        <v>18.391960697870481</v>
      </c>
      <c r="S15" s="16">
        <f t="shared" si="1"/>
        <v>97518.206431642961</v>
      </c>
    </row>
    <row r="16" spans="1:19">
      <c r="A16" t="s">
        <v>45</v>
      </c>
      <c r="B16" t="s">
        <v>46</v>
      </c>
      <c r="C16" t="s">
        <v>13</v>
      </c>
      <c r="D16" t="s">
        <v>14</v>
      </c>
      <c r="E16">
        <v>2448</v>
      </c>
      <c r="F16">
        <v>1</v>
      </c>
      <c r="G16">
        <v>41913</v>
      </c>
      <c r="H16">
        <v>41913</v>
      </c>
      <c r="I16">
        <v>43738</v>
      </c>
      <c r="J16" t="s">
        <v>15</v>
      </c>
      <c r="K16" t="s">
        <v>16</v>
      </c>
      <c r="L16" s="5">
        <v>34.739663999999998</v>
      </c>
      <c r="M16" s="5">
        <v>-77.781349000000006</v>
      </c>
      <c r="N16" s="6">
        <f>VLOOKUP(D16,'Swine Farm Type Lagoon Yields'!$A$3:$B$7,2,0)</f>
        <v>2336</v>
      </c>
      <c r="O16" s="11">
        <f>VLOOKUP(D16,'Swine Farm Type Lagoon Yields'!$A$3:$C$7,3,0)</f>
        <v>1.4534591999999997</v>
      </c>
      <c r="P16" s="6">
        <f>E16*N16/'Conversions &amp; Assumptions'!$C$10</f>
        <v>652.79999999999995</v>
      </c>
      <c r="Q16" s="6">
        <f t="shared" si="0"/>
        <v>3558.0681215999994</v>
      </c>
      <c r="R16" s="12">
        <f>'Conversions &amp; Assumptions'!$G$21*LN('Duplin County Swine Farm Master'!P16)+'Conversions &amp; Assumptions'!$H$21</f>
        <v>21.35565876978405</v>
      </c>
      <c r="S16" s="16">
        <f t="shared" si="1"/>
        <v>75984.888684536083</v>
      </c>
    </row>
    <row r="17" spans="1:19">
      <c r="A17" t="s">
        <v>47</v>
      </c>
      <c r="B17" t="s">
        <v>48</v>
      </c>
      <c r="C17" t="s">
        <v>13</v>
      </c>
      <c r="D17" t="s">
        <v>21</v>
      </c>
      <c r="E17">
        <v>2600</v>
      </c>
      <c r="F17">
        <v>1</v>
      </c>
      <c r="G17">
        <v>41913</v>
      </c>
      <c r="H17">
        <v>41913</v>
      </c>
      <c r="I17">
        <v>43738</v>
      </c>
      <c r="J17" t="s">
        <v>15</v>
      </c>
      <c r="K17" t="s">
        <v>16</v>
      </c>
      <c r="L17" s="5">
        <v>34.741540999999998</v>
      </c>
      <c r="M17" s="5">
        <v>-77.698712999999998</v>
      </c>
      <c r="N17" s="6">
        <f>VLOOKUP(D17,'Swine Farm Type Lagoon Yields'!$A$3:$B$7,2,0)</f>
        <v>420</v>
      </c>
      <c r="O17" s="11">
        <f>VLOOKUP(D17,'Swine Farm Type Lagoon Yields'!$A$3:$C$7,3,0)</f>
        <v>0.26132399999999995</v>
      </c>
      <c r="P17" s="6">
        <f>E17*N17/'Conversions &amp; Assumptions'!$C$10</f>
        <v>124.65753424657534</v>
      </c>
      <c r="Q17" s="6">
        <f t="shared" si="0"/>
        <v>679.44239999999991</v>
      </c>
      <c r="R17" s="12">
        <f>'Conversions &amp; Assumptions'!$G$21*LN('Duplin County Swine Farm Master'!P17)+'Conversions &amp; Assumptions'!$H$21</f>
        <v>33.656741053924399</v>
      </c>
      <c r="S17" s="16">
        <f t="shared" si="1"/>
        <v>22867.816917856919</v>
      </c>
    </row>
    <row r="18" spans="1:19">
      <c r="A18" t="s">
        <v>49</v>
      </c>
      <c r="B18" t="s">
        <v>50</v>
      </c>
      <c r="C18" t="s">
        <v>13</v>
      </c>
      <c r="D18" t="s">
        <v>51</v>
      </c>
      <c r="E18">
        <v>3506</v>
      </c>
      <c r="F18">
        <v>2</v>
      </c>
      <c r="G18">
        <v>42230</v>
      </c>
      <c r="H18">
        <v>42230</v>
      </c>
      <c r="I18">
        <v>43738</v>
      </c>
      <c r="J18" t="s">
        <v>15</v>
      </c>
      <c r="K18" t="s">
        <v>16</v>
      </c>
      <c r="L18" s="5">
        <v>34.741886000000001</v>
      </c>
      <c r="M18" s="5">
        <v>-78.100072999999995</v>
      </c>
      <c r="N18" s="6">
        <f>VLOOKUP(D18,'Swine Farm Type Lagoon Yields'!$A$3:$B$7,2,0)</f>
        <v>1183</v>
      </c>
      <c r="O18" s="11">
        <f>VLOOKUP(D18,'Swine Farm Type Lagoon Yields'!$A$3:$C$7,3,0)</f>
        <v>0.7360625999999999</v>
      </c>
      <c r="P18" s="6">
        <f>E18*N18/'Conversions &amp; Assumptions'!$C$10</f>
        <v>473.47009132420089</v>
      </c>
      <c r="Q18" s="6">
        <f t="shared" si="0"/>
        <v>2580.6354755999996</v>
      </c>
      <c r="R18" s="12">
        <f>'Conversions &amp; Assumptions'!$G$21*LN('Duplin County Swine Farm Master'!P18)+'Conversions &amp; Assumptions'!$H$21</f>
        <v>23.741891545789748</v>
      </c>
      <c r="S18" s="16">
        <f t="shared" si="1"/>
        <v>61269.167580912734</v>
      </c>
    </row>
    <row r="19" spans="1:19">
      <c r="A19" t="s">
        <v>52</v>
      </c>
      <c r="B19" t="s">
        <v>53</v>
      </c>
      <c r="C19" t="s">
        <v>13</v>
      </c>
      <c r="D19" t="s">
        <v>14</v>
      </c>
      <c r="E19">
        <v>3600</v>
      </c>
      <c r="F19">
        <v>2</v>
      </c>
      <c r="G19">
        <v>41913</v>
      </c>
      <c r="H19">
        <v>41913</v>
      </c>
      <c r="I19">
        <v>43738</v>
      </c>
      <c r="J19" t="s">
        <v>15</v>
      </c>
      <c r="K19" t="s">
        <v>16</v>
      </c>
      <c r="L19" s="5">
        <v>34.742199999999997</v>
      </c>
      <c r="M19" s="5">
        <v>-77.7864</v>
      </c>
      <c r="N19" s="6">
        <f>VLOOKUP(D19,'Swine Farm Type Lagoon Yields'!$A$3:$B$7,2,0)</f>
        <v>2336</v>
      </c>
      <c r="O19" s="11">
        <f>VLOOKUP(D19,'Swine Farm Type Lagoon Yields'!$A$3:$C$7,3,0)</f>
        <v>1.4534591999999997</v>
      </c>
      <c r="P19" s="6">
        <f>E19*N19/'Conversions &amp; Assumptions'!$C$10</f>
        <v>960</v>
      </c>
      <c r="Q19" s="6">
        <f t="shared" si="0"/>
        <v>5232.4531199999992</v>
      </c>
      <c r="R19" s="12">
        <f>'Conversions &amp; Assumptions'!$G$21*LN('Duplin County Swine Farm Master'!P19)+'Conversions &amp; Assumptions'!$H$21</f>
        <v>18.490366550244225</v>
      </c>
      <c r="S19" s="16">
        <f t="shared" si="1"/>
        <v>96749.976145769018</v>
      </c>
    </row>
    <row r="20" spans="1:19">
      <c r="A20" t="s">
        <v>54</v>
      </c>
      <c r="B20" t="s">
        <v>55</v>
      </c>
      <c r="C20" t="s">
        <v>13</v>
      </c>
      <c r="D20" t="s">
        <v>14</v>
      </c>
      <c r="E20">
        <v>1800</v>
      </c>
      <c r="F20">
        <v>1</v>
      </c>
      <c r="G20">
        <v>41913</v>
      </c>
      <c r="H20">
        <v>41913</v>
      </c>
      <c r="I20">
        <v>43738</v>
      </c>
      <c r="J20" t="s">
        <v>15</v>
      </c>
      <c r="K20" t="s">
        <v>16</v>
      </c>
      <c r="L20" s="5">
        <v>34.743299999999998</v>
      </c>
      <c r="M20" s="5">
        <v>-78.073300000000003</v>
      </c>
      <c r="N20" s="6">
        <f>VLOOKUP(D20,'Swine Farm Type Lagoon Yields'!$A$3:$B$7,2,0)</f>
        <v>2336</v>
      </c>
      <c r="O20" s="11">
        <f>VLOOKUP(D20,'Swine Farm Type Lagoon Yields'!$A$3:$C$7,3,0)</f>
        <v>1.4534591999999997</v>
      </c>
      <c r="P20" s="6">
        <f>E20*N20/'Conversions &amp; Assumptions'!$C$10</f>
        <v>480</v>
      </c>
      <c r="Q20" s="6">
        <f t="shared" si="0"/>
        <v>2616.2265599999996</v>
      </c>
      <c r="R20" s="12">
        <f>'Conversions &amp; Assumptions'!$G$21*LN('Duplin County Swine Farm Master'!P20)+'Conversions &amp; Assumptions'!$H$21</f>
        <v>23.640126566496917</v>
      </c>
      <c r="S20" s="16">
        <f t="shared" si="1"/>
        <v>61847.927005030833</v>
      </c>
    </row>
    <row r="21" spans="1:19">
      <c r="A21" t="s">
        <v>56</v>
      </c>
      <c r="B21" t="s">
        <v>57</v>
      </c>
      <c r="C21" t="s">
        <v>13</v>
      </c>
      <c r="D21" t="s">
        <v>14</v>
      </c>
      <c r="E21">
        <v>3648</v>
      </c>
      <c r="F21">
        <v>2</v>
      </c>
      <c r="G21">
        <v>41913</v>
      </c>
      <c r="H21">
        <v>41913</v>
      </c>
      <c r="I21">
        <v>43738</v>
      </c>
      <c r="J21" t="s">
        <v>15</v>
      </c>
      <c r="K21" t="s">
        <v>16</v>
      </c>
      <c r="L21" s="5">
        <v>34.743899999999996</v>
      </c>
      <c r="M21" s="5">
        <v>-78.0792</v>
      </c>
      <c r="N21" s="6">
        <f>VLOOKUP(D21,'Swine Farm Type Lagoon Yields'!$A$3:$B$7,2,0)</f>
        <v>2336</v>
      </c>
      <c r="O21" s="11">
        <f>VLOOKUP(D21,'Swine Farm Type Lagoon Yields'!$A$3:$C$7,3,0)</f>
        <v>1.4534591999999997</v>
      </c>
      <c r="P21" s="6">
        <f>E21*N21/'Conversions &amp; Assumptions'!$C$10</f>
        <v>972.8</v>
      </c>
      <c r="Q21" s="6">
        <f t="shared" si="0"/>
        <v>5302.2191615999991</v>
      </c>
      <c r="R21" s="12">
        <f>'Conversions &amp; Assumptions'!$G$21*LN('Duplin County Swine Farm Master'!P21)+'Conversions &amp; Assumptions'!$H$21</f>
        <v>18.391960697870481</v>
      </c>
      <c r="S21" s="16">
        <f t="shared" si="1"/>
        <v>97518.206431642961</v>
      </c>
    </row>
    <row r="22" spans="1:19">
      <c r="A22" t="s">
        <v>58</v>
      </c>
      <c r="B22" t="s">
        <v>59</v>
      </c>
      <c r="C22" t="s">
        <v>13</v>
      </c>
      <c r="D22" t="s">
        <v>14</v>
      </c>
      <c r="E22">
        <v>1196</v>
      </c>
      <c r="F22">
        <v>1</v>
      </c>
      <c r="G22">
        <v>41913</v>
      </c>
      <c r="H22">
        <v>41913</v>
      </c>
      <c r="I22">
        <v>43738</v>
      </c>
      <c r="J22" t="s">
        <v>15</v>
      </c>
      <c r="K22" t="s">
        <v>16</v>
      </c>
      <c r="L22" s="5">
        <v>34.744700000000002</v>
      </c>
      <c r="M22" s="5">
        <v>-78.119699999999995</v>
      </c>
      <c r="N22" s="6">
        <f>VLOOKUP(D22,'Swine Farm Type Lagoon Yields'!$A$3:$B$7,2,0)</f>
        <v>2336</v>
      </c>
      <c r="O22" s="11">
        <f>VLOOKUP(D22,'Swine Farm Type Lagoon Yields'!$A$3:$C$7,3,0)</f>
        <v>1.4534591999999997</v>
      </c>
      <c r="P22" s="6">
        <f>E22*N22/'Conversions &amp; Assumptions'!$C$10</f>
        <v>318.93333333333334</v>
      </c>
      <c r="Q22" s="6">
        <f t="shared" si="0"/>
        <v>1738.3372031999997</v>
      </c>
      <c r="R22" s="12">
        <f>'Conversions &amp; Assumptions'!$G$21*LN('Duplin County Swine Farm Master'!P22)+'Conversions &amp; Assumptions'!$H$21</f>
        <v>26.677349541645832</v>
      </c>
      <c r="S22" s="16">
        <f t="shared" si="1"/>
        <v>46374.229191013408</v>
      </c>
    </row>
    <row r="23" spans="1:19">
      <c r="A23" t="s">
        <v>60</v>
      </c>
      <c r="B23" t="s">
        <v>61</v>
      </c>
      <c r="C23" t="s">
        <v>13</v>
      </c>
      <c r="D23" t="s">
        <v>21</v>
      </c>
      <c r="E23">
        <v>2600</v>
      </c>
      <c r="F23">
        <v>1</v>
      </c>
      <c r="G23">
        <v>41913</v>
      </c>
      <c r="H23">
        <v>41913</v>
      </c>
      <c r="I23">
        <v>43738</v>
      </c>
      <c r="J23" t="s">
        <v>15</v>
      </c>
      <c r="K23" t="s">
        <v>16</v>
      </c>
      <c r="L23" s="5">
        <v>34.7453</v>
      </c>
      <c r="M23" s="5">
        <v>-77.693100000000001</v>
      </c>
      <c r="N23" s="6">
        <f>VLOOKUP(D23,'Swine Farm Type Lagoon Yields'!$A$3:$B$7,2,0)</f>
        <v>420</v>
      </c>
      <c r="O23" s="11">
        <f>VLOOKUP(D23,'Swine Farm Type Lagoon Yields'!$A$3:$C$7,3,0)</f>
        <v>0.26132399999999995</v>
      </c>
      <c r="P23" s="6">
        <f>E23*N23/'Conversions &amp; Assumptions'!$C$10</f>
        <v>124.65753424657534</v>
      </c>
      <c r="Q23" s="6">
        <f t="shared" si="0"/>
        <v>679.44239999999991</v>
      </c>
      <c r="R23" s="12">
        <f>'Conversions &amp; Assumptions'!$G$21*LN('Duplin County Swine Farm Master'!P23)+'Conversions &amp; Assumptions'!$H$21</f>
        <v>33.656741053924399</v>
      </c>
      <c r="S23" s="16">
        <f t="shared" si="1"/>
        <v>22867.816917856919</v>
      </c>
    </row>
    <row r="24" spans="1:19">
      <c r="A24" t="s">
        <v>62</v>
      </c>
      <c r="B24" t="s">
        <v>63</v>
      </c>
      <c r="C24" t="s">
        <v>13</v>
      </c>
      <c r="D24" t="s">
        <v>14</v>
      </c>
      <c r="E24">
        <v>2880</v>
      </c>
      <c r="F24">
        <v>1</v>
      </c>
      <c r="G24">
        <v>41913</v>
      </c>
      <c r="H24">
        <v>41913</v>
      </c>
      <c r="I24">
        <v>43738</v>
      </c>
      <c r="J24" t="s">
        <v>15</v>
      </c>
      <c r="K24" t="s">
        <v>16</v>
      </c>
      <c r="L24" s="5">
        <v>34.749200000000002</v>
      </c>
      <c r="M24" s="5">
        <v>-78.139200000000002</v>
      </c>
      <c r="N24" s="6">
        <f>VLOOKUP(D24,'Swine Farm Type Lagoon Yields'!$A$3:$B$7,2,0)</f>
        <v>2336</v>
      </c>
      <c r="O24" s="11">
        <f>VLOOKUP(D24,'Swine Farm Type Lagoon Yields'!$A$3:$C$7,3,0)</f>
        <v>1.4534591999999997</v>
      </c>
      <c r="P24" s="6">
        <f>E24*N24/'Conversions &amp; Assumptions'!$C$10</f>
        <v>768</v>
      </c>
      <c r="Q24" s="6">
        <f t="shared" si="0"/>
        <v>4185.9624959999992</v>
      </c>
      <c r="R24" s="12">
        <f>'Conversions &amp; Assumptions'!$G$21*LN('Duplin County Swine Farm Master'!P24)+'Conversions &amp; Assumptions'!$H$21</f>
        <v>20.148218981403566</v>
      </c>
      <c r="S24" s="16">
        <f t="shared" si="1"/>
        <v>84339.68901735064</v>
      </c>
    </row>
    <row r="25" spans="1:19">
      <c r="A25" t="s">
        <v>64</v>
      </c>
      <c r="B25" t="s">
        <v>65</v>
      </c>
      <c r="C25" t="s">
        <v>13</v>
      </c>
      <c r="D25" t="s">
        <v>21</v>
      </c>
      <c r="E25">
        <v>2600</v>
      </c>
      <c r="F25">
        <v>1</v>
      </c>
      <c r="G25">
        <v>41913</v>
      </c>
      <c r="H25">
        <v>41913</v>
      </c>
      <c r="I25">
        <v>43738</v>
      </c>
      <c r="J25" t="s">
        <v>15</v>
      </c>
      <c r="K25" t="s">
        <v>16</v>
      </c>
      <c r="L25" s="5">
        <v>34.749400000000001</v>
      </c>
      <c r="M25" s="5">
        <v>-77.795599999999993</v>
      </c>
      <c r="N25" s="6">
        <f>VLOOKUP(D25,'Swine Farm Type Lagoon Yields'!$A$3:$B$7,2,0)</f>
        <v>420</v>
      </c>
      <c r="O25" s="11">
        <f>VLOOKUP(D25,'Swine Farm Type Lagoon Yields'!$A$3:$C$7,3,0)</f>
        <v>0.26132399999999995</v>
      </c>
      <c r="P25" s="6">
        <f>E25*N25/'Conversions &amp; Assumptions'!$C$10</f>
        <v>124.65753424657534</v>
      </c>
      <c r="Q25" s="6">
        <f t="shared" si="0"/>
        <v>679.44239999999991</v>
      </c>
      <c r="R25" s="12">
        <f>'Conversions &amp; Assumptions'!$G$21*LN('Duplin County Swine Farm Master'!P25)+'Conversions &amp; Assumptions'!$H$21</f>
        <v>33.656741053924399</v>
      </c>
      <c r="S25" s="16">
        <f t="shared" si="1"/>
        <v>22867.816917856919</v>
      </c>
    </row>
    <row r="26" spans="1:19">
      <c r="A26" t="s">
        <v>66</v>
      </c>
      <c r="B26" t="s">
        <v>67</v>
      </c>
      <c r="C26" t="s">
        <v>13</v>
      </c>
      <c r="D26" t="s">
        <v>14</v>
      </c>
      <c r="E26">
        <v>7344</v>
      </c>
      <c r="F26">
        <v>2</v>
      </c>
      <c r="G26">
        <v>41913</v>
      </c>
      <c r="H26">
        <v>41913</v>
      </c>
      <c r="I26">
        <v>43738</v>
      </c>
      <c r="J26" t="s">
        <v>15</v>
      </c>
      <c r="K26" t="s">
        <v>16</v>
      </c>
      <c r="L26" s="5">
        <v>34.749699999999997</v>
      </c>
      <c r="M26" s="5">
        <v>-77.748099999999994</v>
      </c>
      <c r="N26" s="6">
        <f>VLOOKUP(D26,'Swine Farm Type Lagoon Yields'!$A$3:$B$7,2,0)</f>
        <v>2336</v>
      </c>
      <c r="O26" s="11">
        <f>VLOOKUP(D26,'Swine Farm Type Lagoon Yields'!$A$3:$C$7,3,0)</f>
        <v>1.4534591999999997</v>
      </c>
      <c r="P26" s="6">
        <f>E26*N26/'Conversions &amp; Assumptions'!$C$10</f>
        <v>1958.4</v>
      </c>
      <c r="Q26" s="6">
        <f t="shared" si="0"/>
        <v>10674.204364799998</v>
      </c>
      <c r="R26" s="12">
        <f>'Conversions &amp; Assumptions'!$G$21*LN('Duplin County Swine Farm Master'!P26)+'Conversions &amp; Assumptions'!$H$21</f>
        <v>13.193482256310361</v>
      </c>
      <c r="S26" s="16">
        <f t="shared" si="1"/>
        <v>140829.92588721937</v>
      </c>
    </row>
    <row r="27" spans="1:19">
      <c r="A27" t="s">
        <v>68</v>
      </c>
      <c r="B27" t="s">
        <v>69</v>
      </c>
      <c r="C27" t="s">
        <v>13</v>
      </c>
      <c r="D27" t="s">
        <v>14</v>
      </c>
      <c r="E27">
        <v>2320</v>
      </c>
      <c r="F27">
        <v>2</v>
      </c>
      <c r="G27">
        <v>41913</v>
      </c>
      <c r="H27">
        <v>41913</v>
      </c>
      <c r="I27">
        <v>43738</v>
      </c>
      <c r="J27" t="s">
        <v>15</v>
      </c>
      <c r="K27" t="s">
        <v>16</v>
      </c>
      <c r="L27" s="5">
        <v>34.749699999999997</v>
      </c>
      <c r="M27" s="5">
        <v>-77.731700000000004</v>
      </c>
      <c r="N27" s="6">
        <f>VLOOKUP(D27,'Swine Farm Type Lagoon Yields'!$A$3:$B$7,2,0)</f>
        <v>2336</v>
      </c>
      <c r="O27" s="11">
        <f>VLOOKUP(D27,'Swine Farm Type Lagoon Yields'!$A$3:$C$7,3,0)</f>
        <v>1.4534591999999997</v>
      </c>
      <c r="P27" s="6">
        <f>E27*N27/'Conversions &amp; Assumptions'!$C$10</f>
        <v>618.66666666666663</v>
      </c>
      <c r="Q27" s="6">
        <f t="shared" si="0"/>
        <v>3372.0253439999992</v>
      </c>
      <c r="R27" s="12">
        <f>'Conversions &amp; Assumptions'!$G$21*LN('Duplin County Swine Farm Master'!P27)+'Conversions &amp; Assumptions'!$H$21</f>
        <v>21.754655752432889</v>
      </c>
      <c r="S27" s="16">
        <f t="shared" si="1"/>
        <v>73357.250547199073</v>
      </c>
    </row>
    <row r="28" spans="1:19">
      <c r="A28" t="s">
        <v>70</v>
      </c>
      <c r="B28" t="s">
        <v>71</v>
      </c>
      <c r="C28" t="s">
        <v>13</v>
      </c>
      <c r="D28" t="s">
        <v>14</v>
      </c>
      <c r="E28">
        <v>2580</v>
      </c>
      <c r="F28">
        <v>1</v>
      </c>
      <c r="G28">
        <v>41913</v>
      </c>
      <c r="H28">
        <v>41913</v>
      </c>
      <c r="I28">
        <v>43738</v>
      </c>
      <c r="J28" t="s">
        <v>15</v>
      </c>
      <c r="K28" t="s">
        <v>16</v>
      </c>
      <c r="L28" s="5">
        <v>34.75</v>
      </c>
      <c r="M28" s="5">
        <v>-77.825000000000003</v>
      </c>
      <c r="N28" s="6">
        <f>VLOOKUP(D28,'Swine Farm Type Lagoon Yields'!$A$3:$B$7,2,0)</f>
        <v>2336</v>
      </c>
      <c r="O28" s="11">
        <f>VLOOKUP(D28,'Swine Farm Type Lagoon Yields'!$A$3:$C$7,3,0)</f>
        <v>1.4534591999999997</v>
      </c>
      <c r="P28" s="6">
        <f>E28*N28/'Conversions &amp; Assumptions'!$C$10</f>
        <v>688</v>
      </c>
      <c r="Q28" s="6">
        <f t="shared" si="0"/>
        <v>3749.9247359999995</v>
      </c>
      <c r="R28" s="12">
        <f>'Conversions &amp; Assumptions'!$G$21*LN('Duplin County Swine Farm Master'!P28)+'Conversions &amp; Assumptions'!$H$21</f>
        <v>20.965474288521939</v>
      </c>
      <c r="S28" s="16">
        <f t="shared" si="1"/>
        <v>78618.950636500405</v>
      </c>
    </row>
    <row r="29" spans="1:19">
      <c r="A29" t="s">
        <v>72</v>
      </c>
      <c r="B29" t="s">
        <v>73</v>
      </c>
      <c r="C29" t="s">
        <v>13</v>
      </c>
      <c r="D29" t="s">
        <v>14</v>
      </c>
      <c r="E29">
        <v>4320</v>
      </c>
      <c r="F29">
        <v>2</v>
      </c>
      <c r="G29">
        <v>41913</v>
      </c>
      <c r="H29">
        <v>41913</v>
      </c>
      <c r="I29">
        <v>43738</v>
      </c>
      <c r="J29" t="s">
        <v>15</v>
      </c>
      <c r="K29" t="s">
        <v>16</v>
      </c>
      <c r="L29" s="5">
        <v>34.750799999999998</v>
      </c>
      <c r="M29" s="5">
        <v>-77.814700000000002</v>
      </c>
      <c r="N29" s="6">
        <f>VLOOKUP(D29,'Swine Farm Type Lagoon Yields'!$A$3:$B$7,2,0)</f>
        <v>2336</v>
      </c>
      <c r="O29" s="11">
        <f>VLOOKUP(D29,'Swine Farm Type Lagoon Yields'!$A$3:$C$7,3,0)</f>
        <v>1.4534591999999997</v>
      </c>
      <c r="P29" s="6">
        <f>E29*N29/'Conversions &amp; Assumptions'!$C$10</f>
        <v>1152</v>
      </c>
      <c r="Q29" s="6">
        <f t="shared" si="0"/>
        <v>6278.9437439999992</v>
      </c>
      <c r="R29" s="12">
        <f>'Conversions &amp; Assumptions'!$G$21*LN('Duplin County Swine Farm Master'!P29)+'Conversions &amp; Assumptions'!$H$21</f>
        <v>17.13580248418257</v>
      </c>
      <c r="S29" s="16">
        <f t="shared" si="1"/>
        <v>107594.7398064778</v>
      </c>
    </row>
    <row r="30" spans="1:19">
      <c r="A30" t="s">
        <v>74</v>
      </c>
      <c r="B30" t="s">
        <v>75</v>
      </c>
      <c r="C30" t="s">
        <v>13</v>
      </c>
      <c r="D30" t="s">
        <v>14</v>
      </c>
      <c r="E30">
        <v>2397</v>
      </c>
      <c r="F30">
        <v>1</v>
      </c>
      <c r="G30">
        <v>41913</v>
      </c>
      <c r="H30">
        <v>41913</v>
      </c>
      <c r="I30">
        <v>43738</v>
      </c>
      <c r="J30" t="s">
        <v>15</v>
      </c>
      <c r="K30" t="s">
        <v>16</v>
      </c>
      <c r="L30" s="5">
        <v>34.751100000000001</v>
      </c>
      <c r="M30" s="5">
        <v>-77.765000000000001</v>
      </c>
      <c r="N30" s="6">
        <f>VLOOKUP(D30,'Swine Farm Type Lagoon Yields'!$A$3:$B$7,2,0)</f>
        <v>2336</v>
      </c>
      <c r="O30" s="11">
        <f>VLOOKUP(D30,'Swine Farm Type Lagoon Yields'!$A$3:$C$7,3,0)</f>
        <v>1.4534591999999997</v>
      </c>
      <c r="P30" s="6">
        <f>E30*N30/'Conversions &amp; Assumptions'!$C$10</f>
        <v>639.20000000000005</v>
      </c>
      <c r="Q30" s="6">
        <f t="shared" si="0"/>
        <v>3483.9417023999995</v>
      </c>
      <c r="R30" s="12">
        <f>'Conversions &amp; Assumptions'!$G$21*LN('Duplin County Swine Farm Master'!P30)+'Conversions &amp; Assumptions'!$H$21</f>
        <v>21.512075773176058</v>
      </c>
      <c r="S30" s="16">
        <f t="shared" si="1"/>
        <v>74946.817891356783</v>
      </c>
    </row>
    <row r="31" spans="1:19">
      <c r="A31" t="s">
        <v>76</v>
      </c>
      <c r="B31" t="s">
        <v>77</v>
      </c>
      <c r="C31" t="s">
        <v>13</v>
      </c>
      <c r="D31" t="s">
        <v>21</v>
      </c>
      <c r="E31">
        <v>2600</v>
      </c>
      <c r="F31">
        <v>1</v>
      </c>
      <c r="G31">
        <v>41913</v>
      </c>
      <c r="H31">
        <v>41913</v>
      </c>
      <c r="I31">
        <v>43738</v>
      </c>
      <c r="J31" t="s">
        <v>15</v>
      </c>
      <c r="K31" t="s">
        <v>16</v>
      </c>
      <c r="L31" s="5">
        <v>34.7517</v>
      </c>
      <c r="M31" s="5">
        <v>-77.791399999999996</v>
      </c>
      <c r="N31" s="6">
        <f>VLOOKUP(D31,'Swine Farm Type Lagoon Yields'!$A$3:$B$7,2,0)</f>
        <v>420</v>
      </c>
      <c r="O31" s="11">
        <f>VLOOKUP(D31,'Swine Farm Type Lagoon Yields'!$A$3:$C$7,3,0)</f>
        <v>0.26132399999999995</v>
      </c>
      <c r="P31" s="6">
        <f>E31*N31/'Conversions &amp; Assumptions'!$C$10</f>
        <v>124.65753424657534</v>
      </c>
      <c r="Q31" s="6">
        <f t="shared" si="0"/>
        <v>679.44239999999991</v>
      </c>
      <c r="R31" s="12">
        <f>'Conversions &amp; Assumptions'!$G$21*LN('Duplin County Swine Farm Master'!P31)+'Conversions &amp; Assumptions'!$H$21</f>
        <v>33.656741053924399</v>
      </c>
      <c r="S31" s="16">
        <f t="shared" si="1"/>
        <v>22867.816917856919</v>
      </c>
    </row>
    <row r="32" spans="1:19">
      <c r="A32" t="s">
        <v>78</v>
      </c>
      <c r="B32" t="s">
        <v>79</v>
      </c>
      <c r="C32" t="s">
        <v>13</v>
      </c>
      <c r="D32" t="s">
        <v>14</v>
      </c>
      <c r="E32">
        <v>9792</v>
      </c>
      <c r="F32">
        <v>2</v>
      </c>
      <c r="G32">
        <v>41913</v>
      </c>
      <c r="H32">
        <v>41913</v>
      </c>
      <c r="I32">
        <v>43738</v>
      </c>
      <c r="J32" t="s">
        <v>15</v>
      </c>
      <c r="K32" t="s">
        <v>16</v>
      </c>
      <c r="L32" s="5">
        <v>34.753300000000003</v>
      </c>
      <c r="M32" s="5">
        <v>-78.111699999999999</v>
      </c>
      <c r="N32" s="6">
        <f>VLOOKUP(D32,'Swine Farm Type Lagoon Yields'!$A$3:$B$7,2,0)</f>
        <v>2336</v>
      </c>
      <c r="O32" s="11">
        <f>VLOOKUP(D32,'Swine Farm Type Lagoon Yields'!$A$3:$C$7,3,0)</f>
        <v>1.4534591999999997</v>
      </c>
      <c r="P32" s="6">
        <f>E32*N32/'Conversions &amp; Assumptions'!$C$10</f>
        <v>2611.1999999999998</v>
      </c>
      <c r="Q32" s="6">
        <f t="shared" si="0"/>
        <v>14232.272486399997</v>
      </c>
      <c r="R32" s="12">
        <f>'Conversions &amp; Assumptions'!$G$21*LN('Duplin County Swine Farm Master'!P32)+'Conversions &amp; Assumptions'!$H$21</f>
        <v>11.056138737278665</v>
      </c>
      <c r="S32" s="16">
        <f t="shared" si="1"/>
        <v>157353.97915639236</v>
      </c>
    </row>
    <row r="33" spans="1:19">
      <c r="A33" t="s">
        <v>80</v>
      </c>
      <c r="B33" t="s">
        <v>81</v>
      </c>
      <c r="C33" t="s">
        <v>13</v>
      </c>
      <c r="D33" t="s">
        <v>14</v>
      </c>
      <c r="E33">
        <v>2100</v>
      </c>
      <c r="F33">
        <v>1</v>
      </c>
      <c r="G33">
        <v>41913</v>
      </c>
      <c r="H33">
        <v>41913</v>
      </c>
      <c r="I33">
        <v>43738</v>
      </c>
      <c r="J33" t="s">
        <v>15</v>
      </c>
      <c r="K33" t="s">
        <v>16</v>
      </c>
      <c r="L33" s="5">
        <v>34.753300000000003</v>
      </c>
      <c r="M33" s="5">
        <v>-78.17</v>
      </c>
      <c r="N33" s="6">
        <f>VLOOKUP(D33,'Swine Farm Type Lagoon Yields'!$A$3:$B$7,2,0)</f>
        <v>2336</v>
      </c>
      <c r="O33" s="11">
        <f>VLOOKUP(D33,'Swine Farm Type Lagoon Yields'!$A$3:$C$7,3,0)</f>
        <v>1.4534591999999997</v>
      </c>
      <c r="P33" s="6">
        <f>E33*N33/'Conversions &amp; Assumptions'!$C$10</f>
        <v>560</v>
      </c>
      <c r="Q33" s="6">
        <f t="shared" si="0"/>
        <v>3052.2643199999993</v>
      </c>
      <c r="R33" s="12">
        <f>'Conversions &amp; Assumptions'!$G$21*LN('Duplin County Swine Farm Master'!P33)+'Conversions &amp; Assumptions'!$H$21</f>
        <v>22.494858967180853</v>
      </c>
      <c r="S33" s="16">
        <f t="shared" si="1"/>
        <v>68660.255408958154</v>
      </c>
    </row>
    <row r="34" spans="1:19">
      <c r="A34" t="s">
        <v>82</v>
      </c>
      <c r="B34" t="s">
        <v>83</v>
      </c>
      <c r="C34" t="s">
        <v>13</v>
      </c>
      <c r="D34" t="s">
        <v>21</v>
      </c>
      <c r="E34">
        <v>2600</v>
      </c>
      <c r="F34">
        <v>1</v>
      </c>
      <c r="G34">
        <v>41913</v>
      </c>
      <c r="H34">
        <v>41913</v>
      </c>
      <c r="I34">
        <v>43738</v>
      </c>
      <c r="J34" t="s">
        <v>15</v>
      </c>
      <c r="K34" t="s">
        <v>16</v>
      </c>
      <c r="L34" s="5">
        <v>34.753908000000003</v>
      </c>
      <c r="M34" s="5">
        <v>-77.739906000000005</v>
      </c>
      <c r="N34" s="6">
        <f>VLOOKUP(D34,'Swine Farm Type Lagoon Yields'!$A$3:$B$7,2,0)</f>
        <v>420</v>
      </c>
      <c r="O34" s="11">
        <f>VLOOKUP(D34,'Swine Farm Type Lagoon Yields'!$A$3:$C$7,3,0)</f>
        <v>0.26132399999999995</v>
      </c>
      <c r="P34" s="6">
        <f>E34*N34/'Conversions &amp; Assumptions'!$C$10</f>
        <v>124.65753424657534</v>
      </c>
      <c r="Q34" s="6">
        <f t="shared" si="0"/>
        <v>679.44239999999991</v>
      </c>
      <c r="R34" s="12">
        <f>'Conversions &amp; Assumptions'!$G$21*LN('Duplin County Swine Farm Master'!P34)+'Conversions &amp; Assumptions'!$H$21</f>
        <v>33.656741053924399</v>
      </c>
      <c r="S34" s="16">
        <f t="shared" si="1"/>
        <v>22867.816917856919</v>
      </c>
    </row>
    <row r="35" spans="1:19">
      <c r="A35" t="s">
        <v>84</v>
      </c>
      <c r="B35" t="s">
        <v>85</v>
      </c>
      <c r="C35" t="s">
        <v>13</v>
      </c>
      <c r="D35" t="s">
        <v>14</v>
      </c>
      <c r="E35">
        <v>2880</v>
      </c>
      <c r="F35">
        <v>1</v>
      </c>
      <c r="G35">
        <v>41913</v>
      </c>
      <c r="H35">
        <v>41913</v>
      </c>
      <c r="I35">
        <v>43738</v>
      </c>
      <c r="J35" t="s">
        <v>15</v>
      </c>
      <c r="K35" t="s">
        <v>16</v>
      </c>
      <c r="L35" s="5">
        <v>34.754399999999997</v>
      </c>
      <c r="M35" s="5">
        <v>-77.776700000000005</v>
      </c>
      <c r="N35" s="6">
        <f>VLOOKUP(D35,'Swine Farm Type Lagoon Yields'!$A$3:$B$7,2,0)</f>
        <v>2336</v>
      </c>
      <c r="O35" s="11">
        <f>VLOOKUP(D35,'Swine Farm Type Lagoon Yields'!$A$3:$C$7,3,0)</f>
        <v>1.4534591999999997</v>
      </c>
      <c r="P35" s="6">
        <f>E35*N35/'Conversions &amp; Assumptions'!$C$10</f>
        <v>768</v>
      </c>
      <c r="Q35" s="6">
        <f t="shared" si="0"/>
        <v>4185.9624959999992</v>
      </c>
      <c r="R35" s="12">
        <f>'Conversions &amp; Assumptions'!$G$21*LN('Duplin County Swine Farm Master'!P35)+'Conversions &amp; Assumptions'!$H$21</f>
        <v>20.148218981403566</v>
      </c>
      <c r="S35" s="16">
        <f t="shared" si="1"/>
        <v>84339.68901735064</v>
      </c>
    </row>
    <row r="36" spans="1:19">
      <c r="A36" t="s">
        <v>86</v>
      </c>
      <c r="B36" t="s">
        <v>87</v>
      </c>
      <c r="C36" t="s">
        <v>13</v>
      </c>
      <c r="D36" t="s">
        <v>14</v>
      </c>
      <c r="E36">
        <v>6120</v>
      </c>
      <c r="F36">
        <v>2</v>
      </c>
      <c r="G36">
        <v>41913</v>
      </c>
      <c r="H36">
        <v>41913</v>
      </c>
      <c r="I36">
        <v>43738</v>
      </c>
      <c r="J36" t="s">
        <v>15</v>
      </c>
      <c r="K36" t="s">
        <v>16</v>
      </c>
      <c r="L36" s="5">
        <v>34.755600000000001</v>
      </c>
      <c r="M36" s="5">
        <v>-77.683300000000003</v>
      </c>
      <c r="N36" s="6">
        <f>VLOOKUP(D36,'Swine Farm Type Lagoon Yields'!$A$3:$B$7,2,0)</f>
        <v>2336</v>
      </c>
      <c r="O36" s="11">
        <f>VLOOKUP(D36,'Swine Farm Type Lagoon Yields'!$A$3:$C$7,3,0)</f>
        <v>1.4534591999999997</v>
      </c>
      <c r="P36" s="6">
        <f>E36*N36/'Conversions &amp; Assumptions'!$C$10</f>
        <v>1632</v>
      </c>
      <c r="Q36" s="6">
        <f t="shared" si="0"/>
        <v>8895.1703039999975</v>
      </c>
      <c r="R36" s="12">
        <f>'Conversions &amp; Assumptions'!$G$21*LN('Duplin County Swine Farm Master'!P36)+'Conversions &amp; Assumptions'!$H$21</f>
        <v>14.548046322372016</v>
      </c>
      <c r="S36" s="16">
        <f t="shared" si="1"/>
        <v>129407.34962797993</v>
      </c>
    </row>
    <row r="37" spans="1:19">
      <c r="A37" t="s">
        <v>88</v>
      </c>
      <c r="B37" t="s">
        <v>89</v>
      </c>
      <c r="C37" t="s">
        <v>13</v>
      </c>
      <c r="D37" t="s">
        <v>21</v>
      </c>
      <c r="E37">
        <v>2640</v>
      </c>
      <c r="F37">
        <v>1</v>
      </c>
      <c r="G37">
        <v>41913</v>
      </c>
      <c r="H37">
        <v>41913</v>
      </c>
      <c r="I37">
        <v>43738</v>
      </c>
      <c r="J37" t="s">
        <v>15</v>
      </c>
      <c r="K37" t="s">
        <v>16</v>
      </c>
      <c r="L37" s="5">
        <v>34.758299999999998</v>
      </c>
      <c r="M37" s="5">
        <v>-77.7333</v>
      </c>
      <c r="N37" s="6">
        <f>VLOOKUP(D37,'Swine Farm Type Lagoon Yields'!$A$3:$B$7,2,0)</f>
        <v>420</v>
      </c>
      <c r="O37" s="11">
        <f>VLOOKUP(D37,'Swine Farm Type Lagoon Yields'!$A$3:$C$7,3,0)</f>
        <v>0.26132399999999995</v>
      </c>
      <c r="P37" s="6">
        <f>E37*N37/'Conversions &amp; Assumptions'!$C$10</f>
        <v>126.57534246575342</v>
      </c>
      <c r="Q37" s="6">
        <f t="shared" si="0"/>
        <v>689.89535999999987</v>
      </c>
      <c r="R37" s="12">
        <f>'Conversions &amp; Assumptions'!$G$21*LN('Duplin County Swine Farm Master'!P37)+'Conversions &amp; Assumptions'!$H$21</f>
        <v>33.543310862280435</v>
      </c>
      <c r="S37" s="16">
        <f t="shared" si="1"/>
        <v>23141.374522924867</v>
      </c>
    </row>
    <row r="38" spans="1:19">
      <c r="A38" t="s">
        <v>90</v>
      </c>
      <c r="B38" t="s">
        <v>91</v>
      </c>
      <c r="C38" t="s">
        <v>13</v>
      </c>
      <c r="D38" t="s">
        <v>14</v>
      </c>
      <c r="E38">
        <v>2880</v>
      </c>
      <c r="F38">
        <v>1</v>
      </c>
      <c r="G38">
        <v>41913</v>
      </c>
      <c r="H38">
        <v>41913</v>
      </c>
      <c r="I38">
        <v>43738</v>
      </c>
      <c r="J38" t="s">
        <v>15</v>
      </c>
      <c r="K38" t="s">
        <v>16</v>
      </c>
      <c r="L38" s="5">
        <v>34.761099999999999</v>
      </c>
      <c r="M38" s="5">
        <v>-77.686899999999994</v>
      </c>
      <c r="N38" s="6">
        <f>VLOOKUP(D38,'Swine Farm Type Lagoon Yields'!$A$3:$B$7,2,0)</f>
        <v>2336</v>
      </c>
      <c r="O38" s="11">
        <f>VLOOKUP(D38,'Swine Farm Type Lagoon Yields'!$A$3:$C$7,3,0)</f>
        <v>1.4534591999999997</v>
      </c>
      <c r="P38" s="6">
        <f>E38*N38/'Conversions &amp; Assumptions'!$C$10</f>
        <v>768</v>
      </c>
      <c r="Q38" s="6">
        <f t="shared" si="0"/>
        <v>4185.9624959999992</v>
      </c>
      <c r="R38" s="12">
        <f>'Conversions &amp; Assumptions'!$G$21*LN('Duplin County Swine Farm Master'!P38)+'Conversions &amp; Assumptions'!$H$21</f>
        <v>20.148218981403566</v>
      </c>
      <c r="S38" s="16">
        <f t="shared" si="1"/>
        <v>84339.68901735064</v>
      </c>
    </row>
    <row r="39" spans="1:19">
      <c r="A39" t="s">
        <v>92</v>
      </c>
      <c r="B39" t="s">
        <v>93</v>
      </c>
      <c r="C39" t="s">
        <v>13</v>
      </c>
      <c r="D39" t="s">
        <v>14</v>
      </c>
      <c r="E39">
        <v>2640</v>
      </c>
      <c r="F39">
        <v>1</v>
      </c>
      <c r="G39">
        <v>41913</v>
      </c>
      <c r="H39">
        <v>41913</v>
      </c>
      <c r="I39">
        <v>43738</v>
      </c>
      <c r="J39" t="s">
        <v>15</v>
      </c>
      <c r="K39" t="s">
        <v>16</v>
      </c>
      <c r="L39" s="5">
        <v>34.761400000000002</v>
      </c>
      <c r="M39" s="5">
        <v>-77.698899999999995</v>
      </c>
      <c r="N39" s="6">
        <f>VLOOKUP(D39,'Swine Farm Type Lagoon Yields'!$A$3:$B$7,2,0)</f>
        <v>2336</v>
      </c>
      <c r="O39" s="11">
        <f>VLOOKUP(D39,'Swine Farm Type Lagoon Yields'!$A$3:$C$7,3,0)</f>
        <v>1.4534591999999997</v>
      </c>
      <c r="P39" s="6">
        <f>E39*N39/'Conversions &amp; Assumptions'!$C$10</f>
        <v>704</v>
      </c>
      <c r="Q39" s="6">
        <f t="shared" si="0"/>
        <v>3837.1322879999993</v>
      </c>
      <c r="R39" s="12">
        <f>'Conversions &amp; Assumptions'!$G$21*LN('Duplin County Swine Farm Master'!P39)+'Conversions &amp; Assumptions'!$H$21</f>
        <v>20.794672898763956</v>
      </c>
      <c r="S39" s="16">
        <f t="shared" si="1"/>
        <v>79791.910798245721</v>
      </c>
    </row>
    <row r="40" spans="1:19">
      <c r="A40" t="s">
        <v>94</v>
      </c>
      <c r="B40" t="s">
        <v>95</v>
      </c>
      <c r="C40" t="s">
        <v>13</v>
      </c>
      <c r="D40" t="s">
        <v>21</v>
      </c>
      <c r="E40">
        <v>2600</v>
      </c>
      <c r="F40">
        <v>1</v>
      </c>
      <c r="G40">
        <v>41913</v>
      </c>
      <c r="H40">
        <v>41913</v>
      </c>
      <c r="I40">
        <v>43738</v>
      </c>
      <c r="J40" t="s">
        <v>15</v>
      </c>
      <c r="K40" t="s">
        <v>16</v>
      </c>
      <c r="L40" s="5">
        <v>34.761899999999997</v>
      </c>
      <c r="M40" s="5">
        <v>-77.730999999999995</v>
      </c>
      <c r="N40" s="6">
        <f>VLOOKUP(D40,'Swine Farm Type Lagoon Yields'!$A$3:$B$7,2,0)</f>
        <v>420</v>
      </c>
      <c r="O40" s="11">
        <f>VLOOKUP(D40,'Swine Farm Type Lagoon Yields'!$A$3:$C$7,3,0)</f>
        <v>0.26132399999999995</v>
      </c>
      <c r="P40" s="6">
        <f>E40*N40/'Conversions &amp; Assumptions'!$C$10</f>
        <v>124.65753424657534</v>
      </c>
      <c r="Q40" s="6">
        <f t="shared" si="0"/>
        <v>679.44239999999991</v>
      </c>
      <c r="R40" s="12">
        <f>'Conversions &amp; Assumptions'!$G$21*LN('Duplin County Swine Farm Master'!P40)+'Conversions &amp; Assumptions'!$H$21</f>
        <v>33.656741053924399</v>
      </c>
      <c r="S40" s="16">
        <f t="shared" si="1"/>
        <v>22867.816917856919</v>
      </c>
    </row>
    <row r="41" spans="1:19">
      <c r="A41" t="s">
        <v>96</v>
      </c>
      <c r="B41" t="s">
        <v>97</v>
      </c>
      <c r="C41" t="s">
        <v>13</v>
      </c>
      <c r="D41" t="s">
        <v>14</v>
      </c>
      <c r="E41">
        <v>7040</v>
      </c>
      <c r="F41">
        <v>2</v>
      </c>
      <c r="G41">
        <v>41913</v>
      </c>
      <c r="H41">
        <v>41913</v>
      </c>
      <c r="I41">
        <v>43738</v>
      </c>
      <c r="J41" t="s">
        <v>15</v>
      </c>
      <c r="K41" t="s">
        <v>16</v>
      </c>
      <c r="L41" s="5">
        <v>34.762500000000003</v>
      </c>
      <c r="M41" s="5">
        <v>-77.829400000000007</v>
      </c>
      <c r="N41" s="6">
        <f>VLOOKUP(D41,'Swine Farm Type Lagoon Yields'!$A$3:$B$7,2,0)</f>
        <v>2336</v>
      </c>
      <c r="O41" s="11">
        <f>VLOOKUP(D41,'Swine Farm Type Lagoon Yields'!$A$3:$C$7,3,0)</f>
        <v>1.4534591999999997</v>
      </c>
      <c r="P41" s="6">
        <f>E41*N41/'Conversions &amp; Assumptions'!$C$10</f>
        <v>1877.3333333333333</v>
      </c>
      <c r="Q41" s="6">
        <f t="shared" si="0"/>
        <v>10232.352767999999</v>
      </c>
      <c r="R41" s="12">
        <f>'Conversions &amp; Assumptions'!$G$21*LN('Duplin County Swine Farm Master'!P41)+'Conversions &amp; Assumptions'!$H$21</f>
        <v>13.507569363479568</v>
      </c>
      <c r="S41" s="16">
        <f t="shared" si="1"/>
        <v>138214.21476535214</v>
      </c>
    </row>
    <row r="42" spans="1:19">
      <c r="A42" t="s">
        <v>98</v>
      </c>
      <c r="B42" t="s">
        <v>99</v>
      </c>
      <c r="C42" t="s">
        <v>13</v>
      </c>
      <c r="D42" t="s">
        <v>21</v>
      </c>
      <c r="E42">
        <v>2600</v>
      </c>
      <c r="F42">
        <v>1</v>
      </c>
      <c r="G42">
        <v>41913</v>
      </c>
      <c r="H42">
        <v>41913</v>
      </c>
      <c r="I42">
        <v>43738</v>
      </c>
      <c r="J42" t="s">
        <v>15</v>
      </c>
      <c r="K42" t="s">
        <v>16</v>
      </c>
      <c r="L42" s="5">
        <v>34.763599999999997</v>
      </c>
      <c r="M42" s="5">
        <v>-77.740799999999993</v>
      </c>
      <c r="N42" s="6">
        <f>VLOOKUP(D42,'Swine Farm Type Lagoon Yields'!$A$3:$B$7,2,0)</f>
        <v>420</v>
      </c>
      <c r="O42" s="11">
        <f>VLOOKUP(D42,'Swine Farm Type Lagoon Yields'!$A$3:$C$7,3,0)</f>
        <v>0.26132399999999995</v>
      </c>
      <c r="P42" s="6">
        <f>E42*N42/'Conversions &amp; Assumptions'!$C$10</f>
        <v>124.65753424657534</v>
      </c>
      <c r="Q42" s="6">
        <f t="shared" si="0"/>
        <v>679.44239999999991</v>
      </c>
      <c r="R42" s="12">
        <f>'Conversions &amp; Assumptions'!$G$21*LN('Duplin County Swine Farm Master'!P42)+'Conversions &amp; Assumptions'!$H$21</f>
        <v>33.656741053924399</v>
      </c>
      <c r="S42" s="16">
        <f t="shared" si="1"/>
        <v>22867.816917856919</v>
      </c>
    </row>
    <row r="43" spans="1:19">
      <c r="A43" t="s">
        <v>100</v>
      </c>
      <c r="B43" t="s">
        <v>101</v>
      </c>
      <c r="C43" t="s">
        <v>13</v>
      </c>
      <c r="D43" t="s">
        <v>14</v>
      </c>
      <c r="E43">
        <v>2448</v>
      </c>
      <c r="F43">
        <v>1</v>
      </c>
      <c r="G43">
        <v>41913</v>
      </c>
      <c r="H43">
        <v>41913</v>
      </c>
      <c r="I43">
        <v>43738</v>
      </c>
      <c r="J43" t="s">
        <v>15</v>
      </c>
      <c r="K43" t="s">
        <v>16</v>
      </c>
      <c r="L43" s="5">
        <v>34.764200000000002</v>
      </c>
      <c r="M43" s="5">
        <v>-77.7517</v>
      </c>
      <c r="N43" s="6">
        <f>VLOOKUP(D43,'Swine Farm Type Lagoon Yields'!$A$3:$B$7,2,0)</f>
        <v>2336</v>
      </c>
      <c r="O43" s="11">
        <f>VLOOKUP(D43,'Swine Farm Type Lagoon Yields'!$A$3:$C$7,3,0)</f>
        <v>1.4534591999999997</v>
      </c>
      <c r="P43" s="6">
        <f>E43*N43/'Conversions &amp; Assumptions'!$C$10</f>
        <v>652.79999999999995</v>
      </c>
      <c r="Q43" s="6">
        <f t="shared" si="0"/>
        <v>3558.0681215999994</v>
      </c>
      <c r="R43" s="12">
        <f>'Conversions &amp; Assumptions'!$G$21*LN('Duplin County Swine Farm Master'!P43)+'Conversions &amp; Assumptions'!$H$21</f>
        <v>21.35565876978405</v>
      </c>
      <c r="S43" s="16">
        <f t="shared" si="1"/>
        <v>75984.888684536083</v>
      </c>
    </row>
    <row r="44" spans="1:19">
      <c r="A44" t="s">
        <v>102</v>
      </c>
      <c r="B44" t="s">
        <v>103</v>
      </c>
      <c r="C44" t="s">
        <v>13</v>
      </c>
      <c r="D44" t="s">
        <v>14</v>
      </c>
      <c r="E44">
        <v>11016</v>
      </c>
      <c r="F44">
        <v>3</v>
      </c>
      <c r="G44">
        <v>41913</v>
      </c>
      <c r="H44">
        <v>41913</v>
      </c>
      <c r="I44">
        <v>43738</v>
      </c>
      <c r="J44" t="s">
        <v>15</v>
      </c>
      <c r="K44" t="s">
        <v>16</v>
      </c>
      <c r="L44" s="5">
        <v>34.765300000000003</v>
      </c>
      <c r="M44" s="5">
        <v>-78.138900000000007</v>
      </c>
      <c r="N44" s="6">
        <f>VLOOKUP(D44,'Swine Farm Type Lagoon Yields'!$A$3:$B$7,2,0)</f>
        <v>2336</v>
      </c>
      <c r="O44" s="11">
        <f>VLOOKUP(D44,'Swine Farm Type Lagoon Yields'!$A$3:$C$7,3,0)</f>
        <v>1.4534591999999997</v>
      </c>
      <c r="P44" s="6">
        <f>E44*N44/'Conversions &amp; Assumptions'!$C$10</f>
        <v>2937.6</v>
      </c>
      <c r="Q44" s="6">
        <f t="shared" si="0"/>
        <v>16011.306547199996</v>
      </c>
      <c r="R44" s="12">
        <f>'Conversions &amp; Assumptions'!$G$21*LN('Duplin County Swine Farm Master'!P44)+'Conversions &amp; Assumptions'!$H$21</f>
        <v>10.181065759089371</v>
      </c>
      <c r="S44" s="16">
        <f t="shared" si="1"/>
        <v>163012.16484598134</v>
      </c>
    </row>
    <row r="45" spans="1:19">
      <c r="A45" t="s">
        <v>104</v>
      </c>
      <c r="B45" t="s">
        <v>105</v>
      </c>
      <c r="C45" t="s">
        <v>13</v>
      </c>
      <c r="D45" t="s">
        <v>21</v>
      </c>
      <c r="E45">
        <v>7800</v>
      </c>
      <c r="F45">
        <v>3</v>
      </c>
      <c r="G45">
        <v>41913</v>
      </c>
      <c r="H45">
        <v>41913</v>
      </c>
      <c r="I45">
        <v>43738</v>
      </c>
      <c r="J45" t="s">
        <v>15</v>
      </c>
      <c r="K45" t="s">
        <v>16</v>
      </c>
      <c r="L45" s="5">
        <v>34.765759000000003</v>
      </c>
      <c r="M45" s="5">
        <v>-78.182205999999994</v>
      </c>
      <c r="N45" s="6">
        <f>VLOOKUP(D45,'Swine Farm Type Lagoon Yields'!$A$3:$B$7,2,0)</f>
        <v>420</v>
      </c>
      <c r="O45" s="11">
        <f>VLOOKUP(D45,'Swine Farm Type Lagoon Yields'!$A$3:$C$7,3,0)</f>
        <v>0.26132399999999995</v>
      </c>
      <c r="P45" s="6">
        <f>E45*N45/'Conversions &amp; Assumptions'!$C$10</f>
        <v>373.97260273972603</v>
      </c>
      <c r="Q45" s="6">
        <f t="shared" si="0"/>
        <v>2038.3271999999995</v>
      </c>
      <c r="R45" s="12">
        <f>'Conversions &amp; Assumptions'!$G$21*LN('Duplin County Swine Farm Master'!P45)+'Conversions &amp; Assumptions'!$H$21</f>
        <v>25.494564540450718</v>
      </c>
      <c r="S45" s="16">
        <f t="shared" si="1"/>
        <v>51966.264354956184</v>
      </c>
    </row>
    <row r="46" spans="1:19">
      <c r="A46" t="s">
        <v>106</v>
      </c>
      <c r="B46" t="s">
        <v>107</v>
      </c>
      <c r="C46" t="s">
        <v>13</v>
      </c>
      <c r="D46" t="s">
        <v>21</v>
      </c>
      <c r="E46">
        <v>2600</v>
      </c>
      <c r="F46">
        <v>1</v>
      </c>
      <c r="G46">
        <v>41913</v>
      </c>
      <c r="H46">
        <v>41913</v>
      </c>
      <c r="I46">
        <v>43738</v>
      </c>
      <c r="J46" t="s">
        <v>15</v>
      </c>
      <c r="K46" t="s">
        <v>16</v>
      </c>
      <c r="L46" s="5">
        <v>34.766199999999998</v>
      </c>
      <c r="M46" s="5">
        <v>-77.798640000000006</v>
      </c>
      <c r="N46" s="6">
        <f>VLOOKUP(D46,'Swine Farm Type Lagoon Yields'!$A$3:$B$7,2,0)</f>
        <v>420</v>
      </c>
      <c r="O46" s="11">
        <f>VLOOKUP(D46,'Swine Farm Type Lagoon Yields'!$A$3:$C$7,3,0)</f>
        <v>0.26132399999999995</v>
      </c>
      <c r="P46" s="6">
        <f>E46*N46/'Conversions &amp; Assumptions'!$C$10</f>
        <v>124.65753424657534</v>
      </c>
      <c r="Q46" s="6">
        <f t="shared" si="0"/>
        <v>679.44239999999991</v>
      </c>
      <c r="R46" s="12">
        <f>'Conversions &amp; Assumptions'!$G$21*LN('Duplin County Swine Farm Master'!P46)+'Conversions &amp; Assumptions'!$H$21</f>
        <v>33.656741053924399</v>
      </c>
      <c r="S46" s="16">
        <f t="shared" si="1"/>
        <v>22867.816917856919</v>
      </c>
    </row>
    <row r="47" spans="1:19">
      <c r="A47" t="s">
        <v>108</v>
      </c>
      <c r="B47" t="s">
        <v>109</v>
      </c>
      <c r="C47" t="s">
        <v>13</v>
      </c>
      <c r="D47" t="s">
        <v>14</v>
      </c>
      <c r="E47">
        <v>3200</v>
      </c>
      <c r="F47">
        <v>1</v>
      </c>
      <c r="G47">
        <v>41913</v>
      </c>
      <c r="H47">
        <v>41913</v>
      </c>
      <c r="I47">
        <v>43738</v>
      </c>
      <c r="J47" t="s">
        <v>15</v>
      </c>
      <c r="K47" t="s">
        <v>16</v>
      </c>
      <c r="L47" s="5">
        <v>34.768856999999997</v>
      </c>
      <c r="M47" s="5">
        <v>-77.707796999999999</v>
      </c>
      <c r="N47" s="6">
        <f>VLOOKUP(D47,'Swine Farm Type Lagoon Yields'!$A$3:$B$7,2,0)</f>
        <v>2336</v>
      </c>
      <c r="O47" s="11">
        <f>VLOOKUP(D47,'Swine Farm Type Lagoon Yields'!$A$3:$C$7,3,0)</f>
        <v>1.4534591999999997</v>
      </c>
      <c r="P47" s="6">
        <f>E47*N47/'Conversions &amp; Assumptions'!$C$10</f>
        <v>853.33333333333337</v>
      </c>
      <c r="Q47" s="6">
        <f t="shared" si="0"/>
        <v>4651.0694399999993</v>
      </c>
      <c r="R47" s="12">
        <f>'Conversions &amp; Assumptions'!$G$21*LN('Duplin County Swine Farm Master'!P47)+'Conversions &amp; Assumptions'!$H$21</f>
        <v>19.365439528433527</v>
      </c>
      <c r="S47" s="16">
        <f t="shared" si="1"/>
        <v>90070.003982865179</v>
      </c>
    </row>
    <row r="48" spans="1:19">
      <c r="A48" t="s">
        <v>110</v>
      </c>
      <c r="B48" t="s">
        <v>111</v>
      </c>
      <c r="C48" t="s">
        <v>13</v>
      </c>
      <c r="D48" t="s">
        <v>21</v>
      </c>
      <c r="E48">
        <v>5200</v>
      </c>
      <c r="F48">
        <v>2</v>
      </c>
      <c r="G48">
        <v>41913</v>
      </c>
      <c r="H48">
        <v>41913</v>
      </c>
      <c r="I48">
        <v>43738</v>
      </c>
      <c r="J48" t="s">
        <v>15</v>
      </c>
      <c r="K48" t="s">
        <v>16</v>
      </c>
      <c r="L48" s="5">
        <v>34.770800000000001</v>
      </c>
      <c r="M48" s="5">
        <v>-77.786699999999996</v>
      </c>
      <c r="N48" s="6">
        <f>VLOOKUP(D48,'Swine Farm Type Lagoon Yields'!$A$3:$B$7,2,0)</f>
        <v>420</v>
      </c>
      <c r="O48" s="11">
        <f>VLOOKUP(D48,'Swine Farm Type Lagoon Yields'!$A$3:$C$7,3,0)</f>
        <v>0.26132399999999995</v>
      </c>
      <c r="P48" s="6">
        <f>E48*N48/'Conversions &amp; Assumptions'!$C$10</f>
        <v>249.31506849315068</v>
      </c>
      <c r="Q48" s="6">
        <f t="shared" si="0"/>
        <v>1358.8847999999998</v>
      </c>
      <c r="R48" s="12">
        <f>'Conversions &amp; Assumptions'!$G$21*LN('Duplin County Swine Farm Master'!P48)+'Conversions &amp; Assumptions'!$H$21</f>
        <v>28.506981037671707</v>
      </c>
      <c r="S48" s="16">
        <f t="shared" si="1"/>
        <v>38737.703225980302</v>
      </c>
    </row>
    <row r="49" spans="1:19">
      <c r="A49" t="s">
        <v>112</v>
      </c>
      <c r="B49" t="s">
        <v>113</v>
      </c>
      <c r="C49" t="s">
        <v>13</v>
      </c>
      <c r="D49" t="s">
        <v>14</v>
      </c>
      <c r="E49">
        <v>7344</v>
      </c>
      <c r="F49">
        <v>2</v>
      </c>
      <c r="G49">
        <v>41913</v>
      </c>
      <c r="H49">
        <v>41913</v>
      </c>
      <c r="I49">
        <v>43738</v>
      </c>
      <c r="J49" t="s">
        <v>15</v>
      </c>
      <c r="K49" t="s">
        <v>16</v>
      </c>
      <c r="L49" s="5">
        <v>34.773299999999999</v>
      </c>
      <c r="M49" s="5">
        <v>-77.840299999999999</v>
      </c>
      <c r="N49" s="6">
        <f>VLOOKUP(D49,'Swine Farm Type Lagoon Yields'!$A$3:$B$7,2,0)</f>
        <v>2336</v>
      </c>
      <c r="O49" s="11">
        <f>VLOOKUP(D49,'Swine Farm Type Lagoon Yields'!$A$3:$C$7,3,0)</f>
        <v>1.4534591999999997</v>
      </c>
      <c r="P49" s="6">
        <f>E49*N49/'Conversions &amp; Assumptions'!$C$10</f>
        <v>1958.4</v>
      </c>
      <c r="Q49" s="6">
        <f t="shared" si="0"/>
        <v>10674.204364799998</v>
      </c>
      <c r="R49" s="12">
        <f>'Conversions &amp; Assumptions'!$G$21*LN('Duplin County Swine Farm Master'!P49)+'Conversions &amp; Assumptions'!$H$21</f>
        <v>13.193482256310361</v>
      </c>
      <c r="S49" s="16">
        <f t="shared" si="1"/>
        <v>140829.92588721937</v>
      </c>
    </row>
    <row r="50" spans="1:19">
      <c r="A50" t="s">
        <v>114</v>
      </c>
      <c r="B50" t="s">
        <v>115</v>
      </c>
      <c r="C50" t="s">
        <v>13</v>
      </c>
      <c r="D50" t="s">
        <v>14</v>
      </c>
      <c r="E50">
        <v>3200</v>
      </c>
      <c r="F50">
        <v>1</v>
      </c>
      <c r="G50">
        <v>41913</v>
      </c>
      <c r="H50">
        <v>41913</v>
      </c>
      <c r="I50">
        <v>43738</v>
      </c>
      <c r="J50" t="s">
        <v>15</v>
      </c>
      <c r="K50" t="s">
        <v>16</v>
      </c>
      <c r="L50" s="5">
        <v>34.774303000000003</v>
      </c>
      <c r="M50" s="5">
        <v>-77.708315999999996</v>
      </c>
      <c r="N50" s="6">
        <f>VLOOKUP(D50,'Swine Farm Type Lagoon Yields'!$A$3:$B$7,2,0)</f>
        <v>2336</v>
      </c>
      <c r="O50" s="11">
        <f>VLOOKUP(D50,'Swine Farm Type Lagoon Yields'!$A$3:$C$7,3,0)</f>
        <v>1.4534591999999997</v>
      </c>
      <c r="P50" s="6">
        <f>E50*N50/'Conversions &amp; Assumptions'!$C$10</f>
        <v>853.33333333333337</v>
      </c>
      <c r="Q50" s="6">
        <f t="shared" si="0"/>
        <v>4651.0694399999993</v>
      </c>
      <c r="R50" s="12">
        <f>'Conversions &amp; Assumptions'!$G$21*LN('Duplin County Swine Farm Master'!P50)+'Conversions &amp; Assumptions'!$H$21</f>
        <v>19.365439528433527</v>
      </c>
      <c r="S50" s="16">
        <f t="shared" si="1"/>
        <v>90070.003982865179</v>
      </c>
    </row>
    <row r="51" spans="1:19">
      <c r="A51" t="s">
        <v>116</v>
      </c>
      <c r="B51" t="s">
        <v>117</v>
      </c>
      <c r="C51" t="s">
        <v>13</v>
      </c>
      <c r="D51" t="s">
        <v>14</v>
      </c>
      <c r="E51">
        <v>2940</v>
      </c>
      <c r="F51">
        <v>1</v>
      </c>
      <c r="G51">
        <v>42559</v>
      </c>
      <c r="H51">
        <v>42559</v>
      </c>
      <c r="I51">
        <v>43738</v>
      </c>
      <c r="J51" t="s">
        <v>15</v>
      </c>
      <c r="K51" t="s">
        <v>16</v>
      </c>
      <c r="L51" s="5">
        <v>34.777200000000001</v>
      </c>
      <c r="M51" s="5">
        <v>-77.771699999999996</v>
      </c>
      <c r="N51" s="6">
        <f>VLOOKUP(D51,'Swine Farm Type Lagoon Yields'!$A$3:$B$7,2,0)</f>
        <v>2336</v>
      </c>
      <c r="O51" s="11">
        <f>VLOOKUP(D51,'Swine Farm Type Lagoon Yields'!$A$3:$C$7,3,0)</f>
        <v>1.4534591999999997</v>
      </c>
      <c r="P51" s="6">
        <f>E51*N51/'Conversions &amp; Assumptions'!$C$10</f>
        <v>784</v>
      </c>
      <c r="Q51" s="6">
        <f t="shared" si="0"/>
        <v>4273.170047999999</v>
      </c>
      <c r="R51" s="12">
        <f>'Conversions &amp; Assumptions'!$G$21*LN('Duplin County Swine Farm Master'!P51)+'Conversions &amp; Assumptions'!$H$21</f>
        <v>19.995027301803141</v>
      </c>
      <c r="S51" s="16">
        <f t="shared" si="1"/>
        <v>85442.151775007413</v>
      </c>
    </row>
    <row r="52" spans="1:19">
      <c r="A52" t="s">
        <v>118</v>
      </c>
      <c r="B52" t="s">
        <v>119</v>
      </c>
      <c r="C52" t="s">
        <v>13</v>
      </c>
      <c r="D52" t="s">
        <v>21</v>
      </c>
      <c r="E52">
        <v>5600</v>
      </c>
      <c r="F52">
        <v>1</v>
      </c>
      <c r="G52">
        <v>41913</v>
      </c>
      <c r="H52">
        <v>41913</v>
      </c>
      <c r="I52">
        <v>43738</v>
      </c>
      <c r="J52" t="s">
        <v>15</v>
      </c>
      <c r="K52" t="s">
        <v>16</v>
      </c>
      <c r="L52" s="5">
        <v>34.777500000000003</v>
      </c>
      <c r="M52" s="5">
        <v>-78.118600000000001</v>
      </c>
      <c r="N52" s="6">
        <f>VLOOKUP(D52,'Swine Farm Type Lagoon Yields'!$A$3:$B$7,2,0)</f>
        <v>420</v>
      </c>
      <c r="O52" s="11">
        <f>VLOOKUP(D52,'Swine Farm Type Lagoon Yields'!$A$3:$C$7,3,0)</f>
        <v>0.26132399999999995</v>
      </c>
      <c r="P52" s="6">
        <f>E52*N52/'Conversions &amp; Assumptions'!$C$10</f>
        <v>268.49315068493149</v>
      </c>
      <c r="Q52" s="6">
        <f t="shared" si="0"/>
        <v>1463.4143999999997</v>
      </c>
      <c r="R52" s="12">
        <f>'Conversions &amp; Assumptions'!$G$21*LN('Duplin County Swine Farm Master'!P52)+'Conversions &amp; Assumptions'!$H$21</f>
        <v>27.956393395412952</v>
      </c>
      <c r="S52" s="16">
        <f t="shared" si="1"/>
        <v>40911.788666912202</v>
      </c>
    </row>
    <row r="53" spans="1:19">
      <c r="A53" t="s">
        <v>120</v>
      </c>
      <c r="B53" t="s">
        <v>121</v>
      </c>
      <c r="C53" t="s">
        <v>13</v>
      </c>
      <c r="D53" t="s">
        <v>14</v>
      </c>
      <c r="E53">
        <v>4848</v>
      </c>
      <c r="F53">
        <v>3</v>
      </c>
      <c r="G53">
        <v>42342</v>
      </c>
      <c r="H53">
        <v>42342</v>
      </c>
      <c r="I53">
        <v>43738</v>
      </c>
      <c r="J53" t="s">
        <v>15</v>
      </c>
      <c r="K53" t="s">
        <v>16</v>
      </c>
      <c r="L53" s="5">
        <v>34.777799999999999</v>
      </c>
      <c r="M53" s="5">
        <v>-78.078900000000004</v>
      </c>
      <c r="N53" s="6">
        <f>VLOOKUP(D53,'Swine Farm Type Lagoon Yields'!$A$3:$B$7,2,0)</f>
        <v>2336</v>
      </c>
      <c r="O53" s="11">
        <f>VLOOKUP(D53,'Swine Farm Type Lagoon Yields'!$A$3:$C$7,3,0)</f>
        <v>1.4534591999999997</v>
      </c>
      <c r="P53" s="6">
        <f>E53*N53/'Conversions &amp; Assumptions'!$C$10</f>
        <v>1292.8</v>
      </c>
      <c r="Q53" s="6">
        <f t="shared" si="0"/>
        <v>7046.3702015999988</v>
      </c>
      <c r="R53" s="12">
        <f>'Conversions &amp; Assumptions'!$G$21*LN('Duplin County Swine Farm Master'!P53)+'Conversions &amp; Assumptions'!$H$21</f>
        <v>16.279096717417623</v>
      </c>
      <c r="S53" s="16">
        <f t="shared" si="1"/>
        <v>114708.5420185759</v>
      </c>
    </row>
    <row r="54" spans="1:19">
      <c r="A54" t="s">
        <v>122</v>
      </c>
      <c r="B54" t="s">
        <v>123</v>
      </c>
      <c r="C54" t="s">
        <v>13</v>
      </c>
      <c r="D54" t="s">
        <v>14</v>
      </c>
      <c r="E54">
        <v>2880</v>
      </c>
      <c r="F54">
        <v>1</v>
      </c>
      <c r="G54">
        <v>41913</v>
      </c>
      <c r="H54">
        <v>41913</v>
      </c>
      <c r="I54">
        <v>43738</v>
      </c>
      <c r="J54" t="s">
        <v>15</v>
      </c>
      <c r="K54" t="s">
        <v>16</v>
      </c>
      <c r="L54" s="5">
        <v>34.778300000000002</v>
      </c>
      <c r="M54" s="5">
        <v>-77.697199999999995</v>
      </c>
      <c r="N54" s="6">
        <f>VLOOKUP(D54,'Swine Farm Type Lagoon Yields'!$A$3:$B$7,2,0)</f>
        <v>2336</v>
      </c>
      <c r="O54" s="11">
        <f>VLOOKUP(D54,'Swine Farm Type Lagoon Yields'!$A$3:$C$7,3,0)</f>
        <v>1.4534591999999997</v>
      </c>
      <c r="P54" s="6">
        <f>E54*N54/'Conversions &amp; Assumptions'!$C$10</f>
        <v>768</v>
      </c>
      <c r="Q54" s="6">
        <f t="shared" si="0"/>
        <v>4185.9624959999992</v>
      </c>
      <c r="R54" s="12">
        <f>'Conversions &amp; Assumptions'!$G$21*LN('Duplin County Swine Farm Master'!P54)+'Conversions &amp; Assumptions'!$H$21</f>
        <v>20.148218981403566</v>
      </c>
      <c r="S54" s="16">
        <f t="shared" si="1"/>
        <v>84339.68901735064</v>
      </c>
    </row>
    <row r="55" spans="1:19">
      <c r="A55" t="s">
        <v>124</v>
      </c>
      <c r="B55" t="s">
        <v>125</v>
      </c>
      <c r="C55" t="s">
        <v>13</v>
      </c>
      <c r="D55" t="s">
        <v>14</v>
      </c>
      <c r="E55">
        <v>1800</v>
      </c>
      <c r="F55">
        <v>1</v>
      </c>
      <c r="G55">
        <v>41913</v>
      </c>
      <c r="H55">
        <v>41913</v>
      </c>
      <c r="I55">
        <v>43738</v>
      </c>
      <c r="J55" t="s">
        <v>15</v>
      </c>
      <c r="K55" t="s">
        <v>16</v>
      </c>
      <c r="L55" s="5">
        <v>34.78</v>
      </c>
      <c r="M55" s="5">
        <v>-78.106700000000004</v>
      </c>
      <c r="N55" s="6">
        <f>VLOOKUP(D55,'Swine Farm Type Lagoon Yields'!$A$3:$B$7,2,0)</f>
        <v>2336</v>
      </c>
      <c r="O55" s="11">
        <f>VLOOKUP(D55,'Swine Farm Type Lagoon Yields'!$A$3:$C$7,3,0)</f>
        <v>1.4534591999999997</v>
      </c>
      <c r="P55" s="6">
        <f>E55*N55/'Conversions &amp; Assumptions'!$C$10</f>
        <v>480</v>
      </c>
      <c r="Q55" s="6">
        <f t="shared" si="0"/>
        <v>2616.2265599999996</v>
      </c>
      <c r="R55" s="12">
        <f>'Conversions &amp; Assumptions'!$G$21*LN('Duplin County Swine Farm Master'!P55)+'Conversions &amp; Assumptions'!$H$21</f>
        <v>23.640126566496917</v>
      </c>
      <c r="S55" s="16">
        <f t="shared" si="1"/>
        <v>61847.927005030833</v>
      </c>
    </row>
    <row r="56" spans="1:19">
      <c r="A56" t="s">
        <v>126</v>
      </c>
      <c r="B56" t="s">
        <v>127</v>
      </c>
      <c r="C56" t="s">
        <v>13</v>
      </c>
      <c r="D56" t="s">
        <v>21</v>
      </c>
      <c r="E56">
        <v>2640</v>
      </c>
      <c r="F56">
        <v>2</v>
      </c>
      <c r="G56">
        <v>41913</v>
      </c>
      <c r="H56">
        <v>41913</v>
      </c>
      <c r="I56">
        <v>43738</v>
      </c>
      <c r="J56" t="s">
        <v>15</v>
      </c>
      <c r="K56" t="s">
        <v>16</v>
      </c>
      <c r="L56" s="5">
        <v>34.780299999999997</v>
      </c>
      <c r="M56" s="5">
        <v>-77.988600000000005</v>
      </c>
      <c r="N56" s="6">
        <f>VLOOKUP(D56,'Swine Farm Type Lagoon Yields'!$A$3:$B$7,2,0)</f>
        <v>420</v>
      </c>
      <c r="O56" s="11">
        <f>VLOOKUP(D56,'Swine Farm Type Lagoon Yields'!$A$3:$C$7,3,0)</f>
        <v>0.26132399999999995</v>
      </c>
      <c r="P56" s="6">
        <f>E56*N56/'Conversions &amp; Assumptions'!$C$10</f>
        <v>126.57534246575342</v>
      </c>
      <c r="Q56" s="6">
        <f t="shared" si="0"/>
        <v>689.89535999999987</v>
      </c>
      <c r="R56" s="12">
        <f>'Conversions &amp; Assumptions'!$G$21*LN('Duplin County Swine Farm Master'!P56)+'Conversions &amp; Assumptions'!$H$21</f>
        <v>33.543310862280435</v>
      </c>
      <c r="S56" s="16">
        <f t="shared" si="1"/>
        <v>23141.374522924867</v>
      </c>
    </row>
    <row r="57" spans="1:19">
      <c r="A57" t="s">
        <v>128</v>
      </c>
      <c r="B57" t="s">
        <v>129</v>
      </c>
      <c r="C57" t="s">
        <v>13</v>
      </c>
      <c r="D57" t="s">
        <v>14</v>
      </c>
      <c r="E57">
        <v>17136</v>
      </c>
      <c r="F57">
        <v>3</v>
      </c>
      <c r="G57">
        <v>42783</v>
      </c>
      <c r="H57">
        <v>42783</v>
      </c>
      <c r="I57">
        <v>43738</v>
      </c>
      <c r="J57" t="s">
        <v>15</v>
      </c>
      <c r="K57" t="s">
        <v>16</v>
      </c>
      <c r="L57" s="5">
        <v>34.7806</v>
      </c>
      <c r="M57" s="5">
        <v>-78.169399999999996</v>
      </c>
      <c r="N57" s="6">
        <f>VLOOKUP(D57,'Swine Farm Type Lagoon Yields'!$A$3:$B$7,2,0)</f>
        <v>2336</v>
      </c>
      <c r="O57" s="11">
        <f>VLOOKUP(D57,'Swine Farm Type Lagoon Yields'!$A$3:$C$7,3,0)</f>
        <v>1.4534591999999997</v>
      </c>
      <c r="P57" s="6">
        <f>E57*N57/'Conversions &amp; Assumptions'!$C$10</f>
        <v>4569.6000000000004</v>
      </c>
      <c r="Q57" s="6">
        <f t="shared" si="0"/>
        <v>24906.476851199994</v>
      </c>
      <c r="R57" s="12">
        <f>'Conversions &amp; Assumptions'!$G$21*LN('Duplin County Swine Farm Master'!P57)+'Conversions &amp; Assumptions'!$H$21</f>
        <v>6.8984546407416119</v>
      </c>
      <c r="S57" s="16">
        <f t="shared" si="1"/>
        <v>171816.20081868413</v>
      </c>
    </row>
    <row r="58" spans="1:19">
      <c r="A58" t="s">
        <v>130</v>
      </c>
      <c r="B58" t="s">
        <v>131</v>
      </c>
      <c r="C58" t="s">
        <v>13</v>
      </c>
      <c r="D58" t="s">
        <v>14</v>
      </c>
      <c r="E58">
        <v>1975</v>
      </c>
      <c r="F58">
        <v>2</v>
      </c>
      <c r="G58">
        <v>41913</v>
      </c>
      <c r="H58">
        <v>41913</v>
      </c>
      <c r="I58">
        <v>43738</v>
      </c>
      <c r="J58" t="s">
        <v>15</v>
      </c>
      <c r="K58" t="s">
        <v>16</v>
      </c>
      <c r="L58" s="5">
        <v>34.780799999999999</v>
      </c>
      <c r="M58" s="5">
        <v>-77.736699999999999</v>
      </c>
      <c r="N58" s="6">
        <f>VLOOKUP(D58,'Swine Farm Type Lagoon Yields'!$A$3:$B$7,2,0)</f>
        <v>2336</v>
      </c>
      <c r="O58" s="11">
        <f>VLOOKUP(D58,'Swine Farm Type Lagoon Yields'!$A$3:$C$7,3,0)</f>
        <v>1.4534591999999997</v>
      </c>
      <c r="P58" s="6">
        <f>E58*N58/'Conversions &amp; Assumptions'!$C$10</f>
        <v>526.66666666666663</v>
      </c>
      <c r="Q58" s="6">
        <f t="shared" si="0"/>
        <v>2870.5819199999996</v>
      </c>
      <c r="R58" s="12">
        <f>'Conversions &amp; Assumptions'!$G$21*LN('Duplin County Swine Farm Master'!P58)+'Conversions &amp; Assumptions'!$H$21</f>
        <v>22.950801594016447</v>
      </c>
      <c r="S58" s="16">
        <f t="shared" si="1"/>
        <v>65882.156105290778</v>
      </c>
    </row>
    <row r="59" spans="1:19">
      <c r="A59" t="s">
        <v>132</v>
      </c>
      <c r="B59" t="s">
        <v>133</v>
      </c>
      <c r="C59" t="s">
        <v>13</v>
      </c>
      <c r="D59" t="s">
        <v>14</v>
      </c>
      <c r="E59">
        <v>2400</v>
      </c>
      <c r="F59">
        <v>3</v>
      </c>
      <c r="G59">
        <v>41913</v>
      </c>
      <c r="H59">
        <v>41913</v>
      </c>
      <c r="I59">
        <v>43738</v>
      </c>
      <c r="J59" t="s">
        <v>15</v>
      </c>
      <c r="K59" t="s">
        <v>16</v>
      </c>
      <c r="L59" s="5">
        <v>34.781399999999998</v>
      </c>
      <c r="M59" s="5">
        <v>-78.101100000000002</v>
      </c>
      <c r="N59" s="6">
        <f>VLOOKUP(D59,'Swine Farm Type Lagoon Yields'!$A$3:$B$7,2,0)</f>
        <v>2336</v>
      </c>
      <c r="O59" s="11">
        <f>VLOOKUP(D59,'Swine Farm Type Lagoon Yields'!$A$3:$C$7,3,0)</f>
        <v>1.4534591999999997</v>
      </c>
      <c r="P59" s="6">
        <f>E59*N59/'Conversions &amp; Assumptions'!$C$10</f>
        <v>640</v>
      </c>
      <c r="Q59" s="6">
        <f t="shared" si="0"/>
        <v>3488.3020799999995</v>
      </c>
      <c r="R59" s="12">
        <f>'Conversions &amp; Assumptions'!$G$21*LN('Duplin County Swine Farm Master'!P59)+'Conversions &amp; Assumptions'!$H$21</f>
        <v>21.502783047465222</v>
      </c>
      <c r="S59" s="16">
        <f t="shared" si="1"/>
        <v>75008.202830261667</v>
      </c>
    </row>
    <row r="60" spans="1:19">
      <c r="A60" t="s">
        <v>134</v>
      </c>
      <c r="B60" t="s">
        <v>135</v>
      </c>
      <c r="C60" t="s">
        <v>13</v>
      </c>
      <c r="D60" t="s">
        <v>21</v>
      </c>
      <c r="E60">
        <v>2600</v>
      </c>
      <c r="F60">
        <v>1</v>
      </c>
      <c r="G60">
        <v>41913</v>
      </c>
      <c r="H60">
        <v>41913</v>
      </c>
      <c r="I60">
        <v>43738</v>
      </c>
      <c r="J60" t="s">
        <v>15</v>
      </c>
      <c r="K60" t="s">
        <v>16</v>
      </c>
      <c r="L60" s="5">
        <v>34.782226000000001</v>
      </c>
      <c r="M60" s="5">
        <v>-77.983596000000006</v>
      </c>
      <c r="N60" s="6">
        <f>VLOOKUP(D60,'Swine Farm Type Lagoon Yields'!$A$3:$B$7,2,0)</f>
        <v>420</v>
      </c>
      <c r="O60" s="11">
        <f>VLOOKUP(D60,'Swine Farm Type Lagoon Yields'!$A$3:$C$7,3,0)</f>
        <v>0.26132399999999995</v>
      </c>
      <c r="P60" s="6">
        <f>E60*N60/'Conversions &amp; Assumptions'!$C$10</f>
        <v>124.65753424657534</v>
      </c>
      <c r="Q60" s="6">
        <f t="shared" si="0"/>
        <v>679.44239999999991</v>
      </c>
      <c r="R60" s="12">
        <f>'Conversions &amp; Assumptions'!$G$21*LN('Duplin County Swine Farm Master'!P60)+'Conversions &amp; Assumptions'!$H$21</f>
        <v>33.656741053924399</v>
      </c>
      <c r="S60" s="16">
        <f t="shared" si="1"/>
        <v>22867.816917856919</v>
      </c>
    </row>
    <row r="61" spans="1:19">
      <c r="A61" t="s">
        <v>136</v>
      </c>
      <c r="B61" t="s">
        <v>137</v>
      </c>
      <c r="C61" t="s">
        <v>13</v>
      </c>
      <c r="D61" t="s">
        <v>14</v>
      </c>
      <c r="E61">
        <v>3672</v>
      </c>
      <c r="F61">
        <v>1</v>
      </c>
      <c r="G61">
        <v>41913</v>
      </c>
      <c r="H61">
        <v>41913</v>
      </c>
      <c r="I61">
        <v>43738</v>
      </c>
      <c r="J61" t="s">
        <v>15</v>
      </c>
      <c r="K61" t="s">
        <v>16</v>
      </c>
      <c r="L61" s="5">
        <v>34.782499999999999</v>
      </c>
      <c r="M61" s="5">
        <v>-77.840800000000002</v>
      </c>
      <c r="N61" s="6">
        <f>VLOOKUP(D61,'Swine Farm Type Lagoon Yields'!$A$3:$B$7,2,0)</f>
        <v>2336</v>
      </c>
      <c r="O61" s="11">
        <f>VLOOKUP(D61,'Swine Farm Type Lagoon Yields'!$A$3:$C$7,3,0)</f>
        <v>1.4534591999999997</v>
      </c>
      <c r="P61" s="6">
        <f>E61*N61/'Conversions &amp; Assumptions'!$C$10</f>
        <v>979.2</v>
      </c>
      <c r="Q61" s="6">
        <f t="shared" si="0"/>
        <v>5337.102182399999</v>
      </c>
      <c r="R61" s="12">
        <f>'Conversions &amp; Assumptions'!$G$21*LN('Duplin County Swine Farm Master'!P61)+'Conversions &amp; Assumptions'!$H$21</f>
        <v>18.343242272563053</v>
      </c>
      <c r="S61" s="16">
        <f t="shared" si="1"/>
        <v>97899.758365188187</v>
      </c>
    </row>
    <row r="62" spans="1:19">
      <c r="A62" t="s">
        <v>138</v>
      </c>
      <c r="B62" t="s">
        <v>139</v>
      </c>
      <c r="C62" t="s">
        <v>13</v>
      </c>
      <c r="D62" t="s">
        <v>21</v>
      </c>
      <c r="E62">
        <v>10400</v>
      </c>
      <c r="F62">
        <v>4</v>
      </c>
      <c r="G62">
        <v>41913</v>
      </c>
      <c r="H62">
        <v>41913</v>
      </c>
      <c r="I62">
        <v>43738</v>
      </c>
      <c r="J62" t="s">
        <v>15</v>
      </c>
      <c r="K62" t="s">
        <v>16</v>
      </c>
      <c r="L62" s="5">
        <v>34.783299999999997</v>
      </c>
      <c r="M62" s="5">
        <v>-78.143900000000002</v>
      </c>
      <c r="N62" s="6">
        <f>VLOOKUP(D62,'Swine Farm Type Lagoon Yields'!$A$3:$B$7,2,0)</f>
        <v>420</v>
      </c>
      <c r="O62" s="11">
        <f>VLOOKUP(D62,'Swine Farm Type Lagoon Yields'!$A$3:$C$7,3,0)</f>
        <v>0.26132399999999995</v>
      </c>
      <c r="P62" s="6">
        <f>E62*N62/'Conversions &amp; Assumptions'!$C$10</f>
        <v>498.63013698630135</v>
      </c>
      <c r="Q62" s="6">
        <f t="shared" si="0"/>
        <v>2717.7695999999996</v>
      </c>
      <c r="R62" s="12">
        <f>'Conversions &amp; Assumptions'!$G$21*LN('Duplin County Swine Farm Master'!P62)+'Conversions &amp; Assumptions'!$H$21</f>
        <v>23.357221021419022</v>
      </c>
      <c r="S62" s="16">
        <f t="shared" si="1"/>
        <v>63479.545232493561</v>
      </c>
    </row>
    <row r="63" spans="1:19">
      <c r="A63" t="s">
        <v>140</v>
      </c>
      <c r="B63" t="s">
        <v>141</v>
      </c>
      <c r="C63" t="s">
        <v>13</v>
      </c>
      <c r="D63" t="s">
        <v>14</v>
      </c>
      <c r="E63">
        <v>5496</v>
      </c>
      <c r="F63">
        <v>3</v>
      </c>
      <c r="G63">
        <v>41913</v>
      </c>
      <c r="H63">
        <v>41913</v>
      </c>
      <c r="I63">
        <v>43738</v>
      </c>
      <c r="J63" t="s">
        <v>15</v>
      </c>
      <c r="K63" t="s">
        <v>16</v>
      </c>
      <c r="L63" s="5">
        <v>34.784199999999998</v>
      </c>
      <c r="M63" s="5">
        <v>-77.772499999999994</v>
      </c>
      <c r="N63" s="6">
        <f>VLOOKUP(D63,'Swine Farm Type Lagoon Yields'!$A$3:$B$7,2,0)</f>
        <v>2336</v>
      </c>
      <c r="O63" s="11">
        <f>VLOOKUP(D63,'Swine Farm Type Lagoon Yields'!$A$3:$C$7,3,0)</f>
        <v>1.4534591999999997</v>
      </c>
      <c r="P63" s="6">
        <f>E63*N63/'Conversions &amp; Assumptions'!$C$10</f>
        <v>1465.6</v>
      </c>
      <c r="Q63" s="6">
        <f t="shared" si="0"/>
        <v>7988.2117631999981</v>
      </c>
      <c r="R63" s="12">
        <f>'Conversions &amp; Assumptions'!$G$21*LN('Duplin County Swine Farm Master'!P63)+'Conversions &amp; Assumptions'!$H$21</f>
        <v>15.347029780101778</v>
      </c>
      <c r="S63" s="16">
        <f t="shared" si="1"/>
        <v>122595.3238195897</v>
      </c>
    </row>
    <row r="64" spans="1:19">
      <c r="A64" t="s">
        <v>142</v>
      </c>
      <c r="B64" t="s">
        <v>143</v>
      </c>
      <c r="C64" t="s">
        <v>13</v>
      </c>
      <c r="D64" t="s">
        <v>14</v>
      </c>
      <c r="E64">
        <v>1860</v>
      </c>
      <c r="F64">
        <v>1</v>
      </c>
      <c r="G64">
        <v>41913</v>
      </c>
      <c r="H64">
        <v>41913</v>
      </c>
      <c r="I64">
        <v>43738</v>
      </c>
      <c r="J64" t="s">
        <v>15</v>
      </c>
      <c r="K64" t="s">
        <v>16</v>
      </c>
      <c r="L64" s="5">
        <v>34.784399999999998</v>
      </c>
      <c r="M64" s="5">
        <v>-77.941699999999997</v>
      </c>
      <c r="N64" s="6">
        <f>VLOOKUP(D64,'Swine Farm Type Lagoon Yields'!$A$3:$B$7,2,0)</f>
        <v>2336</v>
      </c>
      <c r="O64" s="11">
        <f>VLOOKUP(D64,'Swine Farm Type Lagoon Yields'!$A$3:$C$7,3,0)</f>
        <v>1.4534591999999997</v>
      </c>
      <c r="P64" s="6">
        <f>E64*N64/'Conversions &amp; Assumptions'!$C$10</f>
        <v>496</v>
      </c>
      <c r="Q64" s="6">
        <f t="shared" si="0"/>
        <v>2703.4341119999995</v>
      </c>
      <c r="R64" s="12">
        <f>'Conversions &amp; Assumptions'!$G$21*LN('Duplin County Swine Farm Master'!P64)+'Conversions &amp; Assumptions'!$H$21</f>
        <v>23.396513487991079</v>
      </c>
      <c r="S64" s="16">
        <f t="shared" si="1"/>
        <v>63250.932665303175</v>
      </c>
    </row>
    <row r="65" spans="1:19">
      <c r="A65" t="s">
        <v>144</v>
      </c>
      <c r="B65" t="s">
        <v>145</v>
      </c>
      <c r="C65" t="s">
        <v>13</v>
      </c>
      <c r="D65" t="s">
        <v>51</v>
      </c>
      <c r="E65">
        <v>1700</v>
      </c>
      <c r="F65">
        <v>1</v>
      </c>
      <c r="G65">
        <v>41913</v>
      </c>
      <c r="H65">
        <v>41913</v>
      </c>
      <c r="I65">
        <v>43738</v>
      </c>
      <c r="J65" t="s">
        <v>15</v>
      </c>
      <c r="K65" t="s">
        <v>16</v>
      </c>
      <c r="L65" s="5">
        <v>34.784700000000001</v>
      </c>
      <c r="M65" s="5">
        <v>-78.133099999999999</v>
      </c>
      <c r="N65" s="6">
        <f>VLOOKUP(D65,'Swine Farm Type Lagoon Yields'!$A$3:$B$7,2,0)</f>
        <v>1183</v>
      </c>
      <c r="O65" s="11">
        <f>VLOOKUP(D65,'Swine Farm Type Lagoon Yields'!$A$3:$C$7,3,0)</f>
        <v>0.7360625999999999</v>
      </c>
      <c r="P65" s="6">
        <f>E65*N65/'Conversions &amp; Assumptions'!$C$10</f>
        <v>229.57762557077626</v>
      </c>
      <c r="Q65" s="6">
        <f t="shared" si="0"/>
        <v>1251.3064199999999</v>
      </c>
      <c r="R65" s="12">
        <f>'Conversions &amp; Assumptions'!$G$21*LN('Duplin County Swine Farm Master'!P65)+'Conversions &amp; Assumptions'!$H$21</f>
        <v>29.119740868994889</v>
      </c>
      <c r="S65" s="16">
        <f t="shared" si="1"/>
        <v>36437.718698109682</v>
      </c>
    </row>
    <row r="66" spans="1:19">
      <c r="A66" t="s">
        <v>146</v>
      </c>
      <c r="B66" t="s">
        <v>147</v>
      </c>
      <c r="C66" t="s">
        <v>13</v>
      </c>
      <c r="D66" t="s">
        <v>21</v>
      </c>
      <c r="E66">
        <v>5200</v>
      </c>
      <c r="F66">
        <v>2</v>
      </c>
      <c r="G66">
        <v>41913</v>
      </c>
      <c r="H66">
        <v>41913</v>
      </c>
      <c r="I66">
        <v>43738</v>
      </c>
      <c r="J66" t="s">
        <v>15</v>
      </c>
      <c r="K66" t="s">
        <v>16</v>
      </c>
      <c r="L66" s="5">
        <v>34.786900000000003</v>
      </c>
      <c r="M66" s="5">
        <v>-77.742199999999997</v>
      </c>
      <c r="N66" s="6">
        <f>VLOOKUP(D66,'Swine Farm Type Lagoon Yields'!$A$3:$B$7,2,0)</f>
        <v>420</v>
      </c>
      <c r="O66" s="11">
        <f>VLOOKUP(D66,'Swine Farm Type Lagoon Yields'!$A$3:$C$7,3,0)</f>
        <v>0.26132399999999995</v>
      </c>
      <c r="P66" s="6">
        <f>E66*N66/'Conversions &amp; Assumptions'!$C$10</f>
        <v>249.31506849315068</v>
      </c>
      <c r="Q66" s="6">
        <f t="shared" ref="Q66:Q129" si="2">O66*E66</f>
        <v>1358.8847999999998</v>
      </c>
      <c r="R66" s="12">
        <f>'Conversions &amp; Assumptions'!$G$21*LN('Duplin County Swine Farm Master'!P66)+'Conversions &amp; Assumptions'!$H$21</f>
        <v>28.506981037671707</v>
      </c>
      <c r="S66" s="16">
        <f t="shared" ref="S66:S129" si="3">R66*Q66</f>
        <v>38737.703225980302</v>
      </c>
    </row>
    <row r="67" spans="1:19">
      <c r="A67" t="s">
        <v>148</v>
      </c>
      <c r="B67" t="s">
        <v>149</v>
      </c>
      <c r="C67" t="s">
        <v>13</v>
      </c>
      <c r="D67" t="s">
        <v>21</v>
      </c>
      <c r="E67">
        <v>10400</v>
      </c>
      <c r="F67">
        <v>2</v>
      </c>
      <c r="G67">
        <v>41913</v>
      </c>
      <c r="H67">
        <v>41913</v>
      </c>
      <c r="I67">
        <v>43738</v>
      </c>
      <c r="J67" t="s">
        <v>15</v>
      </c>
      <c r="K67" t="s">
        <v>16</v>
      </c>
      <c r="L67" s="5">
        <v>34.789200000000001</v>
      </c>
      <c r="M67" s="5">
        <v>-78.048900000000003</v>
      </c>
      <c r="N67" s="6">
        <f>VLOOKUP(D67,'Swine Farm Type Lagoon Yields'!$A$3:$B$7,2,0)</f>
        <v>420</v>
      </c>
      <c r="O67" s="11">
        <f>VLOOKUP(D67,'Swine Farm Type Lagoon Yields'!$A$3:$C$7,3,0)</f>
        <v>0.26132399999999995</v>
      </c>
      <c r="P67" s="6">
        <f>E67*N67/'Conversions &amp; Assumptions'!$C$10</f>
        <v>498.63013698630135</v>
      </c>
      <c r="Q67" s="6">
        <f t="shared" si="2"/>
        <v>2717.7695999999996</v>
      </c>
      <c r="R67" s="12">
        <f>'Conversions &amp; Assumptions'!$G$21*LN('Duplin County Swine Farm Master'!P67)+'Conversions &amp; Assumptions'!$H$21</f>
        <v>23.357221021419022</v>
      </c>
      <c r="S67" s="16">
        <f t="shared" si="3"/>
        <v>63479.545232493561</v>
      </c>
    </row>
    <row r="68" spans="1:19">
      <c r="A68" t="s">
        <v>150</v>
      </c>
      <c r="B68" t="s">
        <v>151</v>
      </c>
      <c r="C68" t="s">
        <v>13</v>
      </c>
      <c r="D68" t="s">
        <v>14</v>
      </c>
      <c r="E68">
        <v>2880</v>
      </c>
      <c r="F68">
        <v>1</v>
      </c>
      <c r="G68">
        <v>41913</v>
      </c>
      <c r="H68">
        <v>41913</v>
      </c>
      <c r="I68">
        <v>43738</v>
      </c>
      <c r="J68" t="s">
        <v>15</v>
      </c>
      <c r="K68" t="s">
        <v>16</v>
      </c>
      <c r="L68" s="5">
        <v>34.79</v>
      </c>
      <c r="M68" s="5">
        <v>-78.099999999999994</v>
      </c>
      <c r="N68" s="6">
        <f>VLOOKUP(D68,'Swine Farm Type Lagoon Yields'!$A$3:$B$7,2,0)</f>
        <v>2336</v>
      </c>
      <c r="O68" s="11">
        <f>VLOOKUP(D68,'Swine Farm Type Lagoon Yields'!$A$3:$C$7,3,0)</f>
        <v>1.4534591999999997</v>
      </c>
      <c r="P68" s="6">
        <f>E68*N68/'Conversions &amp; Assumptions'!$C$10</f>
        <v>768</v>
      </c>
      <c r="Q68" s="6">
        <f t="shared" si="2"/>
        <v>4185.9624959999992</v>
      </c>
      <c r="R68" s="12">
        <f>'Conversions &amp; Assumptions'!$G$21*LN('Duplin County Swine Farm Master'!P68)+'Conversions &amp; Assumptions'!$H$21</f>
        <v>20.148218981403566</v>
      </c>
      <c r="S68" s="16">
        <f t="shared" si="3"/>
        <v>84339.68901735064</v>
      </c>
    </row>
    <row r="69" spans="1:19">
      <c r="A69" t="s">
        <v>152</v>
      </c>
      <c r="B69" t="s">
        <v>153</v>
      </c>
      <c r="C69" t="s">
        <v>13</v>
      </c>
      <c r="D69" t="s">
        <v>14</v>
      </c>
      <c r="E69">
        <v>5280</v>
      </c>
      <c r="F69">
        <v>2</v>
      </c>
      <c r="G69">
        <v>41913</v>
      </c>
      <c r="H69">
        <v>41913</v>
      </c>
      <c r="I69">
        <v>43738</v>
      </c>
      <c r="J69" t="s">
        <v>15</v>
      </c>
      <c r="K69" t="s">
        <v>16</v>
      </c>
      <c r="L69" s="5">
        <v>34.791400000000003</v>
      </c>
      <c r="M69" s="5">
        <v>-77.784700000000001</v>
      </c>
      <c r="N69" s="6">
        <f>VLOOKUP(D69,'Swine Farm Type Lagoon Yields'!$A$3:$B$7,2,0)</f>
        <v>2336</v>
      </c>
      <c r="O69" s="11">
        <f>VLOOKUP(D69,'Swine Farm Type Lagoon Yields'!$A$3:$C$7,3,0)</f>
        <v>1.4534591999999997</v>
      </c>
      <c r="P69" s="6">
        <f>E69*N69/'Conversions &amp; Assumptions'!$C$10</f>
        <v>1408</v>
      </c>
      <c r="Q69" s="6">
        <f t="shared" si="2"/>
        <v>7674.2645759999987</v>
      </c>
      <c r="R69" s="12">
        <f>'Conversions &amp; Assumptions'!$G$21*LN('Duplin County Swine Farm Master'!P69)+'Conversions &amp; Assumptions'!$H$21</f>
        <v>15.644912882511264</v>
      </c>
      <c r="S69" s="16">
        <f t="shared" si="3"/>
        <v>120063.20072886223</v>
      </c>
    </row>
    <row r="70" spans="1:19">
      <c r="A70" t="s">
        <v>154</v>
      </c>
      <c r="B70" t="s">
        <v>155</v>
      </c>
      <c r="C70" t="s">
        <v>13</v>
      </c>
      <c r="D70" t="s">
        <v>14</v>
      </c>
      <c r="E70">
        <v>2880</v>
      </c>
      <c r="F70">
        <v>1</v>
      </c>
      <c r="G70">
        <v>41913</v>
      </c>
      <c r="H70">
        <v>41913</v>
      </c>
      <c r="I70">
        <v>43738</v>
      </c>
      <c r="J70" t="s">
        <v>15</v>
      </c>
      <c r="K70" t="s">
        <v>16</v>
      </c>
      <c r="L70" s="5">
        <v>34.791699999999999</v>
      </c>
      <c r="M70" s="5">
        <v>-77.941400000000002</v>
      </c>
      <c r="N70" s="6">
        <f>VLOOKUP(D70,'Swine Farm Type Lagoon Yields'!$A$3:$B$7,2,0)</f>
        <v>2336</v>
      </c>
      <c r="O70" s="11">
        <f>VLOOKUP(D70,'Swine Farm Type Lagoon Yields'!$A$3:$C$7,3,0)</f>
        <v>1.4534591999999997</v>
      </c>
      <c r="P70" s="6">
        <f>E70*N70/'Conversions &amp; Assumptions'!$C$10</f>
        <v>768</v>
      </c>
      <c r="Q70" s="6">
        <f t="shared" si="2"/>
        <v>4185.9624959999992</v>
      </c>
      <c r="R70" s="12">
        <f>'Conversions &amp; Assumptions'!$G$21*LN('Duplin County Swine Farm Master'!P70)+'Conversions &amp; Assumptions'!$H$21</f>
        <v>20.148218981403566</v>
      </c>
      <c r="S70" s="16">
        <f t="shared" si="3"/>
        <v>84339.68901735064</v>
      </c>
    </row>
    <row r="71" spans="1:19">
      <c r="A71" t="s">
        <v>156</v>
      </c>
      <c r="B71" t="s">
        <v>157</v>
      </c>
      <c r="C71" t="s">
        <v>13</v>
      </c>
      <c r="D71" t="s">
        <v>21</v>
      </c>
      <c r="E71">
        <v>2600</v>
      </c>
      <c r="F71">
        <v>1</v>
      </c>
      <c r="G71">
        <v>41913</v>
      </c>
      <c r="H71">
        <v>41913</v>
      </c>
      <c r="I71">
        <v>43738</v>
      </c>
      <c r="J71" t="s">
        <v>15</v>
      </c>
      <c r="K71" t="s">
        <v>16</v>
      </c>
      <c r="L71" s="5">
        <v>34.792200000000001</v>
      </c>
      <c r="M71" s="5">
        <v>-78.154399999999995</v>
      </c>
      <c r="N71" s="6">
        <f>VLOOKUP(D71,'Swine Farm Type Lagoon Yields'!$A$3:$B$7,2,0)</f>
        <v>420</v>
      </c>
      <c r="O71" s="11">
        <f>VLOOKUP(D71,'Swine Farm Type Lagoon Yields'!$A$3:$C$7,3,0)</f>
        <v>0.26132399999999995</v>
      </c>
      <c r="P71" s="6">
        <f>E71*N71/'Conversions &amp; Assumptions'!$C$10</f>
        <v>124.65753424657534</v>
      </c>
      <c r="Q71" s="6">
        <f t="shared" si="2"/>
        <v>679.44239999999991</v>
      </c>
      <c r="R71" s="12">
        <f>'Conversions &amp; Assumptions'!$G$21*LN('Duplin County Swine Farm Master'!P71)+'Conversions &amp; Assumptions'!$H$21</f>
        <v>33.656741053924399</v>
      </c>
      <c r="S71" s="16">
        <f t="shared" si="3"/>
        <v>22867.816917856919</v>
      </c>
    </row>
    <row r="72" spans="1:19">
      <c r="A72" t="s">
        <v>158</v>
      </c>
      <c r="B72" t="s">
        <v>159</v>
      </c>
      <c r="C72" t="s">
        <v>13</v>
      </c>
      <c r="D72" t="s">
        <v>14</v>
      </c>
      <c r="E72">
        <v>9792</v>
      </c>
      <c r="F72">
        <v>2</v>
      </c>
      <c r="G72">
        <v>41913</v>
      </c>
      <c r="H72">
        <v>41913</v>
      </c>
      <c r="I72">
        <v>43738</v>
      </c>
      <c r="J72" t="s">
        <v>15</v>
      </c>
      <c r="K72" t="s">
        <v>16</v>
      </c>
      <c r="L72" s="5">
        <v>34.793100000000003</v>
      </c>
      <c r="M72" s="5">
        <v>-78.119699999999995</v>
      </c>
      <c r="N72" s="6">
        <f>VLOOKUP(D72,'Swine Farm Type Lagoon Yields'!$A$3:$B$7,2,0)</f>
        <v>2336</v>
      </c>
      <c r="O72" s="11">
        <f>VLOOKUP(D72,'Swine Farm Type Lagoon Yields'!$A$3:$C$7,3,0)</f>
        <v>1.4534591999999997</v>
      </c>
      <c r="P72" s="6">
        <f>E72*N72/'Conversions &amp; Assumptions'!$C$10</f>
        <v>2611.1999999999998</v>
      </c>
      <c r="Q72" s="6">
        <f t="shared" si="2"/>
        <v>14232.272486399997</v>
      </c>
      <c r="R72" s="12">
        <f>'Conversions &amp; Assumptions'!$G$21*LN('Duplin County Swine Farm Master'!P72)+'Conversions &amp; Assumptions'!$H$21</f>
        <v>11.056138737278665</v>
      </c>
      <c r="S72" s="16">
        <f t="shared" si="3"/>
        <v>157353.97915639236</v>
      </c>
    </row>
    <row r="73" spans="1:19">
      <c r="A73" t="s">
        <v>160</v>
      </c>
      <c r="B73" t="s">
        <v>161</v>
      </c>
      <c r="C73" t="s">
        <v>13</v>
      </c>
      <c r="D73" t="s">
        <v>14</v>
      </c>
      <c r="E73">
        <v>5160</v>
      </c>
      <c r="F73">
        <v>2</v>
      </c>
      <c r="G73">
        <v>41913</v>
      </c>
      <c r="H73">
        <v>41913</v>
      </c>
      <c r="I73">
        <v>43738</v>
      </c>
      <c r="J73" t="s">
        <v>15</v>
      </c>
      <c r="K73" t="s">
        <v>16</v>
      </c>
      <c r="L73" s="5">
        <v>34.793692</v>
      </c>
      <c r="M73" s="5">
        <v>-77.927466999999993</v>
      </c>
      <c r="N73" s="6">
        <f>VLOOKUP(D73,'Swine Farm Type Lagoon Yields'!$A$3:$B$7,2,0)</f>
        <v>2336</v>
      </c>
      <c r="O73" s="11">
        <f>VLOOKUP(D73,'Swine Farm Type Lagoon Yields'!$A$3:$C$7,3,0)</f>
        <v>1.4534591999999997</v>
      </c>
      <c r="P73" s="6">
        <f>E73*N73/'Conversions &amp; Assumptions'!$C$10</f>
        <v>1376</v>
      </c>
      <c r="Q73" s="6">
        <f t="shared" si="2"/>
        <v>7499.849471999999</v>
      </c>
      <c r="R73" s="12">
        <f>'Conversions &amp; Assumptions'!$G$21*LN('Duplin County Swine Farm Master'!P73)+'Conversions &amp; Assumptions'!$H$21</f>
        <v>15.815714272269247</v>
      </c>
      <c r="S73" s="16">
        <f t="shared" si="3"/>
        <v>118615.47633418137</v>
      </c>
    </row>
    <row r="74" spans="1:19">
      <c r="A74" t="s">
        <v>162</v>
      </c>
      <c r="B74" t="s">
        <v>163</v>
      </c>
      <c r="C74" t="s">
        <v>13</v>
      </c>
      <c r="D74" t="s">
        <v>14</v>
      </c>
      <c r="E74">
        <v>1440</v>
      </c>
      <c r="F74">
        <v>1</v>
      </c>
      <c r="G74">
        <v>41913</v>
      </c>
      <c r="H74">
        <v>41913</v>
      </c>
      <c r="I74">
        <v>43738</v>
      </c>
      <c r="J74" t="s">
        <v>15</v>
      </c>
      <c r="K74" t="s">
        <v>16</v>
      </c>
      <c r="L74" s="5">
        <v>34.799199999999999</v>
      </c>
      <c r="M74" s="5">
        <v>-77.95</v>
      </c>
      <c r="N74" s="6">
        <f>VLOOKUP(D74,'Swine Farm Type Lagoon Yields'!$A$3:$B$7,2,0)</f>
        <v>2336</v>
      </c>
      <c r="O74" s="11">
        <f>VLOOKUP(D74,'Swine Farm Type Lagoon Yields'!$A$3:$C$7,3,0)</f>
        <v>1.4534591999999997</v>
      </c>
      <c r="P74" s="6">
        <f>E74*N74/'Conversions &amp; Assumptions'!$C$10</f>
        <v>384</v>
      </c>
      <c r="Q74" s="6">
        <f t="shared" si="2"/>
        <v>2092.9812479999996</v>
      </c>
      <c r="R74" s="12">
        <f>'Conversions &amp; Assumptions'!$G$21*LN('Duplin County Swine Farm Master'!P74)+'Conversions &amp; Assumptions'!$H$21</f>
        <v>25.297978997656259</v>
      </c>
      <c r="S74" s="16">
        <f t="shared" si="3"/>
        <v>52948.195654392373</v>
      </c>
    </row>
    <row r="75" spans="1:19">
      <c r="A75" t="s">
        <v>164</v>
      </c>
      <c r="B75" t="s">
        <v>165</v>
      </c>
      <c r="C75" t="s">
        <v>13</v>
      </c>
      <c r="D75" t="s">
        <v>14</v>
      </c>
      <c r="E75">
        <v>4800</v>
      </c>
      <c r="F75">
        <v>1</v>
      </c>
      <c r="G75">
        <v>41913</v>
      </c>
      <c r="H75">
        <v>41913</v>
      </c>
      <c r="I75">
        <v>43738</v>
      </c>
      <c r="J75" t="s">
        <v>15</v>
      </c>
      <c r="K75" t="s">
        <v>16</v>
      </c>
      <c r="L75" s="5">
        <v>34.800483999999997</v>
      </c>
      <c r="M75" s="5">
        <v>-78.126296999999994</v>
      </c>
      <c r="N75" s="6">
        <f>VLOOKUP(D75,'Swine Farm Type Lagoon Yields'!$A$3:$B$7,2,0)</f>
        <v>2336</v>
      </c>
      <c r="O75" s="11">
        <f>VLOOKUP(D75,'Swine Farm Type Lagoon Yields'!$A$3:$C$7,3,0)</f>
        <v>1.4534591999999997</v>
      </c>
      <c r="P75" s="6">
        <f>E75*N75/'Conversions &amp; Assumptions'!$C$10</f>
        <v>1280</v>
      </c>
      <c r="Q75" s="6">
        <f t="shared" si="2"/>
        <v>6976.604159999999</v>
      </c>
      <c r="R75" s="12">
        <f>'Conversions &amp; Assumptions'!$G$21*LN('Duplin County Swine Farm Master'!P75)+'Conversions &amp; Assumptions'!$H$21</f>
        <v>16.35302303121253</v>
      </c>
      <c r="S75" s="16">
        <f t="shared" si="3"/>
        <v>114088.56850813313</v>
      </c>
    </row>
    <row r="76" spans="1:19">
      <c r="A76" t="s">
        <v>166</v>
      </c>
      <c r="B76" t="s">
        <v>167</v>
      </c>
      <c r="C76" t="s">
        <v>13</v>
      </c>
      <c r="D76" t="s">
        <v>21</v>
      </c>
      <c r="E76">
        <v>10400</v>
      </c>
      <c r="F76">
        <v>4</v>
      </c>
      <c r="G76">
        <v>41913</v>
      </c>
      <c r="H76">
        <v>41913</v>
      </c>
      <c r="I76">
        <v>43738</v>
      </c>
      <c r="J76" t="s">
        <v>15</v>
      </c>
      <c r="K76" t="s">
        <v>16</v>
      </c>
      <c r="L76" s="5">
        <v>34.800800000000002</v>
      </c>
      <c r="M76" s="5">
        <v>-77.751900000000006</v>
      </c>
      <c r="N76" s="6">
        <f>VLOOKUP(D76,'Swine Farm Type Lagoon Yields'!$A$3:$B$7,2,0)</f>
        <v>420</v>
      </c>
      <c r="O76" s="11">
        <f>VLOOKUP(D76,'Swine Farm Type Lagoon Yields'!$A$3:$C$7,3,0)</f>
        <v>0.26132399999999995</v>
      </c>
      <c r="P76" s="6">
        <f>E76*N76/'Conversions &amp; Assumptions'!$C$10</f>
        <v>498.63013698630135</v>
      </c>
      <c r="Q76" s="6">
        <f t="shared" si="2"/>
        <v>2717.7695999999996</v>
      </c>
      <c r="R76" s="12">
        <f>'Conversions &amp; Assumptions'!$G$21*LN('Duplin County Swine Farm Master'!P76)+'Conversions &amp; Assumptions'!$H$21</f>
        <v>23.357221021419022</v>
      </c>
      <c r="S76" s="16">
        <f t="shared" si="3"/>
        <v>63479.545232493561</v>
      </c>
    </row>
    <row r="77" spans="1:19">
      <c r="A77" t="s">
        <v>168</v>
      </c>
      <c r="B77" t="s">
        <v>169</v>
      </c>
      <c r="C77" t="s">
        <v>13</v>
      </c>
      <c r="D77" t="s">
        <v>51</v>
      </c>
      <c r="E77">
        <v>4719</v>
      </c>
      <c r="F77">
        <v>2</v>
      </c>
      <c r="G77">
        <v>42573</v>
      </c>
      <c r="H77">
        <v>42573</v>
      </c>
      <c r="I77">
        <v>43738</v>
      </c>
      <c r="J77" t="s">
        <v>15</v>
      </c>
      <c r="K77" t="s">
        <v>16</v>
      </c>
      <c r="L77" s="5">
        <v>34.803100000000001</v>
      </c>
      <c r="M77" s="5">
        <v>-78.173100000000005</v>
      </c>
      <c r="N77" s="6">
        <f>VLOOKUP(D77,'Swine Farm Type Lagoon Yields'!$A$3:$B$7,2,0)</f>
        <v>1183</v>
      </c>
      <c r="O77" s="11">
        <f>VLOOKUP(D77,'Swine Farm Type Lagoon Yields'!$A$3:$C$7,3,0)</f>
        <v>0.7360625999999999</v>
      </c>
      <c r="P77" s="6">
        <f>E77*N77/'Conversions &amp; Assumptions'!$C$10</f>
        <v>637.28047945205481</v>
      </c>
      <c r="Q77" s="6">
        <f t="shared" si="2"/>
        <v>3473.4794093999994</v>
      </c>
      <c r="R77" s="12">
        <f>'Conversions &amp; Assumptions'!$G$21*LN('Duplin County Swine Farm Master'!P77)+'Conversions &amp; Assumptions'!$H$21</f>
        <v>21.534420262871919</v>
      </c>
      <c r="S77" s="16">
        <f t="shared" si="3"/>
        <v>74799.365376451737</v>
      </c>
    </row>
    <row r="78" spans="1:19">
      <c r="A78" t="s">
        <v>170</v>
      </c>
      <c r="B78" t="s">
        <v>171</v>
      </c>
      <c r="C78" t="s">
        <v>13</v>
      </c>
      <c r="D78" t="s">
        <v>14</v>
      </c>
      <c r="E78">
        <v>1400</v>
      </c>
      <c r="F78">
        <v>2</v>
      </c>
      <c r="G78">
        <v>41913</v>
      </c>
      <c r="H78">
        <v>41913</v>
      </c>
      <c r="I78">
        <v>43738</v>
      </c>
      <c r="J78" t="s">
        <v>15</v>
      </c>
      <c r="K78" t="s">
        <v>16</v>
      </c>
      <c r="L78" s="5">
        <v>34.804699999999997</v>
      </c>
      <c r="M78" s="5">
        <v>-77.953100000000006</v>
      </c>
      <c r="N78" s="6">
        <f>VLOOKUP(D78,'Swine Farm Type Lagoon Yields'!$A$3:$B$7,2,0)</f>
        <v>2336</v>
      </c>
      <c r="O78" s="11">
        <f>VLOOKUP(D78,'Swine Farm Type Lagoon Yields'!$A$3:$C$7,3,0)</f>
        <v>1.4534591999999997</v>
      </c>
      <c r="P78" s="6">
        <f>E78*N78/'Conversions &amp; Assumptions'!$C$10</f>
        <v>373.33333333333331</v>
      </c>
      <c r="Q78" s="6">
        <f t="shared" si="2"/>
        <v>2034.8428799999997</v>
      </c>
      <c r="R78" s="12">
        <f>'Conversions &amp; Assumptions'!$G$21*LN('Duplin County Swine Farm Master'!P78)+'Conversions &amp; Assumptions'!$H$21</f>
        <v>25.50727546440185</v>
      </c>
      <c r="S78" s="16">
        <f t="shared" si="3"/>
        <v>51903.297866936788</v>
      </c>
    </row>
    <row r="79" spans="1:19">
      <c r="A79" t="s">
        <v>172</v>
      </c>
      <c r="B79" t="s">
        <v>173</v>
      </c>
      <c r="C79" t="s">
        <v>13</v>
      </c>
      <c r="D79" t="s">
        <v>14</v>
      </c>
      <c r="E79">
        <v>1200</v>
      </c>
      <c r="F79">
        <v>1</v>
      </c>
      <c r="G79">
        <v>41913</v>
      </c>
      <c r="H79">
        <v>41913</v>
      </c>
      <c r="I79">
        <v>43738</v>
      </c>
      <c r="J79" t="s">
        <v>15</v>
      </c>
      <c r="K79" t="s">
        <v>16</v>
      </c>
      <c r="L79" s="5">
        <v>34.805</v>
      </c>
      <c r="M79" s="5">
        <v>-77.977500000000006</v>
      </c>
      <c r="N79" s="6">
        <f>VLOOKUP(D79,'Swine Farm Type Lagoon Yields'!$A$3:$B$7,2,0)</f>
        <v>2336</v>
      </c>
      <c r="O79" s="11">
        <f>VLOOKUP(D79,'Swine Farm Type Lagoon Yields'!$A$3:$C$7,3,0)</f>
        <v>1.4534591999999997</v>
      </c>
      <c r="P79" s="6">
        <f>E79*N79/'Conversions &amp; Assumptions'!$C$10</f>
        <v>320</v>
      </c>
      <c r="Q79" s="6">
        <f t="shared" si="2"/>
        <v>1744.1510399999997</v>
      </c>
      <c r="R79" s="12">
        <f>'Conversions &amp; Assumptions'!$G$21*LN('Duplin County Swine Farm Master'!P79)+'Conversions &amp; Assumptions'!$H$21</f>
        <v>26.652543063717914</v>
      </c>
      <c r="S79" s="16">
        <f t="shared" si="3"/>
        <v>46486.060703228381</v>
      </c>
    </row>
    <row r="80" spans="1:19">
      <c r="A80" t="s">
        <v>174</v>
      </c>
      <c r="B80" t="s">
        <v>175</v>
      </c>
      <c r="C80" t="s">
        <v>13</v>
      </c>
      <c r="D80" t="s">
        <v>14</v>
      </c>
      <c r="E80">
        <v>6400</v>
      </c>
      <c r="F80">
        <v>2</v>
      </c>
      <c r="G80">
        <v>41913</v>
      </c>
      <c r="H80">
        <v>41913</v>
      </c>
      <c r="I80">
        <v>43738</v>
      </c>
      <c r="J80" t="s">
        <v>15</v>
      </c>
      <c r="K80" t="s">
        <v>16</v>
      </c>
      <c r="L80" s="5">
        <v>34.806100000000001</v>
      </c>
      <c r="M80" s="5">
        <v>-78.096900000000005</v>
      </c>
      <c r="N80" s="6">
        <f>VLOOKUP(D80,'Swine Farm Type Lagoon Yields'!$A$3:$B$7,2,0)</f>
        <v>2336</v>
      </c>
      <c r="O80" s="11">
        <f>VLOOKUP(D80,'Swine Farm Type Lagoon Yields'!$A$3:$C$7,3,0)</f>
        <v>1.4534591999999997</v>
      </c>
      <c r="P80" s="6">
        <f>E80*N80/'Conversions &amp; Assumptions'!$C$10</f>
        <v>1706.6666666666667</v>
      </c>
      <c r="Q80" s="6">
        <f t="shared" si="2"/>
        <v>9302.1388799999986</v>
      </c>
      <c r="R80" s="12">
        <f>'Conversions &amp; Assumptions'!$G$21*LN('Duplin County Swine Farm Master'!P80)+'Conversions &amp; Assumptions'!$H$21</f>
        <v>14.215679512180834</v>
      </c>
      <c r="S80" s="16">
        <f t="shared" si="3"/>
        <v>132236.22509587675</v>
      </c>
    </row>
    <row r="81" spans="1:19">
      <c r="A81" t="s">
        <v>176</v>
      </c>
      <c r="B81" t="s">
        <v>177</v>
      </c>
      <c r="C81" t="s">
        <v>13</v>
      </c>
      <c r="D81" t="s">
        <v>21</v>
      </c>
      <c r="E81">
        <v>5200</v>
      </c>
      <c r="F81">
        <v>2</v>
      </c>
      <c r="G81">
        <v>41913</v>
      </c>
      <c r="H81">
        <v>41913</v>
      </c>
      <c r="I81">
        <v>43738</v>
      </c>
      <c r="J81" t="s">
        <v>15</v>
      </c>
      <c r="K81" t="s">
        <v>16</v>
      </c>
      <c r="L81" s="5">
        <v>34.806100000000001</v>
      </c>
      <c r="M81" s="5">
        <v>-77.716700000000003</v>
      </c>
      <c r="N81" s="6">
        <f>VLOOKUP(D81,'Swine Farm Type Lagoon Yields'!$A$3:$B$7,2,0)</f>
        <v>420</v>
      </c>
      <c r="O81" s="11">
        <f>VLOOKUP(D81,'Swine Farm Type Lagoon Yields'!$A$3:$C$7,3,0)</f>
        <v>0.26132399999999995</v>
      </c>
      <c r="P81" s="6">
        <f>E81*N81/'Conversions &amp; Assumptions'!$C$10</f>
        <v>249.31506849315068</v>
      </c>
      <c r="Q81" s="6">
        <f t="shared" si="2"/>
        <v>1358.8847999999998</v>
      </c>
      <c r="R81" s="12">
        <f>'Conversions &amp; Assumptions'!$G$21*LN('Duplin County Swine Farm Master'!P81)+'Conversions &amp; Assumptions'!$H$21</f>
        <v>28.506981037671707</v>
      </c>
      <c r="S81" s="16">
        <f t="shared" si="3"/>
        <v>38737.703225980302</v>
      </c>
    </row>
    <row r="82" spans="1:19">
      <c r="A82" t="s">
        <v>178</v>
      </c>
      <c r="B82" t="s">
        <v>179</v>
      </c>
      <c r="C82" t="s">
        <v>13</v>
      </c>
      <c r="D82" t="s">
        <v>21</v>
      </c>
      <c r="E82">
        <v>2600</v>
      </c>
      <c r="F82">
        <v>1</v>
      </c>
      <c r="G82">
        <v>41913</v>
      </c>
      <c r="H82">
        <v>41913</v>
      </c>
      <c r="I82">
        <v>43738</v>
      </c>
      <c r="J82" t="s">
        <v>15</v>
      </c>
      <c r="K82" t="s">
        <v>16</v>
      </c>
      <c r="L82" s="5">
        <v>34.806899999999999</v>
      </c>
      <c r="M82" s="5">
        <v>-77.7958</v>
      </c>
      <c r="N82" s="6">
        <f>VLOOKUP(D82,'Swine Farm Type Lagoon Yields'!$A$3:$B$7,2,0)</f>
        <v>420</v>
      </c>
      <c r="O82" s="11">
        <f>VLOOKUP(D82,'Swine Farm Type Lagoon Yields'!$A$3:$C$7,3,0)</f>
        <v>0.26132399999999995</v>
      </c>
      <c r="P82" s="6">
        <f>E82*N82/'Conversions &amp; Assumptions'!$C$10</f>
        <v>124.65753424657534</v>
      </c>
      <c r="Q82" s="6">
        <f t="shared" si="2"/>
        <v>679.44239999999991</v>
      </c>
      <c r="R82" s="12">
        <f>'Conversions &amp; Assumptions'!$G$21*LN('Duplin County Swine Farm Master'!P82)+'Conversions &amp; Assumptions'!$H$21</f>
        <v>33.656741053924399</v>
      </c>
      <c r="S82" s="16">
        <f t="shared" si="3"/>
        <v>22867.816917856919</v>
      </c>
    </row>
    <row r="83" spans="1:19">
      <c r="A83" t="s">
        <v>180</v>
      </c>
      <c r="B83" t="s">
        <v>181</v>
      </c>
      <c r="C83" t="s">
        <v>13</v>
      </c>
      <c r="D83" t="s">
        <v>21</v>
      </c>
      <c r="E83">
        <v>2600</v>
      </c>
      <c r="F83">
        <v>1</v>
      </c>
      <c r="G83">
        <v>42506</v>
      </c>
      <c r="H83">
        <v>42510</v>
      </c>
      <c r="I83">
        <v>43738</v>
      </c>
      <c r="J83" t="s">
        <v>15</v>
      </c>
      <c r="K83" t="s">
        <v>16</v>
      </c>
      <c r="L83" s="5">
        <v>34.808300000000003</v>
      </c>
      <c r="M83" s="5">
        <v>-77.741699999999994</v>
      </c>
      <c r="N83" s="6">
        <f>VLOOKUP(D83,'Swine Farm Type Lagoon Yields'!$A$3:$B$7,2,0)</f>
        <v>420</v>
      </c>
      <c r="O83" s="11">
        <f>VLOOKUP(D83,'Swine Farm Type Lagoon Yields'!$A$3:$C$7,3,0)</f>
        <v>0.26132399999999995</v>
      </c>
      <c r="P83" s="6">
        <f>E83*N83/'Conversions &amp; Assumptions'!$C$10</f>
        <v>124.65753424657534</v>
      </c>
      <c r="Q83" s="6">
        <f t="shared" si="2"/>
        <v>679.44239999999991</v>
      </c>
      <c r="R83" s="12">
        <f>'Conversions &amp; Assumptions'!$G$21*LN('Duplin County Swine Farm Master'!P83)+'Conversions &amp; Assumptions'!$H$21</f>
        <v>33.656741053924399</v>
      </c>
      <c r="S83" s="16">
        <f t="shared" si="3"/>
        <v>22867.816917856919</v>
      </c>
    </row>
    <row r="84" spans="1:19">
      <c r="A84" t="s">
        <v>182</v>
      </c>
      <c r="B84" t="s">
        <v>183</v>
      </c>
      <c r="C84" t="s">
        <v>13</v>
      </c>
      <c r="D84" t="s">
        <v>14</v>
      </c>
      <c r="E84">
        <v>1760</v>
      </c>
      <c r="F84">
        <v>1</v>
      </c>
      <c r="G84">
        <v>41913</v>
      </c>
      <c r="H84">
        <v>41913</v>
      </c>
      <c r="I84">
        <v>43738</v>
      </c>
      <c r="J84" t="s">
        <v>15</v>
      </c>
      <c r="K84" t="s">
        <v>16</v>
      </c>
      <c r="L84" s="5">
        <v>34.809399999999997</v>
      </c>
      <c r="M84" s="5">
        <v>-77.703900000000004</v>
      </c>
      <c r="N84" s="6">
        <f>VLOOKUP(D84,'Swine Farm Type Lagoon Yields'!$A$3:$B$7,2,0)</f>
        <v>2336</v>
      </c>
      <c r="O84" s="11">
        <f>VLOOKUP(D84,'Swine Farm Type Lagoon Yields'!$A$3:$C$7,3,0)</f>
        <v>1.4534591999999997</v>
      </c>
      <c r="P84" s="6">
        <f>E84*N84/'Conversions &amp; Assumptions'!$C$10</f>
        <v>469.33333333333331</v>
      </c>
      <c r="Q84" s="6">
        <f t="shared" si="2"/>
        <v>2558.0881919999997</v>
      </c>
      <c r="R84" s="12">
        <f>'Conversions &amp; Assumptions'!$G$21*LN('Duplin County Swine Farm Master'!P84)+'Conversions &amp; Assumptions'!$H$21</f>
        <v>23.807089395984953</v>
      </c>
      <c r="S84" s="16">
        <f t="shared" si="3"/>
        <v>60900.634269757516</v>
      </c>
    </row>
    <row r="85" spans="1:19">
      <c r="A85" t="s">
        <v>184</v>
      </c>
      <c r="B85" t="s">
        <v>185</v>
      </c>
      <c r="C85" t="s">
        <v>13</v>
      </c>
      <c r="D85" t="s">
        <v>21</v>
      </c>
      <c r="E85">
        <v>3552</v>
      </c>
      <c r="F85">
        <v>1</v>
      </c>
      <c r="G85">
        <v>41913</v>
      </c>
      <c r="H85">
        <v>41913</v>
      </c>
      <c r="I85">
        <v>43738</v>
      </c>
      <c r="J85" t="s">
        <v>15</v>
      </c>
      <c r="K85" t="s">
        <v>16</v>
      </c>
      <c r="L85" s="5">
        <v>34.810108999999997</v>
      </c>
      <c r="M85" s="5">
        <v>-77.687569999999994</v>
      </c>
      <c r="N85" s="6">
        <f>VLOOKUP(D85,'Swine Farm Type Lagoon Yields'!$A$3:$B$7,2,0)</f>
        <v>420</v>
      </c>
      <c r="O85" s="11">
        <f>VLOOKUP(D85,'Swine Farm Type Lagoon Yields'!$A$3:$C$7,3,0)</f>
        <v>0.26132399999999995</v>
      </c>
      <c r="P85" s="6">
        <f>E85*N85/'Conversions &amp; Assumptions'!$C$10</f>
        <v>170.30136986301369</v>
      </c>
      <c r="Q85" s="6">
        <f t="shared" si="2"/>
        <v>928.22284799999977</v>
      </c>
      <c r="R85" s="12">
        <f>'Conversions &amp; Assumptions'!$G$21*LN('Duplin County Swine Farm Master'!P85)+'Conversions &amp; Assumptions'!$H$21</f>
        <v>31.338731289462181</v>
      </c>
      <c r="S85" s="16">
        <f t="shared" si="3"/>
        <v>29089.326410211292</v>
      </c>
    </row>
    <row r="86" spans="1:19">
      <c r="A86" t="s">
        <v>186</v>
      </c>
      <c r="B86" t="s">
        <v>187</v>
      </c>
      <c r="C86" t="s">
        <v>13</v>
      </c>
      <c r="D86" t="s">
        <v>14</v>
      </c>
      <c r="E86">
        <v>3675</v>
      </c>
      <c r="F86">
        <v>2</v>
      </c>
      <c r="G86">
        <v>42019</v>
      </c>
      <c r="H86">
        <v>42019</v>
      </c>
      <c r="I86">
        <v>43738</v>
      </c>
      <c r="J86" t="s">
        <v>15</v>
      </c>
      <c r="K86" t="s">
        <v>16</v>
      </c>
      <c r="L86" s="5">
        <v>34.8108</v>
      </c>
      <c r="M86" s="5">
        <v>-78.152500000000003</v>
      </c>
      <c r="N86" s="6">
        <f>VLOOKUP(D86,'Swine Farm Type Lagoon Yields'!$A$3:$B$7,2,0)</f>
        <v>2336</v>
      </c>
      <c r="O86" s="11">
        <f>VLOOKUP(D86,'Swine Farm Type Lagoon Yields'!$A$3:$C$7,3,0)</f>
        <v>1.4534591999999997</v>
      </c>
      <c r="P86" s="6">
        <f>E86*N86/'Conversions &amp; Assumptions'!$C$10</f>
        <v>980</v>
      </c>
      <c r="Q86" s="6">
        <f t="shared" si="2"/>
        <v>5341.462559999999</v>
      </c>
      <c r="R86" s="12">
        <f>'Conversions &amp; Assumptions'!$G$21*LN('Duplin County Swine Farm Master'!P86)+'Conversions &amp; Assumptions'!$H$21</f>
        <v>18.3371748706438</v>
      </c>
      <c r="S86" s="16">
        <f t="shared" si="3"/>
        <v>97947.333027716682</v>
      </c>
    </row>
    <row r="87" spans="1:19">
      <c r="A87" t="s">
        <v>188</v>
      </c>
      <c r="B87" t="s">
        <v>189</v>
      </c>
      <c r="C87" t="s">
        <v>13</v>
      </c>
      <c r="D87" t="s">
        <v>14</v>
      </c>
      <c r="E87">
        <v>1440</v>
      </c>
      <c r="F87">
        <v>1</v>
      </c>
      <c r="G87">
        <v>41913</v>
      </c>
      <c r="H87">
        <v>41913</v>
      </c>
      <c r="I87">
        <v>43738</v>
      </c>
      <c r="J87" t="s">
        <v>15</v>
      </c>
      <c r="K87" t="s">
        <v>16</v>
      </c>
      <c r="L87" s="5">
        <v>34.8125</v>
      </c>
      <c r="M87" s="5">
        <v>-77.678600000000003</v>
      </c>
      <c r="N87" s="6">
        <f>VLOOKUP(D87,'Swine Farm Type Lagoon Yields'!$A$3:$B$7,2,0)</f>
        <v>2336</v>
      </c>
      <c r="O87" s="11">
        <f>VLOOKUP(D87,'Swine Farm Type Lagoon Yields'!$A$3:$C$7,3,0)</f>
        <v>1.4534591999999997</v>
      </c>
      <c r="P87" s="6">
        <f>E87*N87/'Conversions &amp; Assumptions'!$C$10</f>
        <v>384</v>
      </c>
      <c r="Q87" s="6">
        <f t="shared" si="2"/>
        <v>2092.9812479999996</v>
      </c>
      <c r="R87" s="12">
        <f>'Conversions &amp; Assumptions'!$G$21*LN('Duplin County Swine Farm Master'!P87)+'Conversions &amp; Assumptions'!$H$21</f>
        <v>25.297978997656259</v>
      </c>
      <c r="S87" s="16">
        <f t="shared" si="3"/>
        <v>52948.195654392373</v>
      </c>
    </row>
    <row r="88" spans="1:19">
      <c r="A88" t="s">
        <v>190</v>
      </c>
      <c r="B88" t="s">
        <v>191</v>
      </c>
      <c r="C88" t="s">
        <v>13</v>
      </c>
      <c r="D88" t="s">
        <v>14</v>
      </c>
      <c r="E88">
        <v>9792</v>
      </c>
      <c r="F88">
        <v>2</v>
      </c>
      <c r="G88">
        <v>41913</v>
      </c>
      <c r="H88">
        <v>41913</v>
      </c>
      <c r="I88">
        <v>43738</v>
      </c>
      <c r="J88" t="s">
        <v>15</v>
      </c>
      <c r="K88" t="s">
        <v>16</v>
      </c>
      <c r="L88" s="5">
        <v>34.814399999999999</v>
      </c>
      <c r="M88" s="5">
        <v>-78.088899999999995</v>
      </c>
      <c r="N88" s="6">
        <f>VLOOKUP(D88,'Swine Farm Type Lagoon Yields'!$A$3:$B$7,2,0)</f>
        <v>2336</v>
      </c>
      <c r="O88" s="11">
        <f>VLOOKUP(D88,'Swine Farm Type Lagoon Yields'!$A$3:$C$7,3,0)</f>
        <v>1.4534591999999997</v>
      </c>
      <c r="P88" s="6">
        <f>E88*N88/'Conversions &amp; Assumptions'!$C$10</f>
        <v>2611.1999999999998</v>
      </c>
      <c r="Q88" s="6">
        <f t="shared" si="2"/>
        <v>14232.272486399997</v>
      </c>
      <c r="R88" s="12">
        <f>'Conversions &amp; Assumptions'!$G$21*LN('Duplin County Swine Farm Master'!P88)+'Conversions &amp; Assumptions'!$H$21</f>
        <v>11.056138737278665</v>
      </c>
      <c r="S88" s="16">
        <f t="shared" si="3"/>
        <v>157353.97915639236</v>
      </c>
    </row>
    <row r="89" spans="1:19">
      <c r="A89" t="s">
        <v>192</v>
      </c>
      <c r="B89" t="s">
        <v>193</v>
      </c>
      <c r="C89" t="s">
        <v>13</v>
      </c>
      <c r="D89" t="s">
        <v>14</v>
      </c>
      <c r="E89">
        <v>2880</v>
      </c>
      <c r="F89">
        <v>1</v>
      </c>
      <c r="G89">
        <v>41913</v>
      </c>
      <c r="H89">
        <v>41913</v>
      </c>
      <c r="I89">
        <v>43738</v>
      </c>
      <c r="J89" t="s">
        <v>15</v>
      </c>
      <c r="K89" t="s">
        <v>16</v>
      </c>
      <c r="L89" s="5">
        <v>34.814700000000002</v>
      </c>
      <c r="M89" s="5">
        <v>-77.715000000000003</v>
      </c>
      <c r="N89" s="6">
        <f>VLOOKUP(D89,'Swine Farm Type Lagoon Yields'!$A$3:$B$7,2,0)</f>
        <v>2336</v>
      </c>
      <c r="O89" s="11">
        <f>VLOOKUP(D89,'Swine Farm Type Lagoon Yields'!$A$3:$C$7,3,0)</f>
        <v>1.4534591999999997</v>
      </c>
      <c r="P89" s="6">
        <f>E89*N89/'Conversions &amp; Assumptions'!$C$10</f>
        <v>768</v>
      </c>
      <c r="Q89" s="6">
        <f t="shared" si="2"/>
        <v>4185.9624959999992</v>
      </c>
      <c r="R89" s="12">
        <f>'Conversions &amp; Assumptions'!$G$21*LN('Duplin County Swine Farm Master'!P89)+'Conversions &amp; Assumptions'!$H$21</f>
        <v>20.148218981403566</v>
      </c>
      <c r="S89" s="16">
        <f t="shared" si="3"/>
        <v>84339.68901735064</v>
      </c>
    </row>
    <row r="90" spans="1:19">
      <c r="A90" t="s">
        <v>194</v>
      </c>
      <c r="B90" t="s">
        <v>195</v>
      </c>
      <c r="C90" t="s">
        <v>13</v>
      </c>
      <c r="D90" t="s">
        <v>21</v>
      </c>
      <c r="E90">
        <v>5200</v>
      </c>
      <c r="F90">
        <v>2</v>
      </c>
      <c r="G90">
        <v>41913</v>
      </c>
      <c r="H90">
        <v>41913</v>
      </c>
      <c r="I90">
        <v>43738</v>
      </c>
      <c r="J90" t="s">
        <v>15</v>
      </c>
      <c r="K90" t="s">
        <v>16</v>
      </c>
      <c r="L90" s="5">
        <v>34.815275</v>
      </c>
      <c r="M90" s="5">
        <v>-78.133540999999994</v>
      </c>
      <c r="N90" s="6">
        <f>VLOOKUP(D90,'Swine Farm Type Lagoon Yields'!$A$3:$B$7,2,0)</f>
        <v>420</v>
      </c>
      <c r="O90" s="11">
        <f>VLOOKUP(D90,'Swine Farm Type Lagoon Yields'!$A$3:$C$7,3,0)</f>
        <v>0.26132399999999995</v>
      </c>
      <c r="P90" s="6">
        <f>E90*N90/'Conversions &amp; Assumptions'!$C$10</f>
        <v>249.31506849315068</v>
      </c>
      <c r="Q90" s="6">
        <f t="shared" si="2"/>
        <v>1358.8847999999998</v>
      </c>
      <c r="R90" s="12">
        <f>'Conversions &amp; Assumptions'!$G$21*LN('Duplin County Swine Farm Master'!P90)+'Conversions &amp; Assumptions'!$H$21</f>
        <v>28.506981037671707</v>
      </c>
      <c r="S90" s="16">
        <f t="shared" si="3"/>
        <v>38737.703225980302</v>
      </c>
    </row>
    <row r="91" spans="1:19">
      <c r="A91" t="s">
        <v>196</v>
      </c>
      <c r="B91" t="s">
        <v>197</v>
      </c>
      <c r="C91" t="s">
        <v>13</v>
      </c>
      <c r="D91" t="s">
        <v>14</v>
      </c>
      <c r="E91">
        <v>1198</v>
      </c>
      <c r="F91">
        <v>1</v>
      </c>
      <c r="G91">
        <v>41913</v>
      </c>
      <c r="H91">
        <v>41913</v>
      </c>
      <c r="I91">
        <v>43738</v>
      </c>
      <c r="J91" t="s">
        <v>15</v>
      </c>
      <c r="K91" t="s">
        <v>16</v>
      </c>
      <c r="L91" s="5">
        <v>34.815300000000001</v>
      </c>
      <c r="M91" s="5">
        <v>-77.923599999999993</v>
      </c>
      <c r="N91" s="6">
        <f>VLOOKUP(D91,'Swine Farm Type Lagoon Yields'!$A$3:$B$7,2,0)</f>
        <v>2336</v>
      </c>
      <c r="O91" s="11">
        <f>VLOOKUP(D91,'Swine Farm Type Lagoon Yields'!$A$3:$C$7,3,0)</f>
        <v>1.4534591999999997</v>
      </c>
      <c r="P91" s="6">
        <f>E91*N91/'Conversions &amp; Assumptions'!$C$10</f>
        <v>319.46666666666664</v>
      </c>
      <c r="Q91" s="6">
        <f t="shared" si="2"/>
        <v>1741.2441215999997</v>
      </c>
      <c r="R91" s="12">
        <f>'Conversions &amp; Assumptions'!$G$21*LN('Duplin County Swine Farm Master'!P91)+'Conversions &amp; Assumptions'!$H$21</f>
        <v>26.664935949389118</v>
      </c>
      <c r="S91" s="16">
        <f t="shared" si="3"/>
        <v>46430.162974714309</v>
      </c>
    </row>
    <row r="92" spans="1:19">
      <c r="A92" t="s">
        <v>198</v>
      </c>
      <c r="B92" t="s">
        <v>199</v>
      </c>
      <c r="C92" t="s">
        <v>13</v>
      </c>
      <c r="D92" t="s">
        <v>51</v>
      </c>
      <c r="E92">
        <v>1400</v>
      </c>
      <c r="F92">
        <v>2</v>
      </c>
      <c r="G92">
        <v>42996</v>
      </c>
      <c r="H92">
        <v>42996</v>
      </c>
      <c r="I92">
        <v>43738</v>
      </c>
      <c r="J92" t="s">
        <v>15</v>
      </c>
      <c r="K92" t="s">
        <v>16</v>
      </c>
      <c r="L92" s="5">
        <v>34.817799999999998</v>
      </c>
      <c r="M92" s="5">
        <v>-77.7239</v>
      </c>
      <c r="N92" s="6">
        <f>VLOOKUP(D92,'Swine Farm Type Lagoon Yields'!$A$3:$B$7,2,0)</f>
        <v>1183</v>
      </c>
      <c r="O92" s="11">
        <f>VLOOKUP(D92,'Swine Farm Type Lagoon Yields'!$A$3:$C$7,3,0)</f>
        <v>0.7360625999999999</v>
      </c>
      <c r="P92" s="6">
        <f>E92*N92/'Conversions &amp; Assumptions'!$C$10</f>
        <v>189.06392694063928</v>
      </c>
      <c r="Q92" s="6">
        <f t="shared" si="2"/>
        <v>1030.4876399999998</v>
      </c>
      <c r="R92" s="12">
        <f>'Conversions &amp; Assumptions'!$G$21*LN('Duplin County Swine Farm Master'!P92)+'Conversions &amp; Assumptions'!$H$21</f>
        <v>30.562229431489378</v>
      </c>
      <c r="S92" s="16">
        <f t="shared" si="3"/>
        <v>31493.999679994027</v>
      </c>
    </row>
    <row r="93" spans="1:19">
      <c r="A93" t="s">
        <v>200</v>
      </c>
      <c r="B93" t="s">
        <v>201</v>
      </c>
      <c r="C93" t="s">
        <v>13</v>
      </c>
      <c r="D93" t="s">
        <v>34</v>
      </c>
      <c r="E93">
        <v>2723</v>
      </c>
      <c r="F93">
        <v>1</v>
      </c>
      <c r="G93">
        <v>41913</v>
      </c>
      <c r="H93">
        <v>41913</v>
      </c>
      <c r="I93">
        <v>43738</v>
      </c>
      <c r="J93" t="s">
        <v>15</v>
      </c>
      <c r="K93" t="s">
        <v>16</v>
      </c>
      <c r="L93" s="5">
        <v>34.82</v>
      </c>
      <c r="M93" s="5">
        <v>-77.73</v>
      </c>
      <c r="N93" s="6">
        <f>VLOOKUP(D93,'Swine Farm Type Lagoon Yields'!$A$3:$B$7,2,0)</f>
        <v>2068</v>
      </c>
      <c r="O93" s="11">
        <f>VLOOKUP(D93,'Swine Farm Type Lagoon Yields'!$A$3:$C$7,3,0)</f>
        <v>1.2867096</v>
      </c>
      <c r="P93" s="6">
        <f>E93*N93/'Conversions &amp; Assumptions'!$C$10</f>
        <v>642.82694063926942</v>
      </c>
      <c r="Q93" s="6">
        <f t="shared" si="2"/>
        <v>3503.7102408000001</v>
      </c>
      <c r="R93" s="12">
        <f>'Conversions &amp; Assumptions'!$G$21*LN('Duplin County Swine Farm Master'!P93)+'Conversions &amp; Assumptions'!$H$21</f>
        <v>21.470038360287404</v>
      </c>
      <c r="S93" s="16">
        <f t="shared" si="3"/>
        <v>75224.79327330782</v>
      </c>
    </row>
    <row r="94" spans="1:19">
      <c r="A94" t="s">
        <v>202</v>
      </c>
      <c r="B94" t="s">
        <v>203</v>
      </c>
      <c r="C94" t="s">
        <v>13</v>
      </c>
      <c r="D94" t="s">
        <v>14</v>
      </c>
      <c r="E94">
        <v>2448</v>
      </c>
      <c r="F94">
        <v>1</v>
      </c>
      <c r="G94">
        <v>42590</v>
      </c>
      <c r="H94">
        <v>42590</v>
      </c>
      <c r="I94">
        <v>43738</v>
      </c>
      <c r="J94" t="s">
        <v>15</v>
      </c>
      <c r="K94" t="s">
        <v>16</v>
      </c>
      <c r="L94" s="5">
        <v>34.822327000000001</v>
      </c>
      <c r="M94" s="5">
        <v>-78.159799000000007</v>
      </c>
      <c r="N94" s="6">
        <f>VLOOKUP(D94,'Swine Farm Type Lagoon Yields'!$A$3:$B$7,2,0)</f>
        <v>2336</v>
      </c>
      <c r="O94" s="11">
        <f>VLOOKUP(D94,'Swine Farm Type Lagoon Yields'!$A$3:$C$7,3,0)</f>
        <v>1.4534591999999997</v>
      </c>
      <c r="P94" s="6">
        <f>E94*N94/'Conversions &amp; Assumptions'!$C$10</f>
        <v>652.79999999999995</v>
      </c>
      <c r="Q94" s="6">
        <f t="shared" si="2"/>
        <v>3558.0681215999994</v>
      </c>
      <c r="R94" s="12">
        <f>'Conversions &amp; Assumptions'!$G$21*LN('Duplin County Swine Farm Master'!P94)+'Conversions &amp; Assumptions'!$H$21</f>
        <v>21.35565876978405</v>
      </c>
      <c r="S94" s="16">
        <f t="shared" si="3"/>
        <v>75984.888684536083</v>
      </c>
    </row>
    <row r="95" spans="1:19">
      <c r="A95" t="s">
        <v>204</v>
      </c>
      <c r="B95" t="s">
        <v>205</v>
      </c>
      <c r="C95" t="s">
        <v>13</v>
      </c>
      <c r="D95" t="s">
        <v>14</v>
      </c>
      <c r="E95">
        <v>1800</v>
      </c>
      <c r="F95">
        <v>1</v>
      </c>
      <c r="G95">
        <v>42138</v>
      </c>
      <c r="H95">
        <v>42138</v>
      </c>
      <c r="I95">
        <v>43738</v>
      </c>
      <c r="J95" t="s">
        <v>15</v>
      </c>
      <c r="K95" t="s">
        <v>16</v>
      </c>
      <c r="L95" s="5">
        <v>34.823300000000003</v>
      </c>
      <c r="M95" s="5">
        <v>-78.095799999999997</v>
      </c>
      <c r="N95" s="6">
        <f>VLOOKUP(D95,'Swine Farm Type Lagoon Yields'!$A$3:$B$7,2,0)</f>
        <v>2336</v>
      </c>
      <c r="O95" s="11">
        <f>VLOOKUP(D95,'Swine Farm Type Lagoon Yields'!$A$3:$C$7,3,0)</f>
        <v>1.4534591999999997</v>
      </c>
      <c r="P95" s="6">
        <f>E95*N95/'Conversions &amp; Assumptions'!$C$10</f>
        <v>480</v>
      </c>
      <c r="Q95" s="6">
        <f t="shared" si="2"/>
        <v>2616.2265599999996</v>
      </c>
      <c r="R95" s="12">
        <f>'Conversions &amp; Assumptions'!$G$21*LN('Duplin County Swine Farm Master'!P95)+'Conversions &amp; Assumptions'!$H$21</f>
        <v>23.640126566496917</v>
      </c>
      <c r="S95" s="16">
        <f t="shared" si="3"/>
        <v>61847.927005030833</v>
      </c>
    </row>
    <row r="96" spans="1:19">
      <c r="A96" t="s">
        <v>206</v>
      </c>
      <c r="B96" t="s">
        <v>207</v>
      </c>
      <c r="C96" t="s">
        <v>13</v>
      </c>
      <c r="D96" t="s">
        <v>14</v>
      </c>
      <c r="E96">
        <v>1200</v>
      </c>
      <c r="F96">
        <v>1</v>
      </c>
      <c r="G96">
        <v>41913</v>
      </c>
      <c r="H96">
        <v>41913</v>
      </c>
      <c r="I96">
        <v>43738</v>
      </c>
      <c r="J96" t="s">
        <v>15</v>
      </c>
      <c r="K96" t="s">
        <v>16</v>
      </c>
      <c r="L96" s="5">
        <v>34.825000000000003</v>
      </c>
      <c r="M96" s="5">
        <v>-78.064700000000002</v>
      </c>
      <c r="N96" s="6">
        <f>VLOOKUP(D96,'Swine Farm Type Lagoon Yields'!$A$3:$B$7,2,0)</f>
        <v>2336</v>
      </c>
      <c r="O96" s="11">
        <f>VLOOKUP(D96,'Swine Farm Type Lagoon Yields'!$A$3:$C$7,3,0)</f>
        <v>1.4534591999999997</v>
      </c>
      <c r="P96" s="6">
        <f>E96*N96/'Conversions &amp; Assumptions'!$C$10</f>
        <v>320</v>
      </c>
      <c r="Q96" s="6">
        <f t="shared" si="2"/>
        <v>1744.1510399999997</v>
      </c>
      <c r="R96" s="12">
        <f>'Conversions &amp; Assumptions'!$G$21*LN('Duplin County Swine Farm Master'!P96)+'Conversions &amp; Assumptions'!$H$21</f>
        <v>26.652543063717914</v>
      </c>
      <c r="S96" s="16">
        <f t="shared" si="3"/>
        <v>46486.060703228381</v>
      </c>
    </row>
    <row r="97" spans="1:19">
      <c r="A97" t="s">
        <v>208</v>
      </c>
      <c r="B97" t="s">
        <v>209</v>
      </c>
      <c r="C97" t="s">
        <v>13</v>
      </c>
      <c r="D97" t="s">
        <v>14</v>
      </c>
      <c r="E97">
        <v>4320</v>
      </c>
      <c r="F97">
        <v>2</v>
      </c>
      <c r="G97">
        <v>41913</v>
      </c>
      <c r="H97">
        <v>41913</v>
      </c>
      <c r="I97">
        <v>43738</v>
      </c>
      <c r="J97" t="s">
        <v>15</v>
      </c>
      <c r="K97" t="s">
        <v>16</v>
      </c>
      <c r="L97" s="5">
        <v>34.825600000000001</v>
      </c>
      <c r="M97" s="5">
        <v>-77.787199999999999</v>
      </c>
      <c r="N97" s="6">
        <f>VLOOKUP(D97,'Swine Farm Type Lagoon Yields'!$A$3:$B$7,2,0)</f>
        <v>2336</v>
      </c>
      <c r="O97" s="11">
        <f>VLOOKUP(D97,'Swine Farm Type Lagoon Yields'!$A$3:$C$7,3,0)</f>
        <v>1.4534591999999997</v>
      </c>
      <c r="P97" s="6">
        <f>E97*N97/'Conversions &amp; Assumptions'!$C$10</f>
        <v>1152</v>
      </c>
      <c r="Q97" s="6">
        <f t="shared" si="2"/>
        <v>6278.9437439999992</v>
      </c>
      <c r="R97" s="12">
        <f>'Conversions &amp; Assumptions'!$G$21*LN('Duplin County Swine Farm Master'!P97)+'Conversions &amp; Assumptions'!$H$21</f>
        <v>17.13580248418257</v>
      </c>
      <c r="S97" s="16">
        <f t="shared" si="3"/>
        <v>107594.7398064778</v>
      </c>
    </row>
    <row r="98" spans="1:19">
      <c r="A98" t="s">
        <v>210</v>
      </c>
      <c r="B98" t="s">
        <v>211</v>
      </c>
      <c r="C98" t="s">
        <v>13</v>
      </c>
      <c r="D98" t="s">
        <v>14</v>
      </c>
      <c r="E98">
        <v>7344</v>
      </c>
      <c r="F98">
        <v>3</v>
      </c>
      <c r="G98">
        <v>41913</v>
      </c>
      <c r="H98">
        <v>41913</v>
      </c>
      <c r="I98">
        <v>43738</v>
      </c>
      <c r="J98" t="s">
        <v>15</v>
      </c>
      <c r="K98" t="s">
        <v>16</v>
      </c>
      <c r="L98" s="5">
        <v>34.827021999999999</v>
      </c>
      <c r="M98" s="5">
        <v>-78.093941999999998</v>
      </c>
      <c r="N98" s="6">
        <f>VLOOKUP(D98,'Swine Farm Type Lagoon Yields'!$A$3:$B$7,2,0)</f>
        <v>2336</v>
      </c>
      <c r="O98" s="11">
        <f>VLOOKUP(D98,'Swine Farm Type Lagoon Yields'!$A$3:$C$7,3,0)</f>
        <v>1.4534591999999997</v>
      </c>
      <c r="P98" s="6">
        <f>E98*N98/'Conversions &amp; Assumptions'!$C$10</f>
        <v>1958.4</v>
      </c>
      <c r="Q98" s="6">
        <f t="shared" si="2"/>
        <v>10674.204364799998</v>
      </c>
      <c r="R98" s="12">
        <f>'Conversions &amp; Assumptions'!$G$21*LN('Duplin County Swine Farm Master'!P98)+'Conversions &amp; Assumptions'!$H$21</f>
        <v>13.193482256310361</v>
      </c>
      <c r="S98" s="16">
        <f t="shared" si="3"/>
        <v>140829.92588721937</v>
      </c>
    </row>
    <row r="99" spans="1:19">
      <c r="A99" t="s">
        <v>212</v>
      </c>
      <c r="B99" t="s">
        <v>213</v>
      </c>
      <c r="C99" t="s">
        <v>13</v>
      </c>
      <c r="D99" t="s">
        <v>14</v>
      </c>
      <c r="E99">
        <v>1500</v>
      </c>
      <c r="F99">
        <v>1</v>
      </c>
      <c r="G99">
        <v>41913</v>
      </c>
      <c r="H99">
        <v>41913</v>
      </c>
      <c r="I99">
        <v>43738</v>
      </c>
      <c r="J99" t="s">
        <v>15</v>
      </c>
      <c r="K99" t="s">
        <v>16</v>
      </c>
      <c r="L99" s="5">
        <v>34.827800000000003</v>
      </c>
      <c r="M99" s="5">
        <v>-77.969399999999993</v>
      </c>
      <c r="N99" s="6">
        <f>VLOOKUP(D99,'Swine Farm Type Lagoon Yields'!$A$3:$B$7,2,0)</f>
        <v>2336</v>
      </c>
      <c r="O99" s="11">
        <f>VLOOKUP(D99,'Swine Farm Type Lagoon Yields'!$A$3:$C$7,3,0)</f>
        <v>1.4534591999999997</v>
      </c>
      <c r="P99" s="6">
        <f>E99*N99/'Conversions &amp; Assumptions'!$C$10</f>
        <v>400</v>
      </c>
      <c r="Q99" s="6">
        <f t="shared" si="2"/>
        <v>2180.1887999999994</v>
      </c>
      <c r="R99" s="12">
        <f>'Conversions &amp; Assumptions'!$G$21*LN('Duplin County Swine Farm Master'!P99)+'Conversions &amp; Assumptions'!$H$21</f>
        <v>24.994690632558573</v>
      </c>
      <c r="S99" s="16">
        <f t="shared" si="3"/>
        <v>54493.144576569102</v>
      </c>
    </row>
    <row r="100" spans="1:19">
      <c r="A100" t="s">
        <v>214</v>
      </c>
      <c r="B100" t="s">
        <v>215</v>
      </c>
      <c r="C100" t="s">
        <v>13</v>
      </c>
      <c r="D100" t="s">
        <v>14</v>
      </c>
      <c r="E100">
        <v>5760</v>
      </c>
      <c r="F100">
        <v>2</v>
      </c>
      <c r="G100">
        <v>41913</v>
      </c>
      <c r="H100">
        <v>41913</v>
      </c>
      <c r="I100">
        <v>43738</v>
      </c>
      <c r="J100" t="s">
        <v>15</v>
      </c>
      <c r="K100" t="s">
        <v>16</v>
      </c>
      <c r="L100" s="5">
        <v>34.828299999999999</v>
      </c>
      <c r="M100" s="5">
        <v>-77.793599999999998</v>
      </c>
      <c r="N100" s="6">
        <f>VLOOKUP(D100,'Swine Farm Type Lagoon Yields'!$A$3:$B$7,2,0)</f>
        <v>2336</v>
      </c>
      <c r="O100" s="11">
        <f>VLOOKUP(D100,'Swine Farm Type Lagoon Yields'!$A$3:$C$7,3,0)</f>
        <v>1.4534591999999997</v>
      </c>
      <c r="P100" s="6">
        <f>E100*N100/'Conversions &amp; Assumptions'!$C$10</f>
        <v>1536</v>
      </c>
      <c r="Q100" s="6">
        <f t="shared" si="2"/>
        <v>8371.9249919999984</v>
      </c>
      <c r="R100" s="12">
        <f>'Conversions &amp; Assumptions'!$G$21*LN('Duplin County Swine Farm Master'!P100)+'Conversions &amp; Assumptions'!$H$21</f>
        <v>14.998458965150874</v>
      </c>
      <c r="S100" s="16">
        <f t="shared" si="3"/>
        <v>125565.97345183304</v>
      </c>
    </row>
    <row r="101" spans="1:19">
      <c r="A101" t="s">
        <v>216</v>
      </c>
      <c r="B101" t="s">
        <v>217</v>
      </c>
      <c r="C101" t="s">
        <v>13</v>
      </c>
      <c r="D101" t="s">
        <v>14</v>
      </c>
      <c r="E101">
        <v>2448</v>
      </c>
      <c r="F101">
        <v>1</v>
      </c>
      <c r="G101">
        <v>41913</v>
      </c>
      <c r="H101">
        <v>41913</v>
      </c>
      <c r="I101">
        <v>43738</v>
      </c>
      <c r="J101" t="s">
        <v>15</v>
      </c>
      <c r="K101" t="s">
        <v>16</v>
      </c>
      <c r="L101" s="5">
        <v>34.835000000000001</v>
      </c>
      <c r="M101" s="5">
        <v>-77.887500000000003</v>
      </c>
      <c r="N101" s="6">
        <f>VLOOKUP(D101,'Swine Farm Type Lagoon Yields'!$A$3:$B$7,2,0)</f>
        <v>2336</v>
      </c>
      <c r="O101" s="11">
        <f>VLOOKUP(D101,'Swine Farm Type Lagoon Yields'!$A$3:$C$7,3,0)</f>
        <v>1.4534591999999997</v>
      </c>
      <c r="P101" s="6">
        <f>E101*N101/'Conversions &amp; Assumptions'!$C$10</f>
        <v>652.79999999999995</v>
      </c>
      <c r="Q101" s="6">
        <f t="shared" si="2"/>
        <v>3558.0681215999994</v>
      </c>
      <c r="R101" s="12">
        <f>'Conversions &amp; Assumptions'!$G$21*LN('Duplin County Swine Farm Master'!P101)+'Conversions &amp; Assumptions'!$H$21</f>
        <v>21.35565876978405</v>
      </c>
      <c r="S101" s="16">
        <f t="shared" si="3"/>
        <v>75984.888684536083</v>
      </c>
    </row>
    <row r="102" spans="1:19">
      <c r="A102" t="s">
        <v>218</v>
      </c>
      <c r="B102" t="s">
        <v>219</v>
      </c>
      <c r="C102" t="s">
        <v>13</v>
      </c>
      <c r="D102" t="s">
        <v>14</v>
      </c>
      <c r="E102">
        <v>1500</v>
      </c>
      <c r="F102">
        <v>1</v>
      </c>
      <c r="G102">
        <v>41913</v>
      </c>
      <c r="H102">
        <v>41913</v>
      </c>
      <c r="I102">
        <v>43738</v>
      </c>
      <c r="J102" t="s">
        <v>15</v>
      </c>
      <c r="K102" t="s">
        <v>16</v>
      </c>
      <c r="L102" s="5">
        <v>34.8367</v>
      </c>
      <c r="M102" s="5">
        <v>-78.093299999999999</v>
      </c>
      <c r="N102" s="6">
        <f>VLOOKUP(D102,'Swine Farm Type Lagoon Yields'!$A$3:$B$7,2,0)</f>
        <v>2336</v>
      </c>
      <c r="O102" s="11">
        <f>VLOOKUP(D102,'Swine Farm Type Lagoon Yields'!$A$3:$C$7,3,0)</f>
        <v>1.4534591999999997</v>
      </c>
      <c r="P102" s="6">
        <f>E102*N102/'Conversions &amp; Assumptions'!$C$10</f>
        <v>400</v>
      </c>
      <c r="Q102" s="6">
        <f t="shared" si="2"/>
        <v>2180.1887999999994</v>
      </c>
      <c r="R102" s="12">
        <f>'Conversions &amp; Assumptions'!$G$21*LN('Duplin County Swine Farm Master'!P102)+'Conversions &amp; Assumptions'!$H$21</f>
        <v>24.994690632558573</v>
      </c>
      <c r="S102" s="16">
        <f t="shared" si="3"/>
        <v>54493.144576569102</v>
      </c>
    </row>
    <row r="103" spans="1:19">
      <c r="A103" t="s">
        <v>220</v>
      </c>
      <c r="B103" t="s">
        <v>221</v>
      </c>
      <c r="C103" t="s">
        <v>13</v>
      </c>
      <c r="D103" t="s">
        <v>51</v>
      </c>
      <c r="E103">
        <v>1200</v>
      </c>
      <c r="F103">
        <v>2</v>
      </c>
      <c r="G103">
        <v>42790</v>
      </c>
      <c r="H103">
        <v>42790</v>
      </c>
      <c r="I103">
        <v>43738</v>
      </c>
      <c r="J103" t="s">
        <v>15</v>
      </c>
      <c r="K103" t="s">
        <v>16</v>
      </c>
      <c r="L103" s="5">
        <v>34.8367</v>
      </c>
      <c r="M103" s="5">
        <v>-78.11</v>
      </c>
      <c r="N103" s="6">
        <f>VLOOKUP(D103,'Swine Farm Type Lagoon Yields'!$A$3:$B$7,2,0)</f>
        <v>1183</v>
      </c>
      <c r="O103" s="11">
        <f>VLOOKUP(D103,'Swine Farm Type Lagoon Yields'!$A$3:$C$7,3,0)</f>
        <v>0.7360625999999999</v>
      </c>
      <c r="P103" s="6">
        <f>E103*N103/'Conversions &amp; Assumptions'!$C$10</f>
        <v>162.05479452054794</v>
      </c>
      <c r="Q103" s="6">
        <f t="shared" si="2"/>
        <v>883.2751199999999</v>
      </c>
      <c r="R103" s="12">
        <f>'Conversions &amp; Assumptions'!$G$21*LN('Duplin County Swine Farm Master'!P103)+'Conversions &amp; Assumptions'!$H$21</f>
        <v>31.707497030805442</v>
      </c>
      <c r="S103" s="16">
        <f t="shared" si="3"/>
        <v>28006.443244784317</v>
      </c>
    </row>
    <row r="104" spans="1:19">
      <c r="A104" t="s">
        <v>222</v>
      </c>
      <c r="B104" t="s">
        <v>117</v>
      </c>
      <c r="C104" t="s">
        <v>13</v>
      </c>
      <c r="D104" t="s">
        <v>14</v>
      </c>
      <c r="E104">
        <v>2448</v>
      </c>
      <c r="F104">
        <v>1</v>
      </c>
      <c r="G104">
        <v>41913</v>
      </c>
      <c r="H104">
        <v>41913</v>
      </c>
      <c r="I104">
        <v>43738</v>
      </c>
      <c r="J104" t="s">
        <v>15</v>
      </c>
      <c r="K104" t="s">
        <v>16</v>
      </c>
      <c r="L104" s="5">
        <v>34.8369</v>
      </c>
      <c r="M104" s="5">
        <v>-77.705600000000004</v>
      </c>
      <c r="N104" s="6">
        <f>VLOOKUP(D104,'Swine Farm Type Lagoon Yields'!$A$3:$B$7,2,0)</f>
        <v>2336</v>
      </c>
      <c r="O104" s="11">
        <f>VLOOKUP(D104,'Swine Farm Type Lagoon Yields'!$A$3:$C$7,3,0)</f>
        <v>1.4534591999999997</v>
      </c>
      <c r="P104" s="6">
        <f>E104*N104/'Conversions &amp; Assumptions'!$C$10</f>
        <v>652.79999999999995</v>
      </c>
      <c r="Q104" s="6">
        <f t="shared" si="2"/>
        <v>3558.0681215999994</v>
      </c>
      <c r="R104" s="12">
        <f>'Conversions &amp; Assumptions'!$G$21*LN('Duplin County Swine Farm Master'!P104)+'Conversions &amp; Assumptions'!$H$21</f>
        <v>21.35565876978405</v>
      </c>
      <c r="S104" s="16">
        <f t="shared" si="3"/>
        <v>75984.888684536083</v>
      </c>
    </row>
    <row r="105" spans="1:19">
      <c r="A105" t="s">
        <v>223</v>
      </c>
      <c r="B105" t="s">
        <v>224</v>
      </c>
      <c r="C105" t="s">
        <v>13</v>
      </c>
      <c r="D105" t="s">
        <v>14</v>
      </c>
      <c r="E105">
        <v>2448</v>
      </c>
      <c r="F105">
        <v>1</v>
      </c>
      <c r="G105">
        <v>41913</v>
      </c>
      <c r="H105">
        <v>41913</v>
      </c>
      <c r="I105">
        <v>43738</v>
      </c>
      <c r="J105" t="s">
        <v>15</v>
      </c>
      <c r="K105" t="s">
        <v>16</v>
      </c>
      <c r="L105" s="5">
        <v>34.838099999999997</v>
      </c>
      <c r="M105" s="5">
        <v>-77.963399999999993</v>
      </c>
      <c r="N105" s="6">
        <f>VLOOKUP(D105,'Swine Farm Type Lagoon Yields'!$A$3:$B$7,2,0)</f>
        <v>2336</v>
      </c>
      <c r="O105" s="11">
        <f>VLOOKUP(D105,'Swine Farm Type Lagoon Yields'!$A$3:$C$7,3,0)</f>
        <v>1.4534591999999997</v>
      </c>
      <c r="P105" s="6">
        <f>E105*N105/'Conversions &amp; Assumptions'!$C$10</f>
        <v>652.79999999999995</v>
      </c>
      <c r="Q105" s="6">
        <f t="shared" si="2"/>
        <v>3558.0681215999994</v>
      </c>
      <c r="R105" s="12">
        <f>'Conversions &amp; Assumptions'!$G$21*LN('Duplin County Swine Farm Master'!P105)+'Conversions &amp; Assumptions'!$H$21</f>
        <v>21.35565876978405</v>
      </c>
      <c r="S105" s="16">
        <f t="shared" si="3"/>
        <v>75984.888684536083</v>
      </c>
    </row>
    <row r="106" spans="1:19">
      <c r="A106" t="s">
        <v>225</v>
      </c>
      <c r="B106" t="s">
        <v>226</v>
      </c>
      <c r="C106" t="s">
        <v>13</v>
      </c>
      <c r="D106" t="s">
        <v>51</v>
      </c>
      <c r="E106">
        <v>1200</v>
      </c>
      <c r="F106">
        <v>2</v>
      </c>
      <c r="G106">
        <v>41913</v>
      </c>
      <c r="H106">
        <v>41913</v>
      </c>
      <c r="I106">
        <v>43738</v>
      </c>
      <c r="J106" t="s">
        <v>15</v>
      </c>
      <c r="K106" t="s">
        <v>16</v>
      </c>
      <c r="L106" s="5">
        <v>34.838299999999997</v>
      </c>
      <c r="M106" s="5">
        <v>-78.137500000000003</v>
      </c>
      <c r="N106" s="6">
        <f>VLOOKUP(D106,'Swine Farm Type Lagoon Yields'!$A$3:$B$7,2,0)</f>
        <v>1183</v>
      </c>
      <c r="O106" s="11">
        <f>VLOOKUP(D106,'Swine Farm Type Lagoon Yields'!$A$3:$C$7,3,0)</f>
        <v>0.7360625999999999</v>
      </c>
      <c r="P106" s="6">
        <f>E106*N106/'Conversions &amp; Assumptions'!$C$10</f>
        <v>162.05479452054794</v>
      </c>
      <c r="Q106" s="6">
        <f t="shared" si="2"/>
        <v>883.2751199999999</v>
      </c>
      <c r="R106" s="12">
        <f>'Conversions &amp; Assumptions'!$G$21*LN('Duplin County Swine Farm Master'!P106)+'Conversions &amp; Assumptions'!$H$21</f>
        <v>31.707497030805442</v>
      </c>
      <c r="S106" s="16">
        <f t="shared" si="3"/>
        <v>28006.443244784317</v>
      </c>
    </row>
    <row r="107" spans="1:19">
      <c r="A107" t="s">
        <v>227</v>
      </c>
      <c r="B107" t="s">
        <v>228</v>
      </c>
      <c r="C107" t="s">
        <v>13</v>
      </c>
      <c r="D107" t="s">
        <v>14</v>
      </c>
      <c r="E107">
        <v>2448</v>
      </c>
      <c r="F107">
        <v>1</v>
      </c>
      <c r="G107">
        <v>42405</v>
      </c>
      <c r="H107">
        <v>42405</v>
      </c>
      <c r="I107">
        <v>43738</v>
      </c>
      <c r="J107" t="s">
        <v>15</v>
      </c>
      <c r="K107" t="s">
        <v>16</v>
      </c>
      <c r="L107" s="5">
        <v>34.838900000000002</v>
      </c>
      <c r="M107" s="5">
        <v>-77.918599999999998</v>
      </c>
      <c r="N107" s="6">
        <f>VLOOKUP(D107,'Swine Farm Type Lagoon Yields'!$A$3:$B$7,2,0)</f>
        <v>2336</v>
      </c>
      <c r="O107" s="11">
        <f>VLOOKUP(D107,'Swine Farm Type Lagoon Yields'!$A$3:$C$7,3,0)</f>
        <v>1.4534591999999997</v>
      </c>
      <c r="P107" s="6">
        <f>E107*N107/'Conversions &amp; Assumptions'!$C$10</f>
        <v>652.79999999999995</v>
      </c>
      <c r="Q107" s="6">
        <f t="shared" si="2"/>
        <v>3558.0681215999994</v>
      </c>
      <c r="R107" s="12">
        <f>'Conversions &amp; Assumptions'!$G$21*LN('Duplin County Swine Farm Master'!P107)+'Conversions &amp; Assumptions'!$H$21</f>
        <v>21.35565876978405</v>
      </c>
      <c r="S107" s="16">
        <f t="shared" si="3"/>
        <v>75984.888684536083</v>
      </c>
    </row>
    <row r="108" spans="1:19">
      <c r="A108" t="s">
        <v>229</v>
      </c>
      <c r="B108" t="s">
        <v>230</v>
      </c>
      <c r="C108" t="s">
        <v>13</v>
      </c>
      <c r="D108" t="s">
        <v>14</v>
      </c>
      <c r="E108">
        <v>2448</v>
      </c>
      <c r="F108">
        <v>1</v>
      </c>
      <c r="G108">
        <v>42734</v>
      </c>
      <c r="H108">
        <v>42734</v>
      </c>
      <c r="I108">
        <v>43738</v>
      </c>
      <c r="J108" t="s">
        <v>15</v>
      </c>
      <c r="K108" t="s">
        <v>16</v>
      </c>
      <c r="L108" s="5">
        <v>34.840000000000003</v>
      </c>
      <c r="M108" s="5">
        <v>-77.757499999999993</v>
      </c>
      <c r="N108" s="6">
        <f>VLOOKUP(D108,'Swine Farm Type Lagoon Yields'!$A$3:$B$7,2,0)</f>
        <v>2336</v>
      </c>
      <c r="O108" s="11">
        <f>VLOOKUP(D108,'Swine Farm Type Lagoon Yields'!$A$3:$C$7,3,0)</f>
        <v>1.4534591999999997</v>
      </c>
      <c r="P108" s="6">
        <f>E108*N108/'Conversions &amp; Assumptions'!$C$10</f>
        <v>652.79999999999995</v>
      </c>
      <c r="Q108" s="6">
        <f t="shared" si="2"/>
        <v>3558.0681215999994</v>
      </c>
      <c r="R108" s="12">
        <f>'Conversions &amp; Assumptions'!$G$21*LN('Duplin County Swine Farm Master'!P108)+'Conversions &amp; Assumptions'!$H$21</f>
        <v>21.35565876978405</v>
      </c>
      <c r="S108" s="16">
        <f t="shared" si="3"/>
        <v>75984.888684536083</v>
      </c>
    </row>
    <row r="109" spans="1:19">
      <c r="A109" t="s">
        <v>231</v>
      </c>
      <c r="B109" t="s">
        <v>232</v>
      </c>
      <c r="C109" t="s">
        <v>13</v>
      </c>
      <c r="D109" t="s">
        <v>14</v>
      </c>
      <c r="E109">
        <v>4896</v>
      </c>
      <c r="F109">
        <v>1</v>
      </c>
      <c r="G109">
        <v>41913</v>
      </c>
      <c r="H109">
        <v>41913</v>
      </c>
      <c r="I109">
        <v>43738</v>
      </c>
      <c r="J109" t="s">
        <v>15</v>
      </c>
      <c r="K109" t="s">
        <v>16</v>
      </c>
      <c r="L109" s="5">
        <v>34.841700000000003</v>
      </c>
      <c r="M109" s="5">
        <v>-77.886399999999995</v>
      </c>
      <c r="N109" s="6">
        <f>VLOOKUP(D109,'Swine Farm Type Lagoon Yields'!$A$3:$B$7,2,0)</f>
        <v>2336</v>
      </c>
      <c r="O109" s="11">
        <f>VLOOKUP(D109,'Swine Farm Type Lagoon Yields'!$A$3:$C$7,3,0)</f>
        <v>1.4534591999999997</v>
      </c>
      <c r="P109" s="6">
        <f>E109*N109/'Conversions &amp; Assumptions'!$C$10</f>
        <v>1305.5999999999999</v>
      </c>
      <c r="Q109" s="6">
        <f t="shared" si="2"/>
        <v>7116.1362431999987</v>
      </c>
      <c r="R109" s="12">
        <f>'Conversions &amp; Assumptions'!$G$21*LN('Duplin County Swine Farm Master'!P109)+'Conversions &amp; Assumptions'!$H$21</f>
        <v>16.205898753531358</v>
      </c>
      <c r="S109" s="16">
        <f t="shared" si="3"/>
        <v>115323.38347363418</v>
      </c>
    </row>
    <row r="110" spans="1:19">
      <c r="A110" t="s">
        <v>233</v>
      </c>
      <c r="B110" t="s">
        <v>234</v>
      </c>
      <c r="C110" t="s">
        <v>13</v>
      </c>
      <c r="D110" t="s">
        <v>14</v>
      </c>
      <c r="E110">
        <v>3672</v>
      </c>
      <c r="F110">
        <v>1</v>
      </c>
      <c r="G110">
        <v>42405</v>
      </c>
      <c r="H110">
        <v>42405</v>
      </c>
      <c r="I110">
        <v>43738</v>
      </c>
      <c r="J110" t="s">
        <v>15</v>
      </c>
      <c r="K110" t="s">
        <v>16</v>
      </c>
      <c r="L110" s="5">
        <v>34.842799999999997</v>
      </c>
      <c r="M110" s="5">
        <v>-77.921400000000006</v>
      </c>
      <c r="N110" s="6">
        <f>VLOOKUP(D110,'Swine Farm Type Lagoon Yields'!$A$3:$B$7,2,0)</f>
        <v>2336</v>
      </c>
      <c r="O110" s="11">
        <f>VLOOKUP(D110,'Swine Farm Type Lagoon Yields'!$A$3:$C$7,3,0)</f>
        <v>1.4534591999999997</v>
      </c>
      <c r="P110" s="6">
        <f>E110*N110/'Conversions &amp; Assumptions'!$C$10</f>
        <v>979.2</v>
      </c>
      <c r="Q110" s="6">
        <f t="shared" si="2"/>
        <v>5337.102182399999</v>
      </c>
      <c r="R110" s="12">
        <f>'Conversions &amp; Assumptions'!$G$21*LN('Duplin County Swine Farm Master'!P110)+'Conversions &amp; Assumptions'!$H$21</f>
        <v>18.343242272563053</v>
      </c>
      <c r="S110" s="16">
        <f t="shared" si="3"/>
        <v>97899.758365188187</v>
      </c>
    </row>
    <row r="111" spans="1:19">
      <c r="A111" t="s">
        <v>235</v>
      </c>
      <c r="B111" t="s">
        <v>236</v>
      </c>
      <c r="C111" t="s">
        <v>13</v>
      </c>
      <c r="D111" t="s">
        <v>14</v>
      </c>
      <c r="E111">
        <v>7200</v>
      </c>
      <c r="F111">
        <v>2</v>
      </c>
      <c r="G111">
        <v>41913</v>
      </c>
      <c r="H111">
        <v>41913</v>
      </c>
      <c r="I111">
        <v>43738</v>
      </c>
      <c r="J111" t="s">
        <v>15</v>
      </c>
      <c r="K111" t="s">
        <v>16</v>
      </c>
      <c r="L111" s="5">
        <v>34.843224999999997</v>
      </c>
      <c r="M111" s="5">
        <v>-77.886975000000007</v>
      </c>
      <c r="N111" s="6">
        <f>VLOOKUP(D111,'Swine Farm Type Lagoon Yields'!$A$3:$B$7,2,0)</f>
        <v>2336</v>
      </c>
      <c r="O111" s="11">
        <f>VLOOKUP(D111,'Swine Farm Type Lagoon Yields'!$A$3:$C$7,3,0)</f>
        <v>1.4534591999999997</v>
      </c>
      <c r="P111" s="6">
        <f>E111*N111/'Conversions &amp; Assumptions'!$C$10</f>
        <v>1920</v>
      </c>
      <c r="Q111" s="6">
        <f t="shared" si="2"/>
        <v>10464.906239999998</v>
      </c>
      <c r="R111" s="12">
        <f>'Conversions &amp; Assumptions'!$G$21*LN('Duplin County Swine Farm Master'!P111)+'Conversions &amp; Assumptions'!$H$21</f>
        <v>13.340606533991533</v>
      </c>
      <c r="S111" s="16">
        <f t="shared" si="3"/>
        <v>139608.19656295274</v>
      </c>
    </row>
    <row r="112" spans="1:19">
      <c r="A112" t="s">
        <v>237</v>
      </c>
      <c r="B112" t="s">
        <v>238</v>
      </c>
      <c r="C112" t="s">
        <v>13</v>
      </c>
      <c r="D112" t="s">
        <v>14</v>
      </c>
      <c r="E112">
        <v>3672</v>
      </c>
      <c r="F112">
        <v>2</v>
      </c>
      <c r="G112">
        <v>41913</v>
      </c>
      <c r="H112">
        <v>41913</v>
      </c>
      <c r="I112">
        <v>43738</v>
      </c>
      <c r="J112" t="s">
        <v>15</v>
      </c>
      <c r="K112" t="s">
        <v>16</v>
      </c>
      <c r="L112" s="5">
        <v>34.843313000000002</v>
      </c>
      <c r="M112" s="5">
        <v>-77.730378999999999</v>
      </c>
      <c r="N112" s="6">
        <f>VLOOKUP(D112,'Swine Farm Type Lagoon Yields'!$A$3:$B$7,2,0)</f>
        <v>2336</v>
      </c>
      <c r="O112" s="11">
        <f>VLOOKUP(D112,'Swine Farm Type Lagoon Yields'!$A$3:$C$7,3,0)</f>
        <v>1.4534591999999997</v>
      </c>
      <c r="P112" s="6">
        <f>E112*N112/'Conversions &amp; Assumptions'!$C$10</f>
        <v>979.2</v>
      </c>
      <c r="Q112" s="6">
        <f t="shared" si="2"/>
        <v>5337.102182399999</v>
      </c>
      <c r="R112" s="12">
        <f>'Conversions &amp; Assumptions'!$G$21*LN('Duplin County Swine Farm Master'!P112)+'Conversions &amp; Assumptions'!$H$21</f>
        <v>18.343242272563053</v>
      </c>
      <c r="S112" s="16">
        <f t="shared" si="3"/>
        <v>97899.758365188187</v>
      </c>
    </row>
    <row r="113" spans="1:19">
      <c r="A113" t="s">
        <v>239</v>
      </c>
      <c r="B113" t="s">
        <v>240</v>
      </c>
      <c r="C113" t="s">
        <v>241</v>
      </c>
      <c r="D113" t="s">
        <v>14</v>
      </c>
      <c r="E113">
        <v>2448</v>
      </c>
      <c r="F113">
        <v>1</v>
      </c>
      <c r="G113">
        <v>43084</v>
      </c>
      <c r="H113">
        <v>43084</v>
      </c>
      <c r="I113">
        <v>44742</v>
      </c>
      <c r="J113" t="s">
        <v>15</v>
      </c>
      <c r="K113" t="s">
        <v>16</v>
      </c>
      <c r="L113" s="5">
        <v>34.844700000000003</v>
      </c>
      <c r="M113" s="5">
        <v>-77.7072</v>
      </c>
      <c r="N113" s="6">
        <f>VLOOKUP(D113,'Swine Farm Type Lagoon Yields'!$A$3:$B$7,2,0)</f>
        <v>2336</v>
      </c>
      <c r="O113" s="11">
        <f>VLOOKUP(D113,'Swine Farm Type Lagoon Yields'!$A$3:$C$7,3,0)</f>
        <v>1.4534591999999997</v>
      </c>
      <c r="P113" s="6">
        <f>E113*N113/'Conversions &amp; Assumptions'!$C$10</f>
        <v>652.79999999999995</v>
      </c>
      <c r="Q113" s="6">
        <f t="shared" si="2"/>
        <v>3558.0681215999994</v>
      </c>
      <c r="R113" s="12">
        <f>'Conversions &amp; Assumptions'!$G$21*LN('Duplin County Swine Farm Master'!P113)+'Conversions &amp; Assumptions'!$H$21</f>
        <v>21.35565876978405</v>
      </c>
      <c r="S113" s="16">
        <f t="shared" si="3"/>
        <v>75984.888684536083</v>
      </c>
    </row>
    <row r="114" spans="1:19">
      <c r="A114" t="s">
        <v>242</v>
      </c>
      <c r="B114" t="s">
        <v>243</v>
      </c>
      <c r="C114" t="s">
        <v>13</v>
      </c>
      <c r="D114" t="s">
        <v>14</v>
      </c>
      <c r="E114">
        <v>7344</v>
      </c>
      <c r="F114">
        <v>2</v>
      </c>
      <c r="G114">
        <v>41953</v>
      </c>
      <c r="H114">
        <v>41953</v>
      </c>
      <c r="I114">
        <v>43738</v>
      </c>
      <c r="J114" t="s">
        <v>15</v>
      </c>
      <c r="K114" t="s">
        <v>16</v>
      </c>
      <c r="L114" s="5">
        <v>34.847499999999997</v>
      </c>
      <c r="M114" s="5">
        <v>-77.936099999999996</v>
      </c>
      <c r="N114" s="6">
        <f>VLOOKUP(D114,'Swine Farm Type Lagoon Yields'!$A$3:$B$7,2,0)</f>
        <v>2336</v>
      </c>
      <c r="O114" s="11">
        <f>VLOOKUP(D114,'Swine Farm Type Lagoon Yields'!$A$3:$C$7,3,0)</f>
        <v>1.4534591999999997</v>
      </c>
      <c r="P114" s="6">
        <f>E114*N114/'Conversions &amp; Assumptions'!$C$10</f>
        <v>1958.4</v>
      </c>
      <c r="Q114" s="6">
        <f t="shared" si="2"/>
        <v>10674.204364799998</v>
      </c>
      <c r="R114" s="12">
        <f>'Conversions &amp; Assumptions'!$G$21*LN('Duplin County Swine Farm Master'!P114)+'Conversions &amp; Assumptions'!$H$21</f>
        <v>13.193482256310361</v>
      </c>
      <c r="S114" s="16">
        <f t="shared" si="3"/>
        <v>140829.92588721937</v>
      </c>
    </row>
    <row r="115" spans="1:19">
      <c r="A115" t="s">
        <v>244</v>
      </c>
      <c r="B115" t="s">
        <v>245</v>
      </c>
      <c r="C115" t="s">
        <v>13</v>
      </c>
      <c r="D115" t="s">
        <v>14</v>
      </c>
      <c r="E115">
        <v>15840</v>
      </c>
      <c r="F115">
        <v>2</v>
      </c>
      <c r="G115">
        <v>41913</v>
      </c>
      <c r="H115">
        <v>41913</v>
      </c>
      <c r="I115">
        <v>43738</v>
      </c>
      <c r="J115" t="s">
        <v>15</v>
      </c>
      <c r="K115" t="s">
        <v>16</v>
      </c>
      <c r="L115" s="5">
        <v>34.848300000000002</v>
      </c>
      <c r="M115" s="5">
        <v>-78.159700000000001</v>
      </c>
      <c r="N115" s="6">
        <f>VLOOKUP(D115,'Swine Farm Type Lagoon Yields'!$A$3:$B$7,2,0)</f>
        <v>2336</v>
      </c>
      <c r="O115" s="11">
        <f>VLOOKUP(D115,'Swine Farm Type Lagoon Yields'!$A$3:$C$7,3,0)</f>
        <v>1.4534591999999997</v>
      </c>
      <c r="P115" s="6">
        <f>E115*N115/'Conversions &amp; Assumptions'!$C$10</f>
        <v>4224</v>
      </c>
      <c r="Q115" s="6">
        <f t="shared" si="2"/>
        <v>23022.793727999997</v>
      </c>
      <c r="R115" s="12">
        <f>'Conversions &amp; Assumptions'!$G$21*LN('Duplin County Swine Farm Master'!P115)+'Conversions &amp; Assumptions'!$H$21</f>
        <v>7.4827363690375748</v>
      </c>
      <c r="S115" s="16">
        <f t="shared" si="3"/>
        <v>172273.49594535574</v>
      </c>
    </row>
    <row r="116" spans="1:19">
      <c r="A116" t="s">
        <v>246</v>
      </c>
      <c r="B116" t="s">
        <v>247</v>
      </c>
      <c r="C116" t="s">
        <v>13</v>
      </c>
      <c r="D116" t="s">
        <v>14</v>
      </c>
      <c r="E116">
        <v>11016</v>
      </c>
      <c r="F116">
        <v>3</v>
      </c>
      <c r="G116">
        <v>41913</v>
      </c>
      <c r="H116">
        <v>41913</v>
      </c>
      <c r="I116">
        <v>43738</v>
      </c>
      <c r="J116" t="s">
        <v>15</v>
      </c>
      <c r="K116" t="s">
        <v>16</v>
      </c>
      <c r="L116" s="5">
        <v>34.848300000000002</v>
      </c>
      <c r="M116" s="5">
        <v>-77.949200000000005</v>
      </c>
      <c r="N116" s="6">
        <f>VLOOKUP(D116,'Swine Farm Type Lagoon Yields'!$A$3:$B$7,2,0)</f>
        <v>2336</v>
      </c>
      <c r="O116" s="11">
        <f>VLOOKUP(D116,'Swine Farm Type Lagoon Yields'!$A$3:$C$7,3,0)</f>
        <v>1.4534591999999997</v>
      </c>
      <c r="P116" s="6">
        <f>E116*N116/'Conversions &amp; Assumptions'!$C$10</f>
        <v>2937.6</v>
      </c>
      <c r="Q116" s="6">
        <f t="shared" si="2"/>
        <v>16011.306547199996</v>
      </c>
      <c r="R116" s="12">
        <f>'Conversions &amp; Assumptions'!$G$21*LN('Duplin County Swine Farm Master'!P116)+'Conversions &amp; Assumptions'!$H$21</f>
        <v>10.181065759089371</v>
      </c>
      <c r="S116" s="16">
        <f t="shared" si="3"/>
        <v>163012.16484598134</v>
      </c>
    </row>
    <row r="117" spans="1:19">
      <c r="A117" t="s">
        <v>248</v>
      </c>
      <c r="B117" t="s">
        <v>249</v>
      </c>
      <c r="C117" t="s">
        <v>13</v>
      </c>
      <c r="D117" t="s">
        <v>14</v>
      </c>
      <c r="E117">
        <v>2448</v>
      </c>
      <c r="F117">
        <v>1</v>
      </c>
      <c r="G117">
        <v>41913</v>
      </c>
      <c r="H117">
        <v>41913</v>
      </c>
      <c r="I117">
        <v>43738</v>
      </c>
      <c r="J117" t="s">
        <v>15</v>
      </c>
      <c r="K117" t="s">
        <v>16</v>
      </c>
      <c r="L117" s="5">
        <v>34.848599999999998</v>
      </c>
      <c r="M117" s="5">
        <v>-77.901899999999998</v>
      </c>
      <c r="N117" s="6">
        <f>VLOOKUP(D117,'Swine Farm Type Lagoon Yields'!$A$3:$B$7,2,0)</f>
        <v>2336</v>
      </c>
      <c r="O117" s="11">
        <f>VLOOKUP(D117,'Swine Farm Type Lagoon Yields'!$A$3:$C$7,3,0)</f>
        <v>1.4534591999999997</v>
      </c>
      <c r="P117" s="6">
        <f>E117*N117/'Conversions &amp; Assumptions'!$C$10</f>
        <v>652.79999999999995</v>
      </c>
      <c r="Q117" s="6">
        <f t="shared" si="2"/>
        <v>3558.0681215999994</v>
      </c>
      <c r="R117" s="12">
        <f>'Conversions &amp; Assumptions'!$G$21*LN('Duplin County Swine Farm Master'!P117)+'Conversions &amp; Assumptions'!$H$21</f>
        <v>21.35565876978405</v>
      </c>
      <c r="S117" s="16">
        <f t="shared" si="3"/>
        <v>75984.888684536083</v>
      </c>
    </row>
    <row r="118" spans="1:19">
      <c r="A118" t="s">
        <v>250</v>
      </c>
      <c r="B118" t="s">
        <v>251</v>
      </c>
      <c r="C118" t="s">
        <v>13</v>
      </c>
      <c r="D118" t="s">
        <v>14</v>
      </c>
      <c r="E118">
        <v>17136</v>
      </c>
      <c r="F118">
        <v>4</v>
      </c>
      <c r="G118">
        <v>41913</v>
      </c>
      <c r="H118">
        <v>41913</v>
      </c>
      <c r="I118">
        <v>43738</v>
      </c>
      <c r="J118" t="s">
        <v>15</v>
      </c>
      <c r="K118" t="s">
        <v>16</v>
      </c>
      <c r="L118" s="5">
        <v>34.8489</v>
      </c>
      <c r="M118" s="5">
        <v>-78.1297</v>
      </c>
      <c r="N118" s="6">
        <f>VLOOKUP(D118,'Swine Farm Type Lagoon Yields'!$A$3:$B$7,2,0)</f>
        <v>2336</v>
      </c>
      <c r="O118" s="11">
        <f>VLOOKUP(D118,'Swine Farm Type Lagoon Yields'!$A$3:$C$7,3,0)</f>
        <v>1.4534591999999997</v>
      </c>
      <c r="P118" s="6">
        <f>E118*N118/'Conversions &amp; Assumptions'!$C$10</f>
        <v>4569.6000000000004</v>
      </c>
      <c r="Q118" s="6">
        <f t="shared" si="2"/>
        <v>24906.476851199994</v>
      </c>
      <c r="R118" s="12">
        <f>'Conversions &amp; Assumptions'!$G$21*LN('Duplin County Swine Farm Master'!P118)+'Conversions &amp; Assumptions'!$H$21</f>
        <v>6.8984546407416119</v>
      </c>
      <c r="S118" s="16">
        <f t="shared" si="3"/>
        <v>171816.20081868413</v>
      </c>
    </row>
    <row r="119" spans="1:19">
      <c r="A119" t="s">
        <v>252</v>
      </c>
      <c r="B119" t="s">
        <v>253</v>
      </c>
      <c r="C119" t="s">
        <v>13</v>
      </c>
      <c r="D119" t="s">
        <v>14</v>
      </c>
      <c r="E119">
        <v>4896</v>
      </c>
      <c r="F119">
        <v>1</v>
      </c>
      <c r="G119">
        <v>41913</v>
      </c>
      <c r="H119">
        <v>41913</v>
      </c>
      <c r="I119">
        <v>43738</v>
      </c>
      <c r="J119" t="s">
        <v>15</v>
      </c>
      <c r="K119" t="s">
        <v>16</v>
      </c>
      <c r="L119" s="5">
        <v>34.85</v>
      </c>
      <c r="M119" s="5">
        <v>-77.893600000000006</v>
      </c>
      <c r="N119" s="6">
        <f>VLOOKUP(D119,'Swine Farm Type Lagoon Yields'!$A$3:$B$7,2,0)</f>
        <v>2336</v>
      </c>
      <c r="O119" s="11">
        <f>VLOOKUP(D119,'Swine Farm Type Lagoon Yields'!$A$3:$C$7,3,0)</f>
        <v>1.4534591999999997</v>
      </c>
      <c r="P119" s="6">
        <f>E119*N119/'Conversions &amp; Assumptions'!$C$10</f>
        <v>1305.5999999999999</v>
      </c>
      <c r="Q119" s="6">
        <f t="shared" si="2"/>
        <v>7116.1362431999987</v>
      </c>
      <c r="R119" s="12">
        <f>'Conversions &amp; Assumptions'!$G$21*LN('Duplin County Swine Farm Master'!P119)+'Conversions &amp; Assumptions'!$H$21</f>
        <v>16.205898753531358</v>
      </c>
      <c r="S119" s="16">
        <f t="shared" si="3"/>
        <v>115323.38347363418</v>
      </c>
    </row>
    <row r="120" spans="1:19">
      <c r="A120" t="s">
        <v>254</v>
      </c>
      <c r="B120" t="s">
        <v>255</v>
      </c>
      <c r="C120" t="s">
        <v>13</v>
      </c>
      <c r="D120" t="s">
        <v>14</v>
      </c>
      <c r="E120">
        <v>2880</v>
      </c>
      <c r="F120">
        <v>1</v>
      </c>
      <c r="G120">
        <v>41913</v>
      </c>
      <c r="H120">
        <v>41913</v>
      </c>
      <c r="I120">
        <v>43738</v>
      </c>
      <c r="J120" t="s">
        <v>15</v>
      </c>
      <c r="K120" t="s">
        <v>16</v>
      </c>
      <c r="L120" s="5">
        <v>34.85</v>
      </c>
      <c r="M120" s="5">
        <v>-77.784700000000001</v>
      </c>
      <c r="N120" s="6">
        <f>VLOOKUP(D120,'Swine Farm Type Lagoon Yields'!$A$3:$B$7,2,0)</f>
        <v>2336</v>
      </c>
      <c r="O120" s="11">
        <f>VLOOKUP(D120,'Swine Farm Type Lagoon Yields'!$A$3:$C$7,3,0)</f>
        <v>1.4534591999999997</v>
      </c>
      <c r="P120" s="6">
        <f>E120*N120/'Conversions &amp; Assumptions'!$C$10</f>
        <v>768</v>
      </c>
      <c r="Q120" s="6">
        <f t="shared" si="2"/>
        <v>4185.9624959999992</v>
      </c>
      <c r="R120" s="12">
        <f>'Conversions &amp; Assumptions'!$G$21*LN('Duplin County Swine Farm Master'!P120)+'Conversions &amp; Assumptions'!$H$21</f>
        <v>20.148218981403566</v>
      </c>
      <c r="S120" s="16">
        <f t="shared" si="3"/>
        <v>84339.68901735064</v>
      </c>
    </row>
    <row r="121" spans="1:19">
      <c r="A121" t="s">
        <v>256</v>
      </c>
      <c r="B121" t="s">
        <v>257</v>
      </c>
      <c r="C121" t="s">
        <v>13</v>
      </c>
      <c r="D121" t="s">
        <v>21</v>
      </c>
      <c r="E121">
        <v>5200</v>
      </c>
      <c r="F121">
        <v>2</v>
      </c>
      <c r="G121">
        <v>41913</v>
      </c>
      <c r="H121">
        <v>41913</v>
      </c>
      <c r="I121">
        <v>43738</v>
      </c>
      <c r="J121" t="s">
        <v>15</v>
      </c>
      <c r="K121" t="s">
        <v>16</v>
      </c>
      <c r="L121" s="5">
        <v>34.85</v>
      </c>
      <c r="M121" s="5">
        <v>-77.822800000000001</v>
      </c>
      <c r="N121" s="6">
        <f>VLOOKUP(D121,'Swine Farm Type Lagoon Yields'!$A$3:$B$7,2,0)</f>
        <v>420</v>
      </c>
      <c r="O121" s="11">
        <f>VLOOKUP(D121,'Swine Farm Type Lagoon Yields'!$A$3:$C$7,3,0)</f>
        <v>0.26132399999999995</v>
      </c>
      <c r="P121" s="6">
        <f>E121*N121/'Conversions &amp; Assumptions'!$C$10</f>
        <v>249.31506849315068</v>
      </c>
      <c r="Q121" s="6">
        <f t="shared" si="2"/>
        <v>1358.8847999999998</v>
      </c>
      <c r="R121" s="12">
        <f>'Conversions &amp; Assumptions'!$G$21*LN('Duplin County Swine Farm Master'!P121)+'Conversions &amp; Assumptions'!$H$21</f>
        <v>28.506981037671707</v>
      </c>
      <c r="S121" s="16">
        <f t="shared" si="3"/>
        <v>38737.703225980302</v>
      </c>
    </row>
    <row r="122" spans="1:19">
      <c r="A122" t="s">
        <v>258</v>
      </c>
      <c r="B122" t="s">
        <v>259</v>
      </c>
      <c r="C122" t="s">
        <v>13</v>
      </c>
      <c r="D122" t="s">
        <v>14</v>
      </c>
      <c r="E122">
        <v>1860</v>
      </c>
      <c r="F122">
        <v>1</v>
      </c>
      <c r="G122">
        <v>41913</v>
      </c>
      <c r="H122">
        <v>41913</v>
      </c>
      <c r="I122">
        <v>43738</v>
      </c>
      <c r="J122" t="s">
        <v>15</v>
      </c>
      <c r="K122" t="s">
        <v>16</v>
      </c>
      <c r="L122" s="5">
        <v>34.85</v>
      </c>
      <c r="M122" s="5">
        <v>-77.943299999999994</v>
      </c>
      <c r="N122" s="6">
        <f>VLOOKUP(D122,'Swine Farm Type Lagoon Yields'!$A$3:$B$7,2,0)</f>
        <v>2336</v>
      </c>
      <c r="O122" s="11">
        <f>VLOOKUP(D122,'Swine Farm Type Lagoon Yields'!$A$3:$C$7,3,0)</f>
        <v>1.4534591999999997</v>
      </c>
      <c r="P122" s="6">
        <f>E122*N122/'Conversions &amp; Assumptions'!$C$10</f>
        <v>496</v>
      </c>
      <c r="Q122" s="6">
        <f t="shared" si="2"/>
        <v>2703.4341119999995</v>
      </c>
      <c r="R122" s="12">
        <f>'Conversions &amp; Assumptions'!$G$21*LN('Duplin County Swine Farm Master'!P122)+'Conversions &amp; Assumptions'!$H$21</f>
        <v>23.396513487991079</v>
      </c>
      <c r="S122" s="16">
        <f t="shared" si="3"/>
        <v>63250.932665303175</v>
      </c>
    </row>
    <row r="123" spans="1:19">
      <c r="A123" t="s">
        <v>260</v>
      </c>
      <c r="B123" t="s">
        <v>261</v>
      </c>
      <c r="C123" t="s">
        <v>13</v>
      </c>
      <c r="D123" t="s">
        <v>14</v>
      </c>
      <c r="E123">
        <v>3520</v>
      </c>
      <c r="F123">
        <v>1</v>
      </c>
      <c r="G123">
        <v>41913</v>
      </c>
      <c r="H123">
        <v>41913</v>
      </c>
      <c r="I123">
        <v>43738</v>
      </c>
      <c r="J123" t="s">
        <v>15</v>
      </c>
      <c r="K123" t="s">
        <v>16</v>
      </c>
      <c r="L123" s="5">
        <v>34.851700000000001</v>
      </c>
      <c r="M123" s="5">
        <v>-77.743600000000001</v>
      </c>
      <c r="N123" s="6">
        <f>VLOOKUP(D123,'Swine Farm Type Lagoon Yields'!$A$3:$B$7,2,0)</f>
        <v>2336</v>
      </c>
      <c r="O123" s="11">
        <f>VLOOKUP(D123,'Swine Farm Type Lagoon Yields'!$A$3:$C$7,3,0)</f>
        <v>1.4534591999999997</v>
      </c>
      <c r="P123" s="6">
        <f>E123*N123/'Conversions &amp; Assumptions'!$C$10</f>
        <v>938.66666666666663</v>
      </c>
      <c r="Q123" s="6">
        <f t="shared" si="2"/>
        <v>5116.1763839999994</v>
      </c>
      <c r="R123" s="12">
        <f>'Conversions &amp; Assumptions'!$G$21*LN('Duplin County Swine Farm Master'!P123)+'Conversions &amp; Assumptions'!$H$21</f>
        <v>18.657329379732261</v>
      </c>
      <c r="S123" s="16">
        <f t="shared" si="3"/>
        <v>95454.187961095551</v>
      </c>
    </row>
    <row r="124" spans="1:19">
      <c r="A124" t="s">
        <v>262</v>
      </c>
      <c r="B124" t="s">
        <v>263</v>
      </c>
      <c r="C124" t="s">
        <v>13</v>
      </c>
      <c r="D124" t="s">
        <v>34</v>
      </c>
      <c r="E124">
        <v>11006</v>
      </c>
      <c r="F124">
        <v>1</v>
      </c>
      <c r="G124">
        <v>42066</v>
      </c>
      <c r="H124">
        <v>42066</v>
      </c>
      <c r="I124">
        <v>43738</v>
      </c>
      <c r="J124" t="s">
        <v>15</v>
      </c>
      <c r="K124" t="s">
        <v>16</v>
      </c>
      <c r="L124" s="5">
        <v>34.852200000000003</v>
      </c>
      <c r="M124" s="5">
        <v>-77.969700000000003</v>
      </c>
      <c r="N124" s="6">
        <f>VLOOKUP(D124,'Swine Farm Type Lagoon Yields'!$A$3:$B$7,2,0)</f>
        <v>2068</v>
      </c>
      <c r="O124" s="11">
        <f>VLOOKUP(D124,'Swine Farm Type Lagoon Yields'!$A$3:$C$7,3,0)</f>
        <v>1.2867096</v>
      </c>
      <c r="P124" s="6">
        <f>E124*N124/'Conversions &amp; Assumptions'!$C$10</f>
        <v>2598.2200913242009</v>
      </c>
      <c r="Q124" s="6">
        <f t="shared" si="2"/>
        <v>14161.5258576</v>
      </c>
      <c r="R124" s="12">
        <f>'Conversions &amp; Assumptions'!$G$21*LN('Duplin County Swine Farm Master'!P124)+'Conversions &amp; Assumptions'!$H$21</f>
        <v>11.093161999290331</v>
      </c>
      <c r="S124" s="16">
        <f t="shared" si="3"/>
        <v>157096.10049549572</v>
      </c>
    </row>
    <row r="125" spans="1:19">
      <c r="A125" t="s">
        <v>264</v>
      </c>
      <c r="B125" t="s">
        <v>265</v>
      </c>
      <c r="C125" t="s">
        <v>13</v>
      </c>
      <c r="D125" t="s">
        <v>14</v>
      </c>
      <c r="E125">
        <v>3698</v>
      </c>
      <c r="F125">
        <v>2</v>
      </c>
      <c r="G125">
        <v>41913</v>
      </c>
      <c r="H125">
        <v>41913</v>
      </c>
      <c r="I125">
        <v>43738</v>
      </c>
      <c r="J125" t="s">
        <v>15</v>
      </c>
      <c r="K125" t="s">
        <v>16</v>
      </c>
      <c r="L125" s="5">
        <v>34.853099999999998</v>
      </c>
      <c r="M125" s="5">
        <v>-77.859700000000004</v>
      </c>
      <c r="N125" s="6">
        <f>VLOOKUP(D125,'Swine Farm Type Lagoon Yields'!$A$3:$B$7,2,0)</f>
        <v>2336</v>
      </c>
      <c r="O125" s="11">
        <f>VLOOKUP(D125,'Swine Farm Type Lagoon Yields'!$A$3:$C$7,3,0)</f>
        <v>1.4534591999999997</v>
      </c>
      <c r="P125" s="6">
        <f>E125*N125/'Conversions &amp; Assumptions'!$C$10</f>
        <v>986.13333333333333</v>
      </c>
      <c r="Q125" s="6">
        <f t="shared" si="2"/>
        <v>5374.892121599999</v>
      </c>
      <c r="R125" s="12">
        <f>'Conversions &amp; Assumptions'!$G$21*LN('Duplin County Swine Farm Master'!P125)+'Conversions &amp; Assumptions'!$H$21</f>
        <v>18.290822010546961</v>
      </c>
      <c r="S125" s="16">
        <f t="shared" si="3"/>
        <v>98311.195122076708</v>
      </c>
    </row>
    <row r="126" spans="1:19">
      <c r="A126" t="s">
        <v>266</v>
      </c>
      <c r="B126" t="s">
        <v>267</v>
      </c>
      <c r="C126" t="s">
        <v>13</v>
      </c>
      <c r="D126" t="s">
        <v>14</v>
      </c>
      <c r="E126">
        <v>1760</v>
      </c>
      <c r="F126">
        <v>1</v>
      </c>
      <c r="G126">
        <v>43098</v>
      </c>
      <c r="H126">
        <v>43098</v>
      </c>
      <c r="I126">
        <v>43738</v>
      </c>
      <c r="J126" t="s">
        <v>15</v>
      </c>
      <c r="K126" t="s">
        <v>16</v>
      </c>
      <c r="L126" s="5">
        <v>34.854199999999999</v>
      </c>
      <c r="M126" s="5">
        <v>-77.700800000000001</v>
      </c>
      <c r="N126" s="6">
        <f>VLOOKUP(D126,'Swine Farm Type Lagoon Yields'!$A$3:$B$7,2,0)</f>
        <v>2336</v>
      </c>
      <c r="O126" s="11">
        <f>VLOOKUP(D126,'Swine Farm Type Lagoon Yields'!$A$3:$C$7,3,0)</f>
        <v>1.4534591999999997</v>
      </c>
      <c r="P126" s="6">
        <f>E126*N126/'Conversions &amp; Assumptions'!$C$10</f>
        <v>469.33333333333331</v>
      </c>
      <c r="Q126" s="6">
        <f t="shared" si="2"/>
        <v>2558.0881919999997</v>
      </c>
      <c r="R126" s="12">
        <f>'Conversions &amp; Assumptions'!$G$21*LN('Duplin County Swine Farm Master'!P126)+'Conversions &amp; Assumptions'!$H$21</f>
        <v>23.807089395984953</v>
      </c>
      <c r="S126" s="16">
        <f t="shared" si="3"/>
        <v>60900.634269757516</v>
      </c>
    </row>
    <row r="127" spans="1:19">
      <c r="A127" t="s">
        <v>268</v>
      </c>
      <c r="B127" t="s">
        <v>269</v>
      </c>
      <c r="C127" t="s">
        <v>13</v>
      </c>
      <c r="D127" t="s">
        <v>14</v>
      </c>
      <c r="E127">
        <v>880</v>
      </c>
      <c r="F127">
        <v>1</v>
      </c>
      <c r="G127">
        <v>41913</v>
      </c>
      <c r="H127">
        <v>41913</v>
      </c>
      <c r="I127">
        <v>43738</v>
      </c>
      <c r="J127" t="s">
        <v>15</v>
      </c>
      <c r="K127" t="s">
        <v>16</v>
      </c>
      <c r="L127" s="5">
        <v>34.854199999999999</v>
      </c>
      <c r="M127" s="5">
        <v>-77.7</v>
      </c>
      <c r="N127" s="6">
        <f>VLOOKUP(D127,'Swine Farm Type Lagoon Yields'!$A$3:$B$7,2,0)</f>
        <v>2336</v>
      </c>
      <c r="O127" s="11">
        <f>VLOOKUP(D127,'Swine Farm Type Lagoon Yields'!$A$3:$C$7,3,0)</f>
        <v>1.4534591999999997</v>
      </c>
      <c r="P127" s="6">
        <f>E127*N127/'Conversions &amp; Assumptions'!$C$10</f>
        <v>234.66666666666666</v>
      </c>
      <c r="Q127" s="6">
        <f t="shared" si="2"/>
        <v>1279.0440959999999</v>
      </c>
      <c r="R127" s="12">
        <f>'Conversions &amp; Assumptions'!$G$21*LN('Duplin County Swine Farm Master'!P127)+'Conversions &amp; Assumptions'!$H$21</f>
        <v>28.956849412237638</v>
      </c>
      <c r="S127" s="16">
        <f t="shared" si="3"/>
        <v>37037.087279483618</v>
      </c>
    </row>
    <row r="128" spans="1:19">
      <c r="A128" t="s">
        <v>270</v>
      </c>
      <c r="B128" t="s">
        <v>271</v>
      </c>
      <c r="C128" t="s">
        <v>13</v>
      </c>
      <c r="D128" t="s">
        <v>14</v>
      </c>
      <c r="E128">
        <v>1240</v>
      </c>
      <c r="F128">
        <v>1</v>
      </c>
      <c r="G128">
        <v>41913</v>
      </c>
      <c r="H128">
        <v>41913</v>
      </c>
      <c r="I128">
        <v>43738</v>
      </c>
      <c r="J128" t="s">
        <v>15</v>
      </c>
      <c r="K128" t="s">
        <v>16</v>
      </c>
      <c r="L128" s="5">
        <v>34.854999999999997</v>
      </c>
      <c r="M128" s="5">
        <v>-77.952500000000001</v>
      </c>
      <c r="N128" s="6">
        <f>VLOOKUP(D128,'Swine Farm Type Lagoon Yields'!$A$3:$B$7,2,0)</f>
        <v>2336</v>
      </c>
      <c r="O128" s="11">
        <f>VLOOKUP(D128,'Swine Farm Type Lagoon Yields'!$A$3:$C$7,3,0)</f>
        <v>1.4534591999999997</v>
      </c>
      <c r="P128" s="6">
        <f>E128*N128/'Conversions &amp; Assumptions'!$C$10</f>
        <v>330.66666666666669</v>
      </c>
      <c r="Q128" s="6">
        <f t="shared" si="2"/>
        <v>1802.2894079999996</v>
      </c>
      <c r="R128" s="12">
        <f>'Conversions &amp; Assumptions'!$G$21*LN('Duplin County Swine Farm Master'!P128)+'Conversions &amp; Assumptions'!$H$21</f>
        <v>26.408929985212076</v>
      </c>
      <c r="S128" s="16">
        <f t="shared" si="3"/>
        <v>47596.534788961311</v>
      </c>
    </row>
    <row r="129" spans="1:19">
      <c r="A129" t="s">
        <v>272</v>
      </c>
      <c r="B129" t="s">
        <v>273</v>
      </c>
      <c r="C129" t="s">
        <v>13</v>
      </c>
      <c r="D129" t="s">
        <v>21</v>
      </c>
      <c r="E129">
        <v>2600</v>
      </c>
      <c r="F129">
        <v>1</v>
      </c>
      <c r="G129">
        <v>41913</v>
      </c>
      <c r="H129">
        <v>41913</v>
      </c>
      <c r="I129">
        <v>43738</v>
      </c>
      <c r="J129" t="s">
        <v>15</v>
      </c>
      <c r="K129" t="s">
        <v>16</v>
      </c>
      <c r="L129" s="5">
        <v>34.8553</v>
      </c>
      <c r="M129" s="5">
        <v>-78.098600000000005</v>
      </c>
      <c r="N129" s="6">
        <f>VLOOKUP(D129,'Swine Farm Type Lagoon Yields'!$A$3:$B$7,2,0)</f>
        <v>420</v>
      </c>
      <c r="O129" s="11">
        <f>VLOOKUP(D129,'Swine Farm Type Lagoon Yields'!$A$3:$C$7,3,0)</f>
        <v>0.26132399999999995</v>
      </c>
      <c r="P129" s="6">
        <f>E129*N129/'Conversions &amp; Assumptions'!$C$10</f>
        <v>124.65753424657534</v>
      </c>
      <c r="Q129" s="6">
        <f t="shared" si="2"/>
        <v>679.44239999999991</v>
      </c>
      <c r="R129" s="12">
        <f>'Conversions &amp; Assumptions'!$G$21*LN('Duplin County Swine Farm Master'!P129)+'Conversions &amp; Assumptions'!$H$21</f>
        <v>33.656741053924399</v>
      </c>
      <c r="S129" s="16">
        <f t="shared" si="3"/>
        <v>22867.816917856919</v>
      </c>
    </row>
    <row r="130" spans="1:19">
      <c r="A130" t="s">
        <v>274</v>
      </c>
      <c r="B130" t="s">
        <v>275</v>
      </c>
      <c r="C130" t="s">
        <v>13</v>
      </c>
      <c r="D130" t="s">
        <v>14</v>
      </c>
      <c r="E130">
        <v>1600</v>
      </c>
      <c r="F130">
        <v>1</v>
      </c>
      <c r="G130">
        <v>41913</v>
      </c>
      <c r="H130">
        <v>41913</v>
      </c>
      <c r="I130">
        <v>43738</v>
      </c>
      <c r="J130" t="s">
        <v>15</v>
      </c>
      <c r="K130" t="s">
        <v>16</v>
      </c>
      <c r="L130" s="5">
        <v>34.855600000000003</v>
      </c>
      <c r="M130" s="5">
        <v>-77.789699999999996</v>
      </c>
      <c r="N130" s="6">
        <f>VLOOKUP(D130,'Swine Farm Type Lagoon Yields'!$A$3:$B$7,2,0)</f>
        <v>2336</v>
      </c>
      <c r="O130" s="11">
        <f>VLOOKUP(D130,'Swine Farm Type Lagoon Yields'!$A$3:$C$7,3,0)</f>
        <v>1.4534591999999997</v>
      </c>
      <c r="P130" s="6">
        <f>E130*N130/'Conversions &amp; Assumptions'!$C$10</f>
        <v>426.66666666666669</v>
      </c>
      <c r="Q130" s="6">
        <f t="shared" ref="Q130:Q193" si="4">O130*E130</f>
        <v>2325.5347199999997</v>
      </c>
      <c r="R130" s="12">
        <f>'Conversions &amp; Assumptions'!$G$21*LN('Duplin County Swine Farm Master'!P130)+'Conversions &amp; Assumptions'!$H$21</f>
        <v>24.515199544686219</v>
      </c>
      <c r="S130" s="16">
        <f t="shared" ref="S130:S193" si="5">R130*Q130</f>
        <v>57010.947708895983</v>
      </c>
    </row>
    <row r="131" spans="1:19">
      <c r="A131" t="s">
        <v>276</v>
      </c>
      <c r="B131" t="s">
        <v>277</v>
      </c>
      <c r="C131" t="s">
        <v>13</v>
      </c>
      <c r="D131" t="s">
        <v>14</v>
      </c>
      <c r="E131">
        <v>3672</v>
      </c>
      <c r="F131">
        <v>1</v>
      </c>
      <c r="G131">
        <v>41913</v>
      </c>
      <c r="H131">
        <v>41913</v>
      </c>
      <c r="I131">
        <v>43738</v>
      </c>
      <c r="J131" t="s">
        <v>15</v>
      </c>
      <c r="K131" t="s">
        <v>16</v>
      </c>
      <c r="L131" s="5">
        <v>34.856400000000001</v>
      </c>
      <c r="M131" s="5">
        <v>-77.865600000000001</v>
      </c>
      <c r="N131" s="6">
        <f>VLOOKUP(D131,'Swine Farm Type Lagoon Yields'!$A$3:$B$7,2,0)</f>
        <v>2336</v>
      </c>
      <c r="O131" s="11">
        <f>VLOOKUP(D131,'Swine Farm Type Lagoon Yields'!$A$3:$C$7,3,0)</f>
        <v>1.4534591999999997</v>
      </c>
      <c r="P131" s="6">
        <f>E131*N131/'Conversions &amp; Assumptions'!$C$10</f>
        <v>979.2</v>
      </c>
      <c r="Q131" s="6">
        <f t="shared" si="4"/>
        <v>5337.102182399999</v>
      </c>
      <c r="R131" s="12">
        <f>'Conversions &amp; Assumptions'!$G$21*LN('Duplin County Swine Farm Master'!P131)+'Conversions &amp; Assumptions'!$H$21</f>
        <v>18.343242272563053</v>
      </c>
      <c r="S131" s="16">
        <f t="shared" si="5"/>
        <v>97899.758365188187</v>
      </c>
    </row>
    <row r="132" spans="1:19">
      <c r="A132" t="s">
        <v>278</v>
      </c>
      <c r="B132" t="s">
        <v>279</v>
      </c>
      <c r="C132" t="s">
        <v>13</v>
      </c>
      <c r="D132" t="s">
        <v>21</v>
      </c>
      <c r="E132">
        <v>2600</v>
      </c>
      <c r="F132">
        <v>1</v>
      </c>
      <c r="G132">
        <v>42923</v>
      </c>
      <c r="H132">
        <v>42923</v>
      </c>
      <c r="I132">
        <v>43738</v>
      </c>
      <c r="J132" t="s">
        <v>15</v>
      </c>
      <c r="K132" t="s">
        <v>16</v>
      </c>
      <c r="L132" s="5">
        <v>34.857100000000003</v>
      </c>
      <c r="M132" s="5">
        <v>-77.8934</v>
      </c>
      <c r="N132" s="6">
        <f>VLOOKUP(D132,'Swine Farm Type Lagoon Yields'!$A$3:$B$7,2,0)</f>
        <v>420</v>
      </c>
      <c r="O132" s="11">
        <f>VLOOKUP(D132,'Swine Farm Type Lagoon Yields'!$A$3:$C$7,3,0)</f>
        <v>0.26132399999999995</v>
      </c>
      <c r="P132" s="6">
        <f>E132*N132/'Conversions &amp; Assumptions'!$C$10</f>
        <v>124.65753424657534</v>
      </c>
      <c r="Q132" s="6">
        <f t="shared" si="4"/>
        <v>679.44239999999991</v>
      </c>
      <c r="R132" s="12">
        <f>'Conversions &amp; Assumptions'!$G$21*LN('Duplin County Swine Farm Master'!P132)+'Conversions &amp; Assumptions'!$H$21</f>
        <v>33.656741053924399</v>
      </c>
      <c r="S132" s="16">
        <f t="shared" si="5"/>
        <v>22867.816917856919</v>
      </c>
    </row>
    <row r="133" spans="1:19">
      <c r="A133" t="s">
        <v>280</v>
      </c>
      <c r="B133" t="s">
        <v>281</v>
      </c>
      <c r="C133" t="s">
        <v>13</v>
      </c>
      <c r="D133" t="s">
        <v>21</v>
      </c>
      <c r="E133">
        <v>2600</v>
      </c>
      <c r="F133">
        <v>1</v>
      </c>
      <c r="G133">
        <v>42923</v>
      </c>
      <c r="H133">
        <v>42923</v>
      </c>
      <c r="I133">
        <v>43738</v>
      </c>
      <c r="J133" t="s">
        <v>15</v>
      </c>
      <c r="K133" t="s">
        <v>16</v>
      </c>
      <c r="L133" s="5">
        <v>34.857872</v>
      </c>
      <c r="M133" s="5">
        <v>-77.915526</v>
      </c>
      <c r="N133" s="6">
        <f>VLOOKUP(D133,'Swine Farm Type Lagoon Yields'!$A$3:$B$7,2,0)</f>
        <v>420</v>
      </c>
      <c r="O133" s="11">
        <f>VLOOKUP(D133,'Swine Farm Type Lagoon Yields'!$A$3:$C$7,3,0)</f>
        <v>0.26132399999999995</v>
      </c>
      <c r="P133" s="6">
        <f>E133*N133/'Conversions &amp; Assumptions'!$C$10</f>
        <v>124.65753424657534</v>
      </c>
      <c r="Q133" s="6">
        <f t="shared" si="4"/>
        <v>679.44239999999991</v>
      </c>
      <c r="R133" s="12">
        <f>'Conversions &amp; Assumptions'!$G$21*LN('Duplin County Swine Farm Master'!P133)+'Conversions &amp; Assumptions'!$H$21</f>
        <v>33.656741053924399</v>
      </c>
      <c r="S133" s="16">
        <f t="shared" si="5"/>
        <v>22867.816917856919</v>
      </c>
    </row>
    <row r="134" spans="1:19">
      <c r="A134" t="s">
        <v>282</v>
      </c>
      <c r="B134" t="s">
        <v>283</v>
      </c>
      <c r="C134" t="s">
        <v>13</v>
      </c>
      <c r="D134" t="s">
        <v>14</v>
      </c>
      <c r="E134">
        <v>2880</v>
      </c>
      <c r="F134">
        <v>1</v>
      </c>
      <c r="G134">
        <v>41913</v>
      </c>
      <c r="H134">
        <v>41913</v>
      </c>
      <c r="I134">
        <v>43738</v>
      </c>
      <c r="J134" t="s">
        <v>15</v>
      </c>
      <c r="K134" t="s">
        <v>16</v>
      </c>
      <c r="L134" s="5">
        <v>34.8581</v>
      </c>
      <c r="M134" s="5">
        <v>-77.752200000000002</v>
      </c>
      <c r="N134" s="6">
        <f>VLOOKUP(D134,'Swine Farm Type Lagoon Yields'!$A$3:$B$7,2,0)</f>
        <v>2336</v>
      </c>
      <c r="O134" s="11">
        <f>VLOOKUP(D134,'Swine Farm Type Lagoon Yields'!$A$3:$C$7,3,0)</f>
        <v>1.4534591999999997</v>
      </c>
      <c r="P134" s="6">
        <f>E134*N134/'Conversions &amp; Assumptions'!$C$10</f>
        <v>768</v>
      </c>
      <c r="Q134" s="6">
        <f t="shared" si="4"/>
        <v>4185.9624959999992</v>
      </c>
      <c r="R134" s="12">
        <f>'Conversions &amp; Assumptions'!$G$21*LN('Duplin County Swine Farm Master'!P134)+'Conversions &amp; Assumptions'!$H$21</f>
        <v>20.148218981403566</v>
      </c>
      <c r="S134" s="16">
        <f t="shared" si="5"/>
        <v>84339.68901735064</v>
      </c>
    </row>
    <row r="135" spans="1:19">
      <c r="A135" t="s">
        <v>284</v>
      </c>
      <c r="B135" t="s">
        <v>285</v>
      </c>
      <c r="C135" t="s">
        <v>13</v>
      </c>
      <c r="D135" t="s">
        <v>21</v>
      </c>
      <c r="E135">
        <v>3200</v>
      </c>
      <c r="F135">
        <v>2</v>
      </c>
      <c r="G135">
        <v>41913</v>
      </c>
      <c r="H135">
        <v>41913</v>
      </c>
      <c r="I135">
        <v>43738</v>
      </c>
      <c r="J135" t="s">
        <v>15</v>
      </c>
      <c r="K135" t="s">
        <v>16</v>
      </c>
      <c r="L135" s="5">
        <v>34.859523000000003</v>
      </c>
      <c r="M135" s="5">
        <v>-77.894098999999997</v>
      </c>
      <c r="N135" s="6">
        <f>VLOOKUP(D135,'Swine Farm Type Lagoon Yields'!$A$3:$B$7,2,0)</f>
        <v>420</v>
      </c>
      <c r="O135" s="11">
        <f>VLOOKUP(D135,'Swine Farm Type Lagoon Yields'!$A$3:$C$7,3,0)</f>
        <v>0.26132399999999995</v>
      </c>
      <c r="P135" s="6">
        <f>E135*N135/'Conversions &amp; Assumptions'!$C$10</f>
        <v>153.42465753424656</v>
      </c>
      <c r="Q135" s="6">
        <f t="shared" si="4"/>
        <v>836.23679999999979</v>
      </c>
      <c r="R135" s="12">
        <f>'Conversions &amp; Assumptions'!$G$21*LN('Duplin County Swine Farm Master'!P135)+'Conversions &amp; Assumptions'!$H$21</f>
        <v>32.114077491950013</v>
      </c>
      <c r="S135" s="16">
        <f t="shared" si="5"/>
        <v>26854.973396820296</v>
      </c>
    </row>
    <row r="136" spans="1:19">
      <c r="A136" t="s">
        <v>286</v>
      </c>
      <c r="B136" t="s">
        <v>287</v>
      </c>
      <c r="C136" t="s">
        <v>13</v>
      </c>
      <c r="D136" t="s">
        <v>21</v>
      </c>
      <c r="E136">
        <v>2600</v>
      </c>
      <c r="F136">
        <v>1</v>
      </c>
      <c r="G136">
        <v>41913</v>
      </c>
      <c r="H136">
        <v>41913</v>
      </c>
      <c r="I136">
        <v>43738</v>
      </c>
      <c r="J136" t="s">
        <v>15</v>
      </c>
      <c r="K136" t="s">
        <v>16</v>
      </c>
      <c r="L136" s="5">
        <v>34.859811000000001</v>
      </c>
      <c r="M136" s="5">
        <v>-77.817852999999999</v>
      </c>
      <c r="N136" s="6">
        <f>VLOOKUP(D136,'Swine Farm Type Lagoon Yields'!$A$3:$B$7,2,0)</f>
        <v>420</v>
      </c>
      <c r="O136" s="11">
        <f>VLOOKUP(D136,'Swine Farm Type Lagoon Yields'!$A$3:$C$7,3,0)</f>
        <v>0.26132399999999995</v>
      </c>
      <c r="P136" s="6">
        <f>E136*N136/'Conversions &amp; Assumptions'!$C$10</f>
        <v>124.65753424657534</v>
      </c>
      <c r="Q136" s="6">
        <f t="shared" si="4"/>
        <v>679.44239999999991</v>
      </c>
      <c r="R136" s="12">
        <f>'Conversions &amp; Assumptions'!$G$21*LN('Duplin County Swine Farm Master'!P136)+'Conversions &amp; Assumptions'!$H$21</f>
        <v>33.656741053924399</v>
      </c>
      <c r="S136" s="16">
        <f t="shared" si="5"/>
        <v>22867.816917856919</v>
      </c>
    </row>
    <row r="137" spans="1:19">
      <c r="A137" t="s">
        <v>288</v>
      </c>
      <c r="B137" t="s">
        <v>289</v>
      </c>
      <c r="C137" t="s">
        <v>13</v>
      </c>
      <c r="D137" t="s">
        <v>14</v>
      </c>
      <c r="E137">
        <v>1760</v>
      </c>
      <c r="F137">
        <v>1</v>
      </c>
      <c r="G137">
        <v>41913</v>
      </c>
      <c r="H137">
        <v>41913</v>
      </c>
      <c r="I137">
        <v>43738</v>
      </c>
      <c r="J137" t="s">
        <v>15</v>
      </c>
      <c r="K137" t="s">
        <v>16</v>
      </c>
      <c r="L137" s="5">
        <v>34.860211999999997</v>
      </c>
      <c r="M137" s="5">
        <v>-77.698131000000004</v>
      </c>
      <c r="N137" s="6">
        <f>VLOOKUP(D137,'Swine Farm Type Lagoon Yields'!$A$3:$B$7,2,0)</f>
        <v>2336</v>
      </c>
      <c r="O137" s="11">
        <f>VLOOKUP(D137,'Swine Farm Type Lagoon Yields'!$A$3:$C$7,3,0)</f>
        <v>1.4534591999999997</v>
      </c>
      <c r="P137" s="6">
        <f>E137*N137/'Conversions &amp; Assumptions'!$C$10</f>
        <v>469.33333333333331</v>
      </c>
      <c r="Q137" s="6">
        <f t="shared" si="4"/>
        <v>2558.0881919999997</v>
      </c>
      <c r="R137" s="12">
        <f>'Conversions &amp; Assumptions'!$G$21*LN('Duplin County Swine Farm Master'!P137)+'Conversions &amp; Assumptions'!$H$21</f>
        <v>23.807089395984953</v>
      </c>
      <c r="S137" s="16">
        <f t="shared" si="5"/>
        <v>60900.634269757516</v>
      </c>
    </row>
    <row r="138" spans="1:19">
      <c r="A138" t="s">
        <v>290</v>
      </c>
      <c r="B138" t="s">
        <v>291</v>
      </c>
      <c r="C138" t="s">
        <v>13</v>
      </c>
      <c r="D138" t="s">
        <v>21</v>
      </c>
      <c r="E138">
        <v>2600</v>
      </c>
      <c r="F138">
        <v>1</v>
      </c>
      <c r="G138">
        <v>41913</v>
      </c>
      <c r="H138">
        <v>41913</v>
      </c>
      <c r="I138">
        <v>43738</v>
      </c>
      <c r="J138" t="s">
        <v>15</v>
      </c>
      <c r="K138" t="s">
        <v>16</v>
      </c>
      <c r="L138" s="5">
        <v>34.860300000000002</v>
      </c>
      <c r="M138" s="5">
        <v>-77.812799999999996</v>
      </c>
      <c r="N138" s="6">
        <f>VLOOKUP(D138,'Swine Farm Type Lagoon Yields'!$A$3:$B$7,2,0)</f>
        <v>420</v>
      </c>
      <c r="O138" s="11">
        <f>VLOOKUP(D138,'Swine Farm Type Lagoon Yields'!$A$3:$C$7,3,0)</f>
        <v>0.26132399999999995</v>
      </c>
      <c r="P138" s="6">
        <f>E138*N138/'Conversions &amp; Assumptions'!$C$10</f>
        <v>124.65753424657534</v>
      </c>
      <c r="Q138" s="6">
        <f t="shared" si="4"/>
        <v>679.44239999999991</v>
      </c>
      <c r="R138" s="12">
        <f>'Conversions &amp; Assumptions'!$G$21*LN('Duplin County Swine Farm Master'!P138)+'Conversions &amp; Assumptions'!$H$21</f>
        <v>33.656741053924399</v>
      </c>
      <c r="S138" s="16">
        <f t="shared" si="5"/>
        <v>22867.816917856919</v>
      </c>
    </row>
    <row r="139" spans="1:19">
      <c r="A139" t="s">
        <v>292</v>
      </c>
      <c r="B139" t="s">
        <v>293</v>
      </c>
      <c r="C139" t="s">
        <v>13</v>
      </c>
      <c r="D139" t="s">
        <v>14</v>
      </c>
      <c r="E139">
        <v>4248</v>
      </c>
      <c r="F139">
        <v>3</v>
      </c>
      <c r="G139">
        <v>42930</v>
      </c>
      <c r="H139">
        <v>42930</v>
      </c>
      <c r="I139">
        <v>43738</v>
      </c>
      <c r="J139" t="s">
        <v>15</v>
      </c>
      <c r="K139" t="s">
        <v>16</v>
      </c>
      <c r="L139" s="5">
        <v>34.860436</v>
      </c>
      <c r="M139" s="5">
        <v>-77.939721000000006</v>
      </c>
      <c r="N139" s="6">
        <f>VLOOKUP(D139,'Swine Farm Type Lagoon Yields'!$A$3:$B$7,2,0)</f>
        <v>2336</v>
      </c>
      <c r="O139" s="11">
        <f>VLOOKUP(D139,'Swine Farm Type Lagoon Yields'!$A$3:$C$7,3,0)</f>
        <v>1.4534591999999997</v>
      </c>
      <c r="P139" s="6">
        <f>E139*N139/'Conversions &amp; Assumptions'!$C$10</f>
        <v>1132.8</v>
      </c>
      <c r="Q139" s="6">
        <f t="shared" si="4"/>
        <v>6174.2946815999985</v>
      </c>
      <c r="R139" s="12">
        <f>'Conversions &amp; Assumptions'!$G$21*LN('Duplin County Swine Farm Master'!P139)+'Conversions &amp; Assumptions'!$H$21</f>
        <v>17.260671528335948</v>
      </c>
      <c r="S139" s="16">
        <f t="shared" si="5"/>
        <v>106572.47241824916</v>
      </c>
    </row>
    <row r="140" spans="1:19">
      <c r="A140" t="s">
        <v>294</v>
      </c>
      <c r="B140" t="s">
        <v>295</v>
      </c>
      <c r="C140" t="s">
        <v>13</v>
      </c>
      <c r="D140" t="s">
        <v>21</v>
      </c>
      <c r="E140">
        <v>2600</v>
      </c>
      <c r="F140">
        <v>1</v>
      </c>
      <c r="G140">
        <v>42923</v>
      </c>
      <c r="H140">
        <v>42923</v>
      </c>
      <c r="I140">
        <v>43738</v>
      </c>
      <c r="J140" t="s">
        <v>15</v>
      </c>
      <c r="K140" t="s">
        <v>16</v>
      </c>
      <c r="L140" s="5">
        <v>34.861699999999999</v>
      </c>
      <c r="M140" s="5">
        <v>-77.893100000000004</v>
      </c>
      <c r="N140" s="6">
        <f>VLOOKUP(D140,'Swine Farm Type Lagoon Yields'!$A$3:$B$7,2,0)</f>
        <v>420</v>
      </c>
      <c r="O140" s="11">
        <f>VLOOKUP(D140,'Swine Farm Type Lagoon Yields'!$A$3:$C$7,3,0)</f>
        <v>0.26132399999999995</v>
      </c>
      <c r="P140" s="6">
        <f>E140*N140/'Conversions &amp; Assumptions'!$C$10</f>
        <v>124.65753424657534</v>
      </c>
      <c r="Q140" s="6">
        <f t="shared" si="4"/>
        <v>679.44239999999991</v>
      </c>
      <c r="R140" s="12">
        <f>'Conversions &amp; Assumptions'!$G$21*LN('Duplin County Swine Farm Master'!P140)+'Conversions &amp; Assumptions'!$H$21</f>
        <v>33.656741053924399</v>
      </c>
      <c r="S140" s="16">
        <f t="shared" si="5"/>
        <v>22867.816917856919</v>
      </c>
    </row>
    <row r="141" spans="1:19">
      <c r="A141" t="s">
        <v>296</v>
      </c>
      <c r="B141" t="s">
        <v>297</v>
      </c>
      <c r="C141" t="s">
        <v>13</v>
      </c>
      <c r="D141" t="s">
        <v>14</v>
      </c>
      <c r="E141">
        <v>1860</v>
      </c>
      <c r="F141">
        <v>1</v>
      </c>
      <c r="G141">
        <v>41913</v>
      </c>
      <c r="H141">
        <v>41913</v>
      </c>
      <c r="I141">
        <v>43738</v>
      </c>
      <c r="J141" t="s">
        <v>15</v>
      </c>
      <c r="K141" t="s">
        <v>16</v>
      </c>
      <c r="L141" s="5">
        <v>34.861899999999999</v>
      </c>
      <c r="M141" s="5">
        <v>-77.948899999999995</v>
      </c>
      <c r="N141" s="6">
        <f>VLOOKUP(D141,'Swine Farm Type Lagoon Yields'!$A$3:$B$7,2,0)</f>
        <v>2336</v>
      </c>
      <c r="O141" s="11">
        <f>VLOOKUP(D141,'Swine Farm Type Lagoon Yields'!$A$3:$C$7,3,0)</f>
        <v>1.4534591999999997</v>
      </c>
      <c r="P141" s="6">
        <f>E141*N141/'Conversions &amp; Assumptions'!$C$10</f>
        <v>496</v>
      </c>
      <c r="Q141" s="6">
        <f t="shared" si="4"/>
        <v>2703.4341119999995</v>
      </c>
      <c r="R141" s="12">
        <f>'Conversions &amp; Assumptions'!$G$21*LN('Duplin County Swine Farm Master'!P141)+'Conversions &amp; Assumptions'!$H$21</f>
        <v>23.396513487991079</v>
      </c>
      <c r="S141" s="16">
        <f t="shared" si="5"/>
        <v>63250.932665303175</v>
      </c>
    </row>
    <row r="142" spans="1:19">
      <c r="A142" t="s">
        <v>298</v>
      </c>
      <c r="B142" t="s">
        <v>299</v>
      </c>
      <c r="C142" t="s">
        <v>13</v>
      </c>
      <c r="D142" t="s">
        <v>14</v>
      </c>
      <c r="E142">
        <v>3672</v>
      </c>
      <c r="F142">
        <v>1</v>
      </c>
      <c r="G142">
        <v>41913</v>
      </c>
      <c r="H142">
        <v>41913</v>
      </c>
      <c r="I142">
        <v>43738</v>
      </c>
      <c r="J142" t="s">
        <v>15</v>
      </c>
      <c r="K142" t="s">
        <v>16</v>
      </c>
      <c r="L142" s="5">
        <v>34.863300000000002</v>
      </c>
      <c r="M142" s="5">
        <v>-77.703299999999999</v>
      </c>
      <c r="N142" s="6">
        <f>VLOOKUP(D142,'Swine Farm Type Lagoon Yields'!$A$3:$B$7,2,0)</f>
        <v>2336</v>
      </c>
      <c r="O142" s="11">
        <f>VLOOKUP(D142,'Swine Farm Type Lagoon Yields'!$A$3:$C$7,3,0)</f>
        <v>1.4534591999999997</v>
      </c>
      <c r="P142" s="6">
        <f>E142*N142/'Conversions &amp; Assumptions'!$C$10</f>
        <v>979.2</v>
      </c>
      <c r="Q142" s="6">
        <f t="shared" si="4"/>
        <v>5337.102182399999</v>
      </c>
      <c r="R142" s="12">
        <f>'Conversions &amp; Assumptions'!$G$21*LN('Duplin County Swine Farm Master'!P142)+'Conversions &amp; Assumptions'!$H$21</f>
        <v>18.343242272563053</v>
      </c>
      <c r="S142" s="16">
        <f t="shared" si="5"/>
        <v>97899.758365188187</v>
      </c>
    </row>
    <row r="143" spans="1:19">
      <c r="A143" t="s">
        <v>300</v>
      </c>
      <c r="B143" t="s">
        <v>301</v>
      </c>
      <c r="C143" t="s">
        <v>13</v>
      </c>
      <c r="D143" t="s">
        <v>14</v>
      </c>
      <c r="E143">
        <v>31680</v>
      </c>
      <c r="F143">
        <v>4</v>
      </c>
      <c r="G143">
        <v>41913</v>
      </c>
      <c r="H143">
        <v>41913</v>
      </c>
      <c r="I143">
        <v>43738</v>
      </c>
      <c r="J143" t="s">
        <v>15</v>
      </c>
      <c r="K143" t="s">
        <v>16</v>
      </c>
      <c r="L143" s="5">
        <v>34.867199999999997</v>
      </c>
      <c r="M143" s="5">
        <v>-78.151399999999995</v>
      </c>
      <c r="N143" s="6">
        <f>VLOOKUP(D143,'Swine Farm Type Lagoon Yields'!$A$3:$B$7,2,0)</f>
        <v>2336</v>
      </c>
      <c r="O143" s="11">
        <f>VLOOKUP(D143,'Swine Farm Type Lagoon Yields'!$A$3:$C$7,3,0)</f>
        <v>1.4534591999999997</v>
      </c>
      <c r="P143" s="6">
        <f>E143*N143/'Conversions &amp; Assumptions'!$C$10</f>
        <v>8448</v>
      </c>
      <c r="Q143" s="6">
        <f t="shared" si="4"/>
        <v>46045.587455999994</v>
      </c>
      <c r="R143" s="12">
        <f>'Conversions &amp; Assumptions'!$G$21*LN('Duplin County Swine Farm Master'!P143)+'Conversions &amp; Assumptions'!$H$21</f>
        <v>2.3329763527848826</v>
      </c>
      <c r="S143" s="16">
        <f t="shared" si="5"/>
        <v>107423.2666849362</v>
      </c>
    </row>
    <row r="144" spans="1:19">
      <c r="A144" t="s">
        <v>302</v>
      </c>
      <c r="B144" t="s">
        <v>303</v>
      </c>
      <c r="C144" t="s">
        <v>13</v>
      </c>
      <c r="D144" t="s">
        <v>21</v>
      </c>
      <c r="E144">
        <v>3840</v>
      </c>
      <c r="F144">
        <v>1</v>
      </c>
      <c r="G144">
        <v>41913</v>
      </c>
      <c r="H144">
        <v>41913</v>
      </c>
      <c r="I144">
        <v>43738</v>
      </c>
      <c r="J144" t="s">
        <v>15</v>
      </c>
      <c r="K144" t="s">
        <v>16</v>
      </c>
      <c r="L144" s="5">
        <v>34.868600000000001</v>
      </c>
      <c r="M144" s="5">
        <v>-77.695599999999999</v>
      </c>
      <c r="N144" s="6">
        <f>VLOOKUP(D144,'Swine Farm Type Lagoon Yields'!$A$3:$B$7,2,0)</f>
        <v>420</v>
      </c>
      <c r="O144" s="11">
        <f>VLOOKUP(D144,'Swine Farm Type Lagoon Yields'!$A$3:$C$7,3,0)</f>
        <v>0.26132399999999995</v>
      </c>
      <c r="P144" s="6">
        <f>E144*N144/'Conversions &amp; Assumptions'!$C$10</f>
        <v>184.10958904109589</v>
      </c>
      <c r="Q144" s="6">
        <f t="shared" si="4"/>
        <v>1003.4841599999997</v>
      </c>
      <c r="R144" s="12">
        <f>'Conversions &amp; Assumptions'!$G$21*LN('Duplin County Swine Farm Master'!P144)+'Conversions &amp; Assumptions'!$H$21</f>
        <v>30.759513425888358</v>
      </c>
      <c r="S144" s="16">
        <f t="shared" si="5"/>
        <v>30866.684492186294</v>
      </c>
    </row>
    <row r="145" spans="1:19">
      <c r="A145" t="s">
        <v>304</v>
      </c>
      <c r="B145" t="s">
        <v>305</v>
      </c>
      <c r="C145" t="s">
        <v>13</v>
      </c>
      <c r="D145" t="s">
        <v>14</v>
      </c>
      <c r="E145">
        <v>3672</v>
      </c>
      <c r="F145">
        <v>1</v>
      </c>
      <c r="G145">
        <v>41913</v>
      </c>
      <c r="H145">
        <v>41913</v>
      </c>
      <c r="I145">
        <v>43738</v>
      </c>
      <c r="J145" t="s">
        <v>15</v>
      </c>
      <c r="K145" t="s">
        <v>16</v>
      </c>
      <c r="L145" s="5">
        <v>34.869399999999999</v>
      </c>
      <c r="M145" s="5">
        <v>-77.726699999999994</v>
      </c>
      <c r="N145" s="6">
        <f>VLOOKUP(D145,'Swine Farm Type Lagoon Yields'!$A$3:$B$7,2,0)</f>
        <v>2336</v>
      </c>
      <c r="O145" s="11">
        <f>VLOOKUP(D145,'Swine Farm Type Lagoon Yields'!$A$3:$C$7,3,0)</f>
        <v>1.4534591999999997</v>
      </c>
      <c r="P145" s="6">
        <f>E145*N145/'Conversions &amp; Assumptions'!$C$10</f>
        <v>979.2</v>
      </c>
      <c r="Q145" s="6">
        <f t="shared" si="4"/>
        <v>5337.102182399999</v>
      </c>
      <c r="R145" s="12">
        <f>'Conversions &amp; Assumptions'!$G$21*LN('Duplin County Swine Farm Master'!P145)+'Conversions &amp; Assumptions'!$H$21</f>
        <v>18.343242272563053</v>
      </c>
      <c r="S145" s="16">
        <f t="shared" si="5"/>
        <v>97899.758365188187</v>
      </c>
    </row>
    <row r="146" spans="1:19">
      <c r="A146" t="s">
        <v>306</v>
      </c>
      <c r="B146" t="s">
        <v>307</v>
      </c>
      <c r="C146" t="s">
        <v>13</v>
      </c>
      <c r="D146" t="s">
        <v>14</v>
      </c>
      <c r="E146">
        <v>5832</v>
      </c>
      <c r="F146">
        <v>2</v>
      </c>
      <c r="G146">
        <v>41913</v>
      </c>
      <c r="H146">
        <v>41913</v>
      </c>
      <c r="I146">
        <v>43738</v>
      </c>
      <c r="J146" t="s">
        <v>15</v>
      </c>
      <c r="K146" t="s">
        <v>16</v>
      </c>
      <c r="L146" s="5">
        <v>34.869999999999997</v>
      </c>
      <c r="M146" s="5">
        <v>-77.752200000000002</v>
      </c>
      <c r="N146" s="6">
        <f>VLOOKUP(D146,'Swine Farm Type Lagoon Yields'!$A$3:$B$7,2,0)</f>
        <v>2336</v>
      </c>
      <c r="O146" s="11">
        <f>VLOOKUP(D146,'Swine Farm Type Lagoon Yields'!$A$3:$C$7,3,0)</f>
        <v>1.4534591999999997</v>
      </c>
      <c r="P146" s="6">
        <f>E146*N146/'Conversions &amp; Assumptions'!$C$10</f>
        <v>1555.2</v>
      </c>
      <c r="Q146" s="6">
        <f t="shared" si="4"/>
        <v>8476.5740543999982</v>
      </c>
      <c r="R146" s="12">
        <f>'Conversions &amp; Assumptions'!$G$21*LN('Duplin County Swine Farm Master'!P146)+'Conversions &amp; Assumptions'!$H$21</f>
        <v>14.906165439931613</v>
      </c>
      <c r="S146" s="16">
        <f t="shared" si="5"/>
        <v>126353.21521871824</v>
      </c>
    </row>
    <row r="147" spans="1:19">
      <c r="A147" t="s">
        <v>308</v>
      </c>
      <c r="B147" t="s">
        <v>309</v>
      </c>
      <c r="C147" t="s">
        <v>13</v>
      </c>
      <c r="D147" t="s">
        <v>14</v>
      </c>
      <c r="E147">
        <v>1240</v>
      </c>
      <c r="F147">
        <v>1</v>
      </c>
      <c r="G147">
        <v>41913</v>
      </c>
      <c r="H147">
        <v>41913</v>
      </c>
      <c r="I147">
        <v>43738</v>
      </c>
      <c r="J147" t="s">
        <v>15</v>
      </c>
      <c r="K147" t="s">
        <v>16</v>
      </c>
      <c r="L147" s="5">
        <v>34.8703</v>
      </c>
      <c r="M147" s="5">
        <v>-77.8078</v>
      </c>
      <c r="N147" s="6">
        <f>VLOOKUP(D147,'Swine Farm Type Lagoon Yields'!$A$3:$B$7,2,0)</f>
        <v>2336</v>
      </c>
      <c r="O147" s="11">
        <f>VLOOKUP(D147,'Swine Farm Type Lagoon Yields'!$A$3:$C$7,3,0)</f>
        <v>1.4534591999999997</v>
      </c>
      <c r="P147" s="6">
        <f>E147*N147/'Conversions &amp; Assumptions'!$C$10</f>
        <v>330.66666666666669</v>
      </c>
      <c r="Q147" s="6">
        <f t="shared" si="4"/>
        <v>1802.2894079999996</v>
      </c>
      <c r="R147" s="12">
        <f>'Conversions &amp; Assumptions'!$G$21*LN('Duplin County Swine Farm Master'!P147)+'Conversions &amp; Assumptions'!$H$21</f>
        <v>26.408929985212076</v>
      </c>
      <c r="S147" s="16">
        <f t="shared" si="5"/>
        <v>47596.534788961311</v>
      </c>
    </row>
    <row r="148" spans="1:19">
      <c r="A148" t="s">
        <v>310</v>
      </c>
      <c r="B148" t="s">
        <v>311</v>
      </c>
      <c r="C148" t="s">
        <v>13</v>
      </c>
      <c r="D148" t="s">
        <v>51</v>
      </c>
      <c r="E148">
        <v>2400</v>
      </c>
      <c r="F148">
        <v>1</v>
      </c>
      <c r="G148">
        <v>41913</v>
      </c>
      <c r="H148">
        <v>41913</v>
      </c>
      <c r="I148">
        <v>43738</v>
      </c>
      <c r="J148" t="s">
        <v>15</v>
      </c>
      <c r="K148" t="s">
        <v>16</v>
      </c>
      <c r="L148" s="5">
        <v>34.871459000000002</v>
      </c>
      <c r="M148" s="5">
        <v>-77.923136</v>
      </c>
      <c r="N148" s="6">
        <f>VLOOKUP(D148,'Swine Farm Type Lagoon Yields'!$A$3:$B$7,2,0)</f>
        <v>1183</v>
      </c>
      <c r="O148" s="11">
        <f>VLOOKUP(D148,'Swine Farm Type Lagoon Yields'!$A$3:$C$7,3,0)</f>
        <v>0.7360625999999999</v>
      </c>
      <c r="P148" s="6">
        <f>E148*N148/'Conversions &amp; Assumptions'!$C$10</f>
        <v>324.10958904109589</v>
      </c>
      <c r="Q148" s="6">
        <f t="shared" si="4"/>
        <v>1766.5502399999998</v>
      </c>
      <c r="R148" s="12">
        <f>'Conversions &amp; Assumptions'!$G$21*LN('Duplin County Swine Farm Master'!P148)+'Conversions &amp; Assumptions'!$H$21</f>
        <v>26.55773701455275</v>
      </c>
      <c r="S148" s="16">
        <f t="shared" si="5"/>
        <v>46915.576696915035</v>
      </c>
    </row>
    <row r="149" spans="1:19">
      <c r="A149" t="s">
        <v>312</v>
      </c>
      <c r="B149" t="s">
        <v>313</v>
      </c>
      <c r="C149" t="s">
        <v>13</v>
      </c>
      <c r="D149" t="s">
        <v>21</v>
      </c>
      <c r="E149">
        <v>3552</v>
      </c>
      <c r="F149">
        <v>1</v>
      </c>
      <c r="G149">
        <v>41913</v>
      </c>
      <c r="H149">
        <v>41913</v>
      </c>
      <c r="I149">
        <v>43738</v>
      </c>
      <c r="J149" t="s">
        <v>15</v>
      </c>
      <c r="K149" t="s">
        <v>16</v>
      </c>
      <c r="L149" s="5">
        <v>34.872500000000002</v>
      </c>
      <c r="M149" s="5">
        <v>-77.936099999999996</v>
      </c>
      <c r="N149" s="6">
        <f>VLOOKUP(D149,'Swine Farm Type Lagoon Yields'!$A$3:$B$7,2,0)</f>
        <v>420</v>
      </c>
      <c r="O149" s="11">
        <f>VLOOKUP(D149,'Swine Farm Type Lagoon Yields'!$A$3:$C$7,3,0)</f>
        <v>0.26132399999999995</v>
      </c>
      <c r="P149" s="6">
        <f>E149*N149/'Conversions &amp; Assumptions'!$C$10</f>
        <v>170.30136986301369</v>
      </c>
      <c r="Q149" s="6">
        <f t="shared" si="4"/>
        <v>928.22284799999977</v>
      </c>
      <c r="R149" s="12">
        <f>'Conversions &amp; Assumptions'!$G$21*LN('Duplin County Swine Farm Master'!P149)+'Conversions &amp; Assumptions'!$H$21</f>
        <v>31.338731289462181</v>
      </c>
      <c r="S149" s="16">
        <f t="shared" si="5"/>
        <v>29089.326410211292</v>
      </c>
    </row>
    <row r="150" spans="1:19">
      <c r="A150" t="s">
        <v>314</v>
      </c>
      <c r="B150" t="s">
        <v>315</v>
      </c>
      <c r="C150" t="s">
        <v>13</v>
      </c>
      <c r="D150" t="s">
        <v>14</v>
      </c>
      <c r="E150">
        <v>4640</v>
      </c>
      <c r="F150">
        <v>2</v>
      </c>
      <c r="G150">
        <v>42228</v>
      </c>
      <c r="H150">
        <v>42228</v>
      </c>
      <c r="I150">
        <v>43738</v>
      </c>
      <c r="J150" t="s">
        <v>15</v>
      </c>
      <c r="K150" t="s">
        <v>16</v>
      </c>
      <c r="L150" s="5">
        <v>34.873899999999999</v>
      </c>
      <c r="M150" s="5">
        <v>-77.801900000000003</v>
      </c>
      <c r="N150" s="6">
        <f>VLOOKUP(D150,'Swine Farm Type Lagoon Yields'!$A$3:$B$7,2,0)</f>
        <v>2336</v>
      </c>
      <c r="O150" s="11">
        <f>VLOOKUP(D150,'Swine Farm Type Lagoon Yields'!$A$3:$C$7,3,0)</f>
        <v>1.4534591999999997</v>
      </c>
      <c r="P150" s="6">
        <f>E150*N150/'Conversions &amp; Assumptions'!$C$10</f>
        <v>1237.3333333333333</v>
      </c>
      <c r="Q150" s="6">
        <f t="shared" si="4"/>
        <v>6744.0506879999984</v>
      </c>
      <c r="R150" s="12">
        <f>'Conversions &amp; Assumptions'!$G$21*LN('Duplin County Swine Farm Master'!P150)+'Conversions &amp; Assumptions'!$H$21</f>
        <v>16.604895736180197</v>
      </c>
      <c r="S150" s="16">
        <f t="shared" si="5"/>
        <v>111984.25851375429</v>
      </c>
    </row>
    <row r="151" spans="1:19">
      <c r="A151" t="s">
        <v>316</v>
      </c>
      <c r="B151" t="s">
        <v>317</v>
      </c>
      <c r="C151" t="s">
        <v>13</v>
      </c>
      <c r="D151" t="s">
        <v>14</v>
      </c>
      <c r="E151">
        <v>1440</v>
      </c>
      <c r="F151">
        <v>1</v>
      </c>
      <c r="G151">
        <v>41913</v>
      </c>
      <c r="H151">
        <v>41913</v>
      </c>
      <c r="I151">
        <v>43738</v>
      </c>
      <c r="J151" t="s">
        <v>15</v>
      </c>
      <c r="K151" t="s">
        <v>16</v>
      </c>
      <c r="L151" s="5">
        <v>34.873899999999999</v>
      </c>
      <c r="M151" s="5">
        <v>-77.885000000000005</v>
      </c>
      <c r="N151" s="6">
        <f>VLOOKUP(D151,'Swine Farm Type Lagoon Yields'!$A$3:$B$7,2,0)</f>
        <v>2336</v>
      </c>
      <c r="O151" s="11">
        <f>VLOOKUP(D151,'Swine Farm Type Lagoon Yields'!$A$3:$C$7,3,0)</f>
        <v>1.4534591999999997</v>
      </c>
      <c r="P151" s="6">
        <f>E151*N151/'Conversions &amp; Assumptions'!$C$10</f>
        <v>384</v>
      </c>
      <c r="Q151" s="6">
        <f t="shared" si="4"/>
        <v>2092.9812479999996</v>
      </c>
      <c r="R151" s="12">
        <f>'Conversions &amp; Assumptions'!$G$21*LN('Duplin County Swine Farm Master'!P151)+'Conversions &amp; Assumptions'!$H$21</f>
        <v>25.297978997656259</v>
      </c>
      <c r="S151" s="16">
        <f t="shared" si="5"/>
        <v>52948.195654392373</v>
      </c>
    </row>
    <row r="152" spans="1:19">
      <c r="A152" t="s">
        <v>318</v>
      </c>
      <c r="B152" t="s">
        <v>319</v>
      </c>
      <c r="C152" t="s">
        <v>13</v>
      </c>
      <c r="D152" t="s">
        <v>14</v>
      </c>
      <c r="E152">
        <v>2420</v>
      </c>
      <c r="F152">
        <v>1</v>
      </c>
      <c r="G152">
        <v>42356</v>
      </c>
      <c r="H152">
        <v>42356</v>
      </c>
      <c r="I152">
        <v>43738</v>
      </c>
      <c r="J152" t="s">
        <v>15</v>
      </c>
      <c r="K152" t="s">
        <v>16</v>
      </c>
      <c r="L152" s="5">
        <v>34.874200000000002</v>
      </c>
      <c r="M152" s="5">
        <v>-77.797200000000004</v>
      </c>
      <c r="N152" s="6">
        <f>VLOOKUP(D152,'Swine Farm Type Lagoon Yields'!$A$3:$B$7,2,0)</f>
        <v>2336</v>
      </c>
      <c r="O152" s="11">
        <f>VLOOKUP(D152,'Swine Farm Type Lagoon Yields'!$A$3:$C$7,3,0)</f>
        <v>1.4534591999999997</v>
      </c>
      <c r="P152" s="6">
        <f>E152*N152/'Conversions &amp; Assumptions'!$C$10</f>
        <v>645.33333333333337</v>
      </c>
      <c r="Q152" s="6">
        <f t="shared" si="4"/>
        <v>3517.3712639999994</v>
      </c>
      <c r="R152" s="12">
        <f>'Conversions &amp; Assumptions'!$G$21*LN('Duplin County Swine Farm Master'!P152)+'Conversions &amp; Assumptions'!$H$21</f>
        <v>21.441126816124338</v>
      </c>
      <c r="S152" s="16">
        <f t="shared" si="5"/>
        <v>75416.403330815549</v>
      </c>
    </row>
    <row r="153" spans="1:19">
      <c r="A153" t="s">
        <v>320</v>
      </c>
      <c r="B153" t="s">
        <v>321</v>
      </c>
      <c r="C153" t="s">
        <v>13</v>
      </c>
      <c r="D153" t="s">
        <v>21</v>
      </c>
      <c r="E153">
        <v>3200</v>
      </c>
      <c r="F153">
        <v>2</v>
      </c>
      <c r="G153">
        <v>41913</v>
      </c>
      <c r="H153">
        <v>41913</v>
      </c>
      <c r="I153">
        <v>43738</v>
      </c>
      <c r="J153" t="s">
        <v>15</v>
      </c>
      <c r="K153" t="s">
        <v>16</v>
      </c>
      <c r="L153" s="5">
        <v>34.875</v>
      </c>
      <c r="M153" s="5">
        <v>-77.866699999999994</v>
      </c>
      <c r="N153" s="6">
        <f>VLOOKUP(D153,'Swine Farm Type Lagoon Yields'!$A$3:$B$7,2,0)</f>
        <v>420</v>
      </c>
      <c r="O153" s="11">
        <f>VLOOKUP(D153,'Swine Farm Type Lagoon Yields'!$A$3:$C$7,3,0)</f>
        <v>0.26132399999999995</v>
      </c>
      <c r="P153" s="6">
        <f>E153*N153/'Conversions &amp; Assumptions'!$C$10</f>
        <v>153.42465753424656</v>
      </c>
      <c r="Q153" s="6">
        <f t="shared" si="4"/>
        <v>836.23679999999979</v>
      </c>
      <c r="R153" s="12">
        <f>'Conversions &amp; Assumptions'!$G$21*LN('Duplin County Swine Farm Master'!P153)+'Conversions &amp; Assumptions'!$H$21</f>
        <v>32.114077491950013</v>
      </c>
      <c r="S153" s="16">
        <f t="shared" si="5"/>
        <v>26854.973396820296</v>
      </c>
    </row>
    <row r="154" spans="1:19">
      <c r="A154" t="s">
        <v>322</v>
      </c>
      <c r="B154" t="s">
        <v>323</v>
      </c>
      <c r="C154" t="s">
        <v>13</v>
      </c>
      <c r="D154" t="s">
        <v>21</v>
      </c>
      <c r="E154">
        <v>5600</v>
      </c>
      <c r="F154">
        <v>1</v>
      </c>
      <c r="G154">
        <v>41913</v>
      </c>
      <c r="H154">
        <v>41913</v>
      </c>
      <c r="I154">
        <v>43738</v>
      </c>
      <c r="J154" t="s">
        <v>15</v>
      </c>
      <c r="K154" t="s">
        <v>16</v>
      </c>
      <c r="L154" s="5">
        <v>34.875599999999999</v>
      </c>
      <c r="M154" s="5">
        <v>-77.736099999999993</v>
      </c>
      <c r="N154" s="6">
        <f>VLOOKUP(D154,'Swine Farm Type Lagoon Yields'!$A$3:$B$7,2,0)</f>
        <v>420</v>
      </c>
      <c r="O154" s="11">
        <f>VLOOKUP(D154,'Swine Farm Type Lagoon Yields'!$A$3:$C$7,3,0)</f>
        <v>0.26132399999999995</v>
      </c>
      <c r="P154" s="6">
        <f>E154*N154/'Conversions &amp; Assumptions'!$C$10</f>
        <v>268.49315068493149</v>
      </c>
      <c r="Q154" s="6">
        <f t="shared" si="4"/>
        <v>1463.4143999999997</v>
      </c>
      <c r="R154" s="12">
        <f>'Conversions &amp; Assumptions'!$G$21*LN('Duplin County Swine Farm Master'!P154)+'Conversions &amp; Assumptions'!$H$21</f>
        <v>27.956393395412952</v>
      </c>
      <c r="S154" s="16">
        <f t="shared" si="5"/>
        <v>40911.788666912202</v>
      </c>
    </row>
    <row r="155" spans="1:19">
      <c r="A155" t="s">
        <v>324</v>
      </c>
      <c r="B155" t="s">
        <v>325</v>
      </c>
      <c r="C155" t="s">
        <v>13</v>
      </c>
      <c r="D155" t="s">
        <v>14</v>
      </c>
      <c r="E155">
        <v>7344</v>
      </c>
      <c r="F155">
        <v>2</v>
      </c>
      <c r="G155">
        <v>42930</v>
      </c>
      <c r="H155">
        <v>42930</v>
      </c>
      <c r="I155">
        <v>43738</v>
      </c>
      <c r="J155" t="s">
        <v>15</v>
      </c>
      <c r="K155" t="s">
        <v>16</v>
      </c>
      <c r="L155" s="5">
        <v>34.876100000000001</v>
      </c>
      <c r="M155" s="5">
        <v>-78.023600000000002</v>
      </c>
      <c r="N155" s="6">
        <f>VLOOKUP(D155,'Swine Farm Type Lagoon Yields'!$A$3:$B$7,2,0)</f>
        <v>2336</v>
      </c>
      <c r="O155" s="11">
        <f>VLOOKUP(D155,'Swine Farm Type Lagoon Yields'!$A$3:$C$7,3,0)</f>
        <v>1.4534591999999997</v>
      </c>
      <c r="P155" s="6">
        <f>E155*N155/'Conversions &amp; Assumptions'!$C$10</f>
        <v>1958.4</v>
      </c>
      <c r="Q155" s="6">
        <f t="shared" si="4"/>
        <v>10674.204364799998</v>
      </c>
      <c r="R155" s="12">
        <f>'Conversions &amp; Assumptions'!$G$21*LN('Duplin County Swine Farm Master'!P155)+'Conversions &amp; Assumptions'!$H$21</f>
        <v>13.193482256310361</v>
      </c>
      <c r="S155" s="16">
        <f t="shared" si="5"/>
        <v>140829.92588721937</v>
      </c>
    </row>
    <row r="156" spans="1:19">
      <c r="A156" t="s">
        <v>326</v>
      </c>
      <c r="B156" t="s">
        <v>327</v>
      </c>
      <c r="C156" t="s">
        <v>13</v>
      </c>
      <c r="D156" t="s">
        <v>34</v>
      </c>
      <c r="E156">
        <v>1479</v>
      </c>
      <c r="F156">
        <v>2</v>
      </c>
      <c r="G156">
        <v>42636</v>
      </c>
      <c r="H156">
        <v>42636</v>
      </c>
      <c r="I156">
        <v>43738</v>
      </c>
      <c r="J156" t="s">
        <v>15</v>
      </c>
      <c r="K156" t="s">
        <v>16</v>
      </c>
      <c r="L156" s="5">
        <v>34.876399999999997</v>
      </c>
      <c r="M156" s="5">
        <v>-77.909199999999998</v>
      </c>
      <c r="N156" s="6">
        <f>VLOOKUP(D156,'Swine Farm Type Lagoon Yields'!$A$3:$B$7,2,0)</f>
        <v>2068</v>
      </c>
      <c r="O156" s="11">
        <f>VLOOKUP(D156,'Swine Farm Type Lagoon Yields'!$A$3:$C$7,3,0)</f>
        <v>1.2867096</v>
      </c>
      <c r="P156" s="6">
        <f>E156*N156/'Conversions &amp; Assumptions'!$C$10</f>
        <v>349.15205479452055</v>
      </c>
      <c r="Q156" s="6">
        <f t="shared" si="4"/>
        <v>1903.0434984000001</v>
      </c>
      <c r="R156" s="12">
        <f>'Conversions &amp; Assumptions'!$G$21*LN('Duplin County Swine Farm Master'!P156)+'Conversions &amp; Assumptions'!$H$21</f>
        <v>26.00478792583128</v>
      </c>
      <c r="S156" s="16">
        <f t="shared" si="5"/>
        <v>49488.242589524045</v>
      </c>
    </row>
    <row r="157" spans="1:19">
      <c r="A157" t="s">
        <v>328</v>
      </c>
      <c r="B157" t="s">
        <v>329</v>
      </c>
      <c r="C157" t="s">
        <v>13</v>
      </c>
      <c r="D157" t="s">
        <v>14</v>
      </c>
      <c r="E157">
        <v>2400</v>
      </c>
      <c r="F157">
        <v>2</v>
      </c>
      <c r="G157">
        <v>41913</v>
      </c>
      <c r="H157">
        <v>41913</v>
      </c>
      <c r="I157">
        <v>43738</v>
      </c>
      <c r="J157" t="s">
        <v>15</v>
      </c>
      <c r="K157" t="s">
        <v>16</v>
      </c>
      <c r="L157" s="5">
        <v>34.8767</v>
      </c>
      <c r="M157" s="5">
        <v>-77.913300000000007</v>
      </c>
      <c r="N157" s="6">
        <f>VLOOKUP(D157,'Swine Farm Type Lagoon Yields'!$A$3:$B$7,2,0)</f>
        <v>2336</v>
      </c>
      <c r="O157" s="11">
        <f>VLOOKUP(D157,'Swine Farm Type Lagoon Yields'!$A$3:$C$7,3,0)</f>
        <v>1.4534591999999997</v>
      </c>
      <c r="P157" s="6">
        <f>E157*N157/'Conversions &amp; Assumptions'!$C$10</f>
        <v>640</v>
      </c>
      <c r="Q157" s="6">
        <f t="shared" si="4"/>
        <v>3488.3020799999995</v>
      </c>
      <c r="R157" s="12">
        <f>'Conversions &amp; Assumptions'!$G$21*LN('Duplin County Swine Farm Master'!P157)+'Conversions &amp; Assumptions'!$H$21</f>
        <v>21.502783047465222</v>
      </c>
      <c r="S157" s="16">
        <f t="shared" si="5"/>
        <v>75008.202830261667</v>
      </c>
    </row>
    <row r="158" spans="1:19">
      <c r="A158" t="s">
        <v>330</v>
      </c>
      <c r="B158" t="s">
        <v>331</v>
      </c>
      <c r="C158" t="s">
        <v>241</v>
      </c>
      <c r="D158" t="s">
        <v>14</v>
      </c>
      <c r="E158">
        <v>2880</v>
      </c>
      <c r="F158">
        <v>1</v>
      </c>
      <c r="G158">
        <v>43056</v>
      </c>
      <c r="H158">
        <v>43056</v>
      </c>
      <c r="I158">
        <v>44742</v>
      </c>
      <c r="J158" t="s">
        <v>15</v>
      </c>
      <c r="K158" t="s">
        <v>16</v>
      </c>
      <c r="L158" s="5">
        <v>34.8767</v>
      </c>
      <c r="M158" s="5">
        <v>-78.076700000000002</v>
      </c>
      <c r="N158" s="6">
        <f>VLOOKUP(D158,'Swine Farm Type Lagoon Yields'!$A$3:$B$7,2,0)</f>
        <v>2336</v>
      </c>
      <c r="O158" s="11">
        <f>VLOOKUP(D158,'Swine Farm Type Lagoon Yields'!$A$3:$C$7,3,0)</f>
        <v>1.4534591999999997</v>
      </c>
      <c r="P158" s="6">
        <f>E158*N158/'Conversions &amp; Assumptions'!$C$10</f>
        <v>768</v>
      </c>
      <c r="Q158" s="6">
        <f t="shared" si="4"/>
        <v>4185.9624959999992</v>
      </c>
      <c r="R158" s="12">
        <f>'Conversions &amp; Assumptions'!$G$21*LN('Duplin County Swine Farm Master'!P158)+'Conversions &amp; Assumptions'!$H$21</f>
        <v>20.148218981403566</v>
      </c>
      <c r="S158" s="16">
        <f t="shared" si="5"/>
        <v>84339.68901735064</v>
      </c>
    </row>
    <row r="159" spans="1:19">
      <c r="A159" t="s">
        <v>332</v>
      </c>
      <c r="B159" t="s">
        <v>333</v>
      </c>
      <c r="C159" t="s">
        <v>13</v>
      </c>
      <c r="D159" t="s">
        <v>14</v>
      </c>
      <c r="E159">
        <v>4560</v>
      </c>
      <c r="F159">
        <v>2</v>
      </c>
      <c r="G159">
        <v>41913</v>
      </c>
      <c r="H159">
        <v>41913</v>
      </c>
      <c r="I159">
        <v>43738</v>
      </c>
      <c r="J159" t="s">
        <v>15</v>
      </c>
      <c r="K159" t="s">
        <v>16</v>
      </c>
      <c r="L159" s="5">
        <v>34.878100000000003</v>
      </c>
      <c r="M159" s="5">
        <v>-77.875799999999998</v>
      </c>
      <c r="N159" s="6">
        <f>VLOOKUP(D159,'Swine Farm Type Lagoon Yields'!$A$3:$B$7,2,0)</f>
        <v>2336</v>
      </c>
      <c r="O159" s="11">
        <f>VLOOKUP(D159,'Swine Farm Type Lagoon Yields'!$A$3:$C$7,3,0)</f>
        <v>1.4534591999999997</v>
      </c>
      <c r="P159" s="6">
        <f>E159*N159/'Conversions &amp; Assumptions'!$C$10</f>
        <v>1216</v>
      </c>
      <c r="Q159" s="6">
        <f t="shared" si="4"/>
        <v>6627.7739519999986</v>
      </c>
      <c r="R159" s="12">
        <f>'Conversions &amp; Assumptions'!$G$21*LN('Duplin County Swine Farm Master'!P159)+'Conversions &amp; Assumptions'!$H$21</f>
        <v>16.734108266711139</v>
      </c>
      <c r="S159" s="16">
        <f t="shared" si="5"/>
        <v>110909.88688005593</v>
      </c>
    </row>
    <row r="160" spans="1:19">
      <c r="A160" t="s">
        <v>334</v>
      </c>
      <c r="B160" t="s">
        <v>335</v>
      </c>
      <c r="C160" t="s">
        <v>13</v>
      </c>
      <c r="D160" t="s">
        <v>14</v>
      </c>
      <c r="E160">
        <v>5328</v>
      </c>
      <c r="F160">
        <v>2</v>
      </c>
      <c r="G160">
        <v>41913</v>
      </c>
      <c r="H160">
        <v>41913</v>
      </c>
      <c r="I160">
        <v>43738</v>
      </c>
      <c r="J160" t="s">
        <v>15</v>
      </c>
      <c r="K160" t="s">
        <v>16</v>
      </c>
      <c r="L160" s="5">
        <v>34.878300000000003</v>
      </c>
      <c r="M160" s="5">
        <v>-77.744399999999999</v>
      </c>
      <c r="N160" s="6">
        <f>VLOOKUP(D160,'Swine Farm Type Lagoon Yields'!$A$3:$B$7,2,0)</f>
        <v>2336</v>
      </c>
      <c r="O160" s="11">
        <f>VLOOKUP(D160,'Swine Farm Type Lagoon Yields'!$A$3:$C$7,3,0)</f>
        <v>1.4534591999999997</v>
      </c>
      <c r="P160" s="6">
        <f>E160*N160/'Conversions &amp; Assumptions'!$C$10</f>
        <v>1420.8</v>
      </c>
      <c r="Q160" s="6">
        <f t="shared" si="4"/>
        <v>7744.0306175999985</v>
      </c>
      <c r="R160" s="12">
        <f>'Conversions &amp; Assumptions'!$G$21*LN('Duplin County Swine Farm Master'!P160)+'Conversions &amp; Assumptions'!$H$21</f>
        <v>15.577676828724691</v>
      </c>
      <c r="S160" s="16">
        <f t="shared" si="5"/>
        <v>120634.00631272205</v>
      </c>
    </row>
    <row r="161" spans="1:19">
      <c r="A161" t="s">
        <v>336</v>
      </c>
      <c r="B161" t="s">
        <v>337</v>
      </c>
      <c r="C161" t="s">
        <v>13</v>
      </c>
      <c r="D161" t="s">
        <v>34</v>
      </c>
      <c r="E161">
        <v>12308</v>
      </c>
      <c r="F161">
        <v>2</v>
      </c>
      <c r="G161">
        <v>41913</v>
      </c>
      <c r="H161">
        <v>41913</v>
      </c>
      <c r="I161">
        <v>43738</v>
      </c>
      <c r="J161" t="s">
        <v>15</v>
      </c>
      <c r="K161" t="s">
        <v>16</v>
      </c>
      <c r="L161" s="5">
        <v>34.879694000000001</v>
      </c>
      <c r="M161" s="5">
        <v>-78.155139000000005</v>
      </c>
      <c r="N161" s="6">
        <f>VLOOKUP(D161,'Swine Farm Type Lagoon Yields'!$A$3:$B$7,2,0)</f>
        <v>2068</v>
      </c>
      <c r="O161" s="11">
        <f>VLOOKUP(D161,'Swine Farm Type Lagoon Yields'!$A$3:$C$7,3,0)</f>
        <v>1.2867096</v>
      </c>
      <c r="P161" s="6">
        <f>E161*N161/'Conversions &amp; Assumptions'!$C$10</f>
        <v>2905.5872146118722</v>
      </c>
      <c r="Q161" s="6">
        <f t="shared" si="4"/>
        <v>15836.8217568</v>
      </c>
      <c r="R161" s="12">
        <f>'Conversions &amp; Assumptions'!$G$21*LN('Duplin County Swine Farm Master'!P161)+'Conversions &amp; Assumptions'!$H$21</f>
        <v>10.262474217864728</v>
      </c>
      <c r="S161" s="16">
        <f t="shared" si="5"/>
        <v>162524.97497207919</v>
      </c>
    </row>
    <row r="162" spans="1:19">
      <c r="A162" t="s">
        <v>338</v>
      </c>
      <c r="B162" t="s">
        <v>339</v>
      </c>
      <c r="C162" t="s">
        <v>13</v>
      </c>
      <c r="D162" t="s">
        <v>14</v>
      </c>
      <c r="E162">
        <v>2480</v>
      </c>
      <c r="F162">
        <v>2</v>
      </c>
      <c r="G162">
        <v>41913</v>
      </c>
      <c r="H162">
        <v>41913</v>
      </c>
      <c r="I162">
        <v>43738</v>
      </c>
      <c r="J162" t="s">
        <v>15</v>
      </c>
      <c r="K162" t="s">
        <v>16</v>
      </c>
      <c r="L162" s="5">
        <v>34.880600000000001</v>
      </c>
      <c r="M162" s="5">
        <v>-77.906400000000005</v>
      </c>
      <c r="N162" s="6">
        <f>VLOOKUP(D162,'Swine Farm Type Lagoon Yields'!$A$3:$B$7,2,0)</f>
        <v>2336</v>
      </c>
      <c r="O162" s="11">
        <f>VLOOKUP(D162,'Swine Farm Type Lagoon Yields'!$A$3:$C$7,3,0)</f>
        <v>1.4534591999999997</v>
      </c>
      <c r="P162" s="6">
        <f>E162*N162/'Conversions &amp; Assumptions'!$C$10</f>
        <v>661.33333333333337</v>
      </c>
      <c r="Q162" s="6">
        <f t="shared" si="4"/>
        <v>3604.5788159999993</v>
      </c>
      <c r="R162" s="12">
        <f>'Conversions &amp; Assumptions'!$G$21*LN('Duplin County Swine Farm Master'!P162)+'Conversions &amp; Assumptions'!$H$21</f>
        <v>21.259169968959384</v>
      </c>
      <c r="S162" s="16">
        <f t="shared" si="5"/>
        <v>76630.353715854362</v>
      </c>
    </row>
    <row r="163" spans="1:19">
      <c r="A163" t="s">
        <v>340</v>
      </c>
      <c r="B163" t="s">
        <v>341</v>
      </c>
      <c r="C163" t="s">
        <v>13</v>
      </c>
      <c r="D163" t="s">
        <v>51</v>
      </c>
      <c r="E163">
        <v>2591</v>
      </c>
      <c r="F163">
        <v>2</v>
      </c>
      <c r="G163">
        <v>43007</v>
      </c>
      <c r="H163">
        <v>43007</v>
      </c>
      <c r="I163">
        <v>43738</v>
      </c>
      <c r="J163" t="s">
        <v>15</v>
      </c>
      <c r="K163" t="s">
        <v>16</v>
      </c>
      <c r="L163" s="5">
        <v>34.880600000000001</v>
      </c>
      <c r="M163" s="5">
        <v>-78.004199999999997</v>
      </c>
      <c r="N163" s="6">
        <f>VLOOKUP(D163,'Swine Farm Type Lagoon Yields'!$A$3:$B$7,2,0)</f>
        <v>1183</v>
      </c>
      <c r="O163" s="11">
        <f>VLOOKUP(D163,'Swine Farm Type Lagoon Yields'!$A$3:$C$7,3,0)</f>
        <v>0.7360625999999999</v>
      </c>
      <c r="P163" s="6">
        <f>E163*N163/'Conversions &amp; Assumptions'!$C$10</f>
        <v>349.90331050228309</v>
      </c>
      <c r="Q163" s="6">
        <f t="shared" si="4"/>
        <v>1907.1381965999997</v>
      </c>
      <c r="R163" s="12">
        <f>'Conversions &amp; Assumptions'!$G$21*LN('Duplin County Swine Farm Master'!P163)+'Conversions &amp; Assumptions'!$H$21</f>
        <v>25.98881928678987</v>
      </c>
      <c r="S163" s="16">
        <f t="shared" si="5"/>
        <v>49564.269946371722</v>
      </c>
    </row>
    <row r="164" spans="1:19">
      <c r="A164" t="s">
        <v>342</v>
      </c>
      <c r="B164" t="s">
        <v>343</v>
      </c>
      <c r="C164" t="s">
        <v>13</v>
      </c>
      <c r="D164" t="s">
        <v>14</v>
      </c>
      <c r="E164">
        <v>4400</v>
      </c>
      <c r="F164">
        <v>2</v>
      </c>
      <c r="G164">
        <v>41913</v>
      </c>
      <c r="H164">
        <v>41913</v>
      </c>
      <c r="I164">
        <v>43738</v>
      </c>
      <c r="J164" t="s">
        <v>15</v>
      </c>
      <c r="K164" t="s">
        <v>16</v>
      </c>
      <c r="L164" s="5">
        <v>34.881700000000002</v>
      </c>
      <c r="M164" s="5">
        <v>-77.805300000000003</v>
      </c>
      <c r="N164" s="6">
        <f>VLOOKUP(D164,'Swine Farm Type Lagoon Yields'!$A$3:$B$7,2,0)</f>
        <v>2336</v>
      </c>
      <c r="O164" s="11">
        <f>VLOOKUP(D164,'Swine Farm Type Lagoon Yields'!$A$3:$C$7,3,0)</f>
        <v>1.4534591999999997</v>
      </c>
      <c r="P164" s="6">
        <f>E164*N164/'Conversions &amp; Assumptions'!$C$10</f>
        <v>1173.3333333333333</v>
      </c>
      <c r="Q164" s="6">
        <f t="shared" si="4"/>
        <v>6395.220479999999</v>
      </c>
      <c r="R164" s="12">
        <f>'Conversions &amp; Assumptions'!$G$21*LN('Duplin County Swine Farm Master'!P164)+'Conversions &amp; Assumptions'!$H$21</f>
        <v>16.999476948572919</v>
      </c>
      <c r="S164" s="16">
        <f t="shared" si="5"/>
        <v>108715.40313080142</v>
      </c>
    </row>
    <row r="165" spans="1:19">
      <c r="A165" t="s">
        <v>344</v>
      </c>
      <c r="B165" t="s">
        <v>345</v>
      </c>
      <c r="C165" t="s">
        <v>13</v>
      </c>
      <c r="D165" t="s">
        <v>14</v>
      </c>
      <c r="E165">
        <v>24846</v>
      </c>
      <c r="F165">
        <v>7</v>
      </c>
      <c r="G165">
        <v>41913</v>
      </c>
      <c r="H165">
        <v>41913</v>
      </c>
      <c r="I165">
        <v>43738</v>
      </c>
      <c r="J165" t="s">
        <v>15</v>
      </c>
      <c r="K165" t="s">
        <v>16</v>
      </c>
      <c r="L165" s="5">
        <v>34.8825</v>
      </c>
      <c r="M165" s="5">
        <v>-78.109399999999994</v>
      </c>
      <c r="N165" s="6">
        <f>VLOOKUP(D165,'Swine Farm Type Lagoon Yields'!$A$3:$B$7,2,0)</f>
        <v>2336</v>
      </c>
      <c r="O165" s="11">
        <f>VLOOKUP(D165,'Swine Farm Type Lagoon Yields'!$A$3:$C$7,3,0)</f>
        <v>1.4534591999999997</v>
      </c>
      <c r="P165" s="6">
        <f>E165*N165/'Conversions &amp; Assumptions'!$C$10</f>
        <v>6625.6</v>
      </c>
      <c r="Q165" s="6">
        <f t="shared" si="4"/>
        <v>36112.647283199993</v>
      </c>
      <c r="R165" s="12">
        <f>'Conversions &amp; Assumptions'!$G$21*LN('Duplin County Swine Farm Master'!P165)+'Conversions &amp; Assumptions'!$H$21</f>
        <v>4.1382696677990367</v>
      </c>
      <c r="S165" s="16">
        <f t="shared" si="5"/>
        <v>149443.87287599183</v>
      </c>
    </row>
    <row r="166" spans="1:19">
      <c r="A166" t="s">
        <v>346</v>
      </c>
      <c r="B166" t="s">
        <v>347</v>
      </c>
      <c r="C166" t="s">
        <v>13</v>
      </c>
      <c r="D166" t="s">
        <v>14</v>
      </c>
      <c r="E166">
        <v>7344</v>
      </c>
      <c r="F166">
        <v>3</v>
      </c>
      <c r="G166">
        <v>41913</v>
      </c>
      <c r="H166">
        <v>41913</v>
      </c>
      <c r="I166">
        <v>43738</v>
      </c>
      <c r="J166" t="s">
        <v>15</v>
      </c>
      <c r="K166" t="s">
        <v>16</v>
      </c>
      <c r="L166" s="5">
        <v>34.883299999999998</v>
      </c>
      <c r="M166" s="5">
        <v>-77.746700000000004</v>
      </c>
      <c r="N166" s="6">
        <f>VLOOKUP(D166,'Swine Farm Type Lagoon Yields'!$A$3:$B$7,2,0)</f>
        <v>2336</v>
      </c>
      <c r="O166" s="11">
        <f>VLOOKUP(D166,'Swine Farm Type Lagoon Yields'!$A$3:$C$7,3,0)</f>
        <v>1.4534591999999997</v>
      </c>
      <c r="P166" s="6">
        <f>E166*N166/'Conversions &amp; Assumptions'!$C$10</f>
        <v>1958.4</v>
      </c>
      <c r="Q166" s="6">
        <f t="shared" si="4"/>
        <v>10674.204364799998</v>
      </c>
      <c r="R166" s="12">
        <f>'Conversions &amp; Assumptions'!$G$21*LN('Duplin County Swine Farm Master'!P166)+'Conversions &amp; Assumptions'!$H$21</f>
        <v>13.193482256310361</v>
      </c>
      <c r="S166" s="16">
        <f t="shared" si="5"/>
        <v>140829.92588721937</v>
      </c>
    </row>
    <row r="167" spans="1:19">
      <c r="A167" t="s">
        <v>348</v>
      </c>
      <c r="B167" t="s">
        <v>349</v>
      </c>
      <c r="C167" t="s">
        <v>13</v>
      </c>
      <c r="D167" t="s">
        <v>14</v>
      </c>
      <c r="E167">
        <v>5720</v>
      </c>
      <c r="F167">
        <v>1</v>
      </c>
      <c r="G167">
        <v>41913</v>
      </c>
      <c r="H167">
        <v>41913</v>
      </c>
      <c r="I167">
        <v>43738</v>
      </c>
      <c r="J167" t="s">
        <v>15</v>
      </c>
      <c r="K167" t="s">
        <v>16</v>
      </c>
      <c r="L167" s="5">
        <v>34.883299999999998</v>
      </c>
      <c r="M167" s="5">
        <v>-77.819400000000002</v>
      </c>
      <c r="N167" s="6">
        <f>VLOOKUP(D167,'Swine Farm Type Lagoon Yields'!$A$3:$B$7,2,0)</f>
        <v>2336</v>
      </c>
      <c r="O167" s="11">
        <f>VLOOKUP(D167,'Swine Farm Type Lagoon Yields'!$A$3:$C$7,3,0)</f>
        <v>1.4534591999999997</v>
      </c>
      <c r="P167" s="6">
        <f>E167*N167/'Conversions &amp; Assumptions'!$C$10</f>
        <v>1525.3333333333333</v>
      </c>
      <c r="Q167" s="6">
        <f t="shared" si="4"/>
        <v>8313.7866239999985</v>
      </c>
      <c r="R167" s="12">
        <f>'Conversions &amp; Assumptions'!$G$21*LN('Duplin County Swine Farm Master'!P167)+'Conversions &amp; Assumptions'!$H$21</f>
        <v>15.050232925453955</v>
      </c>
      <c r="S167" s="16">
        <f t="shared" si="5"/>
        <v>125124.42518372345</v>
      </c>
    </row>
    <row r="168" spans="1:19">
      <c r="A168" t="s">
        <v>350</v>
      </c>
      <c r="B168" t="s">
        <v>351</v>
      </c>
      <c r="C168" t="s">
        <v>13</v>
      </c>
      <c r="D168" t="s">
        <v>14</v>
      </c>
      <c r="E168">
        <v>7344</v>
      </c>
      <c r="F168">
        <v>1</v>
      </c>
      <c r="G168">
        <v>41913</v>
      </c>
      <c r="H168">
        <v>41913</v>
      </c>
      <c r="I168">
        <v>43738</v>
      </c>
      <c r="J168" t="s">
        <v>15</v>
      </c>
      <c r="K168" t="s">
        <v>16</v>
      </c>
      <c r="L168" s="5">
        <v>34.883299999999998</v>
      </c>
      <c r="M168" s="5">
        <v>-78.085599999999999</v>
      </c>
      <c r="N168" s="6">
        <f>VLOOKUP(D168,'Swine Farm Type Lagoon Yields'!$A$3:$B$7,2,0)</f>
        <v>2336</v>
      </c>
      <c r="O168" s="11">
        <f>VLOOKUP(D168,'Swine Farm Type Lagoon Yields'!$A$3:$C$7,3,0)</f>
        <v>1.4534591999999997</v>
      </c>
      <c r="P168" s="6">
        <f>E168*N168/'Conversions &amp; Assumptions'!$C$10</f>
        <v>1958.4</v>
      </c>
      <c r="Q168" s="6">
        <f t="shared" si="4"/>
        <v>10674.204364799998</v>
      </c>
      <c r="R168" s="12">
        <f>'Conversions &amp; Assumptions'!$G$21*LN('Duplin County Swine Farm Master'!P168)+'Conversions &amp; Assumptions'!$H$21</f>
        <v>13.193482256310361</v>
      </c>
      <c r="S168" s="16">
        <f t="shared" si="5"/>
        <v>140829.92588721937</v>
      </c>
    </row>
    <row r="169" spans="1:19">
      <c r="A169" t="s">
        <v>352</v>
      </c>
      <c r="B169" t="s">
        <v>353</v>
      </c>
      <c r="C169" t="s">
        <v>13</v>
      </c>
      <c r="D169" t="s">
        <v>14</v>
      </c>
      <c r="E169">
        <v>1470</v>
      </c>
      <c r="F169">
        <v>1</v>
      </c>
      <c r="G169">
        <v>41913</v>
      </c>
      <c r="H169">
        <v>41913</v>
      </c>
      <c r="I169">
        <v>43738</v>
      </c>
      <c r="J169" t="s">
        <v>15</v>
      </c>
      <c r="K169" t="s">
        <v>16</v>
      </c>
      <c r="L169" s="5">
        <v>34.883434999999999</v>
      </c>
      <c r="M169" s="5">
        <v>-77.925133000000002</v>
      </c>
      <c r="N169" s="6">
        <f>VLOOKUP(D169,'Swine Farm Type Lagoon Yields'!$A$3:$B$7,2,0)</f>
        <v>2336</v>
      </c>
      <c r="O169" s="11">
        <f>VLOOKUP(D169,'Swine Farm Type Lagoon Yields'!$A$3:$C$7,3,0)</f>
        <v>1.4534591999999997</v>
      </c>
      <c r="P169" s="6">
        <f>E169*N169/'Conversions &amp; Assumptions'!$C$10</f>
        <v>392</v>
      </c>
      <c r="Q169" s="6">
        <f t="shared" si="4"/>
        <v>2136.5850239999995</v>
      </c>
      <c r="R169" s="12">
        <f>'Conversions &amp; Assumptions'!$G$21*LN('Duplin County Swine Farm Master'!P169)+'Conversions &amp; Assumptions'!$H$21</f>
        <v>25.144787318055833</v>
      </c>
      <c r="S169" s="16">
        <f t="shared" si="5"/>
        <v>53723.976015423206</v>
      </c>
    </row>
    <row r="170" spans="1:19">
      <c r="A170" t="s">
        <v>354</v>
      </c>
      <c r="B170" t="s">
        <v>355</v>
      </c>
      <c r="C170" t="s">
        <v>13</v>
      </c>
      <c r="D170" t="s">
        <v>14</v>
      </c>
      <c r="E170">
        <v>1860</v>
      </c>
      <c r="F170">
        <v>1</v>
      </c>
      <c r="G170">
        <v>41913</v>
      </c>
      <c r="H170">
        <v>41913</v>
      </c>
      <c r="I170">
        <v>43738</v>
      </c>
      <c r="J170" t="s">
        <v>15</v>
      </c>
      <c r="K170" t="s">
        <v>16</v>
      </c>
      <c r="L170" s="5">
        <v>34.8842</v>
      </c>
      <c r="M170" s="5">
        <v>-77.762200000000007</v>
      </c>
      <c r="N170" s="6">
        <f>VLOOKUP(D170,'Swine Farm Type Lagoon Yields'!$A$3:$B$7,2,0)</f>
        <v>2336</v>
      </c>
      <c r="O170" s="11">
        <f>VLOOKUP(D170,'Swine Farm Type Lagoon Yields'!$A$3:$C$7,3,0)</f>
        <v>1.4534591999999997</v>
      </c>
      <c r="P170" s="6">
        <f>E170*N170/'Conversions &amp; Assumptions'!$C$10</f>
        <v>496</v>
      </c>
      <c r="Q170" s="6">
        <f t="shared" si="4"/>
        <v>2703.4341119999995</v>
      </c>
      <c r="R170" s="12">
        <f>'Conversions &amp; Assumptions'!$G$21*LN('Duplin County Swine Farm Master'!P170)+'Conversions &amp; Assumptions'!$H$21</f>
        <v>23.396513487991079</v>
      </c>
      <c r="S170" s="16">
        <f t="shared" si="5"/>
        <v>63250.932665303175</v>
      </c>
    </row>
    <row r="171" spans="1:19">
      <c r="A171" t="s">
        <v>356</v>
      </c>
      <c r="B171" t="s">
        <v>357</v>
      </c>
      <c r="C171" t="s">
        <v>13</v>
      </c>
      <c r="D171" t="s">
        <v>34</v>
      </c>
      <c r="E171">
        <v>1385</v>
      </c>
      <c r="F171">
        <v>3</v>
      </c>
      <c r="G171">
        <v>41913</v>
      </c>
      <c r="H171">
        <v>41913</v>
      </c>
      <c r="I171">
        <v>43738</v>
      </c>
      <c r="J171" t="s">
        <v>15</v>
      </c>
      <c r="K171" t="s">
        <v>16</v>
      </c>
      <c r="L171" s="5">
        <v>34.887799999999999</v>
      </c>
      <c r="M171" s="5">
        <v>-77.775800000000004</v>
      </c>
      <c r="N171" s="6">
        <f>VLOOKUP(D171,'Swine Farm Type Lagoon Yields'!$A$3:$B$7,2,0)</f>
        <v>2068</v>
      </c>
      <c r="O171" s="11">
        <f>VLOOKUP(D171,'Swine Farm Type Lagoon Yields'!$A$3:$C$7,3,0)</f>
        <v>1.2867096</v>
      </c>
      <c r="P171" s="6">
        <f>E171*N171/'Conversions &amp; Assumptions'!$C$10</f>
        <v>326.96118721461187</v>
      </c>
      <c r="Q171" s="6">
        <f t="shared" si="4"/>
        <v>1782.0927959999999</v>
      </c>
      <c r="R171" s="12">
        <f>'Conversions &amp; Assumptions'!$G$21*LN('Duplin County Swine Farm Master'!P171)+'Conversions &amp; Assumptions'!$H$21</f>
        <v>26.492655982949685</v>
      </c>
      <c r="S171" s="16">
        <f t="shared" si="5"/>
        <v>47212.371374120929</v>
      </c>
    </row>
    <row r="172" spans="1:19">
      <c r="A172" t="s">
        <v>358</v>
      </c>
      <c r="B172" t="s">
        <v>359</v>
      </c>
      <c r="C172" t="s">
        <v>13</v>
      </c>
      <c r="D172" t="s">
        <v>14</v>
      </c>
      <c r="E172">
        <v>3672</v>
      </c>
      <c r="F172">
        <v>2</v>
      </c>
      <c r="G172">
        <v>41913</v>
      </c>
      <c r="H172">
        <v>41913</v>
      </c>
      <c r="I172">
        <v>43738</v>
      </c>
      <c r="J172" t="s">
        <v>15</v>
      </c>
      <c r="K172" t="s">
        <v>16</v>
      </c>
      <c r="L172" s="5">
        <v>34.888100000000001</v>
      </c>
      <c r="M172" s="5">
        <v>-77.804400000000001</v>
      </c>
      <c r="N172" s="6">
        <f>VLOOKUP(D172,'Swine Farm Type Lagoon Yields'!$A$3:$B$7,2,0)</f>
        <v>2336</v>
      </c>
      <c r="O172" s="11">
        <f>VLOOKUP(D172,'Swine Farm Type Lagoon Yields'!$A$3:$C$7,3,0)</f>
        <v>1.4534591999999997</v>
      </c>
      <c r="P172" s="6">
        <f>E172*N172/'Conversions &amp; Assumptions'!$C$10</f>
        <v>979.2</v>
      </c>
      <c r="Q172" s="6">
        <f t="shared" si="4"/>
        <v>5337.102182399999</v>
      </c>
      <c r="R172" s="12">
        <f>'Conversions &amp; Assumptions'!$G$21*LN('Duplin County Swine Farm Master'!P172)+'Conversions &amp; Assumptions'!$H$21</f>
        <v>18.343242272563053</v>
      </c>
      <c r="S172" s="16">
        <f t="shared" si="5"/>
        <v>97899.758365188187</v>
      </c>
    </row>
    <row r="173" spans="1:19">
      <c r="A173" t="s">
        <v>360</v>
      </c>
      <c r="B173" t="s">
        <v>361</v>
      </c>
      <c r="C173" t="s">
        <v>13</v>
      </c>
      <c r="D173" t="s">
        <v>14</v>
      </c>
      <c r="E173">
        <v>2880</v>
      </c>
      <c r="F173">
        <v>1</v>
      </c>
      <c r="G173">
        <v>41913</v>
      </c>
      <c r="H173">
        <v>41913</v>
      </c>
      <c r="I173">
        <v>43738</v>
      </c>
      <c r="J173" t="s">
        <v>15</v>
      </c>
      <c r="K173" t="s">
        <v>16</v>
      </c>
      <c r="L173" s="5">
        <v>34.889400000000002</v>
      </c>
      <c r="M173" s="5">
        <v>-77.922499999999999</v>
      </c>
      <c r="N173" s="6">
        <f>VLOOKUP(D173,'Swine Farm Type Lagoon Yields'!$A$3:$B$7,2,0)</f>
        <v>2336</v>
      </c>
      <c r="O173" s="11">
        <f>VLOOKUP(D173,'Swine Farm Type Lagoon Yields'!$A$3:$C$7,3,0)</f>
        <v>1.4534591999999997</v>
      </c>
      <c r="P173" s="6">
        <f>E173*N173/'Conversions &amp; Assumptions'!$C$10</f>
        <v>768</v>
      </c>
      <c r="Q173" s="6">
        <f t="shared" si="4"/>
        <v>4185.9624959999992</v>
      </c>
      <c r="R173" s="12">
        <f>'Conversions &amp; Assumptions'!$G$21*LN('Duplin County Swine Farm Master'!P173)+'Conversions &amp; Assumptions'!$H$21</f>
        <v>20.148218981403566</v>
      </c>
      <c r="S173" s="16">
        <f t="shared" si="5"/>
        <v>84339.68901735064</v>
      </c>
    </row>
    <row r="174" spans="1:19">
      <c r="A174" t="s">
        <v>362</v>
      </c>
      <c r="B174" t="s">
        <v>363</v>
      </c>
      <c r="C174" t="s">
        <v>13</v>
      </c>
      <c r="D174" t="s">
        <v>14</v>
      </c>
      <c r="E174">
        <v>6120</v>
      </c>
      <c r="F174">
        <v>2</v>
      </c>
      <c r="G174">
        <v>41913</v>
      </c>
      <c r="H174">
        <v>41913</v>
      </c>
      <c r="I174">
        <v>43738</v>
      </c>
      <c r="J174" t="s">
        <v>15</v>
      </c>
      <c r="K174" t="s">
        <v>16</v>
      </c>
      <c r="L174" s="5">
        <v>34.891100000000002</v>
      </c>
      <c r="M174" s="5">
        <v>-77.685000000000002</v>
      </c>
      <c r="N174" s="6">
        <f>VLOOKUP(D174,'Swine Farm Type Lagoon Yields'!$A$3:$B$7,2,0)</f>
        <v>2336</v>
      </c>
      <c r="O174" s="11">
        <f>VLOOKUP(D174,'Swine Farm Type Lagoon Yields'!$A$3:$C$7,3,0)</f>
        <v>1.4534591999999997</v>
      </c>
      <c r="P174" s="6">
        <f>E174*N174/'Conversions &amp; Assumptions'!$C$10</f>
        <v>1632</v>
      </c>
      <c r="Q174" s="6">
        <f t="shared" si="4"/>
        <v>8895.1703039999975</v>
      </c>
      <c r="R174" s="12">
        <f>'Conversions &amp; Assumptions'!$G$21*LN('Duplin County Swine Farm Master'!P174)+'Conversions &amp; Assumptions'!$H$21</f>
        <v>14.548046322372016</v>
      </c>
      <c r="S174" s="16">
        <f t="shared" si="5"/>
        <v>129407.34962797993</v>
      </c>
    </row>
    <row r="175" spans="1:19">
      <c r="A175" t="s">
        <v>364</v>
      </c>
      <c r="B175" t="s">
        <v>365</v>
      </c>
      <c r="C175" t="s">
        <v>13</v>
      </c>
      <c r="D175" t="s">
        <v>51</v>
      </c>
      <c r="E175">
        <v>2000</v>
      </c>
      <c r="F175">
        <v>1</v>
      </c>
      <c r="G175">
        <v>41913</v>
      </c>
      <c r="H175">
        <v>41913</v>
      </c>
      <c r="I175">
        <v>43738</v>
      </c>
      <c r="J175" t="s">
        <v>15</v>
      </c>
      <c r="K175" t="s">
        <v>16</v>
      </c>
      <c r="L175" s="5">
        <v>34.8917</v>
      </c>
      <c r="M175" s="5">
        <v>-77.916700000000006</v>
      </c>
      <c r="N175" s="6">
        <f>VLOOKUP(D175,'Swine Farm Type Lagoon Yields'!$A$3:$B$7,2,0)</f>
        <v>1183</v>
      </c>
      <c r="O175" s="11">
        <f>VLOOKUP(D175,'Swine Farm Type Lagoon Yields'!$A$3:$C$7,3,0)</f>
        <v>0.7360625999999999</v>
      </c>
      <c r="P175" s="6">
        <f>E175*N175/'Conversions &amp; Assumptions'!$C$10</f>
        <v>270.09132420091322</v>
      </c>
      <c r="Q175" s="6">
        <f t="shared" si="4"/>
        <v>1472.1251999999997</v>
      </c>
      <c r="R175" s="12">
        <f>'Conversions &amp; Assumptions'!$G$21*LN('Duplin County Swine Farm Master'!P175)+'Conversions &amp; Assumptions'!$H$21</f>
        <v>27.912301080614412</v>
      </c>
      <c r="S175" s="16">
        <f t="shared" si="5"/>
        <v>41090.4018107597</v>
      </c>
    </row>
    <row r="176" spans="1:19">
      <c r="A176" t="s">
        <v>366</v>
      </c>
      <c r="B176" t="s">
        <v>367</v>
      </c>
      <c r="C176" t="s">
        <v>241</v>
      </c>
      <c r="D176" t="s">
        <v>14</v>
      </c>
      <c r="E176">
        <v>7344</v>
      </c>
      <c r="F176">
        <v>2</v>
      </c>
      <c r="G176">
        <v>43056</v>
      </c>
      <c r="H176">
        <v>43056</v>
      </c>
      <c r="I176">
        <v>44742</v>
      </c>
      <c r="J176" t="s">
        <v>15</v>
      </c>
      <c r="K176" t="s">
        <v>16</v>
      </c>
      <c r="L176" s="5">
        <v>34.892612</v>
      </c>
      <c r="M176" s="5">
        <v>-77.934358000000003</v>
      </c>
      <c r="N176" s="6">
        <f>VLOOKUP(D176,'Swine Farm Type Lagoon Yields'!$A$3:$B$7,2,0)</f>
        <v>2336</v>
      </c>
      <c r="O176" s="11">
        <f>VLOOKUP(D176,'Swine Farm Type Lagoon Yields'!$A$3:$C$7,3,0)</f>
        <v>1.4534591999999997</v>
      </c>
      <c r="P176" s="6">
        <f>E176*N176/'Conversions &amp; Assumptions'!$C$10</f>
        <v>1958.4</v>
      </c>
      <c r="Q176" s="6">
        <f t="shared" si="4"/>
        <v>10674.204364799998</v>
      </c>
      <c r="R176" s="12">
        <f>'Conversions &amp; Assumptions'!$G$21*LN('Duplin County Swine Farm Master'!P176)+'Conversions &amp; Assumptions'!$H$21</f>
        <v>13.193482256310361</v>
      </c>
      <c r="S176" s="16">
        <f t="shared" si="5"/>
        <v>140829.92588721937</v>
      </c>
    </row>
    <row r="177" spans="1:19">
      <c r="A177" t="s">
        <v>368</v>
      </c>
      <c r="B177" t="s">
        <v>369</v>
      </c>
      <c r="C177" t="s">
        <v>13</v>
      </c>
      <c r="D177" t="s">
        <v>14</v>
      </c>
      <c r="E177">
        <v>7320</v>
      </c>
      <c r="F177">
        <v>3</v>
      </c>
      <c r="G177">
        <v>41913</v>
      </c>
      <c r="H177">
        <v>41913</v>
      </c>
      <c r="I177">
        <v>43738</v>
      </c>
      <c r="J177" t="s">
        <v>15</v>
      </c>
      <c r="K177" t="s">
        <v>16</v>
      </c>
      <c r="L177" s="5">
        <v>34.893061000000003</v>
      </c>
      <c r="M177" s="5">
        <v>-77.945622999999998</v>
      </c>
      <c r="N177" s="6">
        <f>VLOOKUP(D177,'Swine Farm Type Lagoon Yields'!$A$3:$B$7,2,0)</f>
        <v>2336</v>
      </c>
      <c r="O177" s="11">
        <f>VLOOKUP(D177,'Swine Farm Type Lagoon Yields'!$A$3:$C$7,3,0)</f>
        <v>1.4534591999999997</v>
      </c>
      <c r="P177" s="6">
        <f>E177*N177/'Conversions &amp; Assumptions'!$C$10</f>
        <v>1952</v>
      </c>
      <c r="Q177" s="6">
        <f t="shared" si="4"/>
        <v>10639.321343999998</v>
      </c>
      <c r="R177" s="12">
        <f>'Conversions &amp; Assumptions'!$G$21*LN('Duplin County Swine Farm Master'!P177)+'Conversions &amp; Assumptions'!$H$21</f>
        <v>13.21780153575704</v>
      </c>
      <c r="S177" s="16">
        <f t="shared" si="5"/>
        <v>140628.43800013582</v>
      </c>
    </row>
    <row r="178" spans="1:19">
      <c r="A178" t="s">
        <v>370</v>
      </c>
      <c r="B178" t="s">
        <v>371</v>
      </c>
      <c r="C178" t="s">
        <v>13</v>
      </c>
      <c r="D178" t="s">
        <v>14</v>
      </c>
      <c r="E178">
        <v>11520</v>
      </c>
      <c r="F178">
        <v>2</v>
      </c>
      <c r="G178">
        <v>41913</v>
      </c>
      <c r="H178">
        <v>41913</v>
      </c>
      <c r="I178">
        <v>43738</v>
      </c>
      <c r="J178" t="s">
        <v>15</v>
      </c>
      <c r="K178" t="s">
        <v>16</v>
      </c>
      <c r="L178" s="5">
        <v>34.893099999999997</v>
      </c>
      <c r="M178" s="5">
        <v>-77.897199999999998</v>
      </c>
      <c r="N178" s="6">
        <f>VLOOKUP(D178,'Swine Farm Type Lagoon Yields'!$A$3:$B$7,2,0)</f>
        <v>2336</v>
      </c>
      <c r="O178" s="11">
        <f>VLOOKUP(D178,'Swine Farm Type Lagoon Yields'!$A$3:$C$7,3,0)</f>
        <v>1.4534591999999997</v>
      </c>
      <c r="P178" s="6">
        <f>E178*N178/'Conversions &amp; Assumptions'!$C$10</f>
        <v>3072</v>
      </c>
      <c r="Q178" s="6">
        <f t="shared" si="4"/>
        <v>16743.849983999997</v>
      </c>
      <c r="R178" s="12">
        <f>'Conversions &amp; Assumptions'!$G$21*LN('Duplin County Swine Farm Master'!P178)+'Conversions &amp; Assumptions'!$H$21</f>
        <v>9.848698948898182</v>
      </c>
      <c r="S178" s="16">
        <f t="shared" si="5"/>
        <v>164905.13773792962</v>
      </c>
    </row>
    <row r="179" spans="1:19">
      <c r="A179" t="s">
        <v>372</v>
      </c>
      <c r="B179" t="s">
        <v>373</v>
      </c>
      <c r="C179" t="s">
        <v>13</v>
      </c>
      <c r="D179" t="s">
        <v>14</v>
      </c>
      <c r="E179">
        <v>1470</v>
      </c>
      <c r="F179">
        <v>1</v>
      </c>
      <c r="G179">
        <v>41913</v>
      </c>
      <c r="H179">
        <v>41913</v>
      </c>
      <c r="I179">
        <v>43738</v>
      </c>
      <c r="J179" t="s">
        <v>15</v>
      </c>
      <c r="K179" t="s">
        <v>16</v>
      </c>
      <c r="L179" s="5">
        <v>34.893900000000002</v>
      </c>
      <c r="M179" s="5">
        <v>-77.760800000000003</v>
      </c>
      <c r="N179" s="6">
        <f>VLOOKUP(D179,'Swine Farm Type Lagoon Yields'!$A$3:$B$7,2,0)</f>
        <v>2336</v>
      </c>
      <c r="O179" s="11">
        <f>VLOOKUP(D179,'Swine Farm Type Lagoon Yields'!$A$3:$C$7,3,0)</f>
        <v>1.4534591999999997</v>
      </c>
      <c r="P179" s="6">
        <f>E179*N179/'Conversions &amp; Assumptions'!$C$10</f>
        <v>392</v>
      </c>
      <c r="Q179" s="6">
        <f t="shared" si="4"/>
        <v>2136.5850239999995</v>
      </c>
      <c r="R179" s="12">
        <f>'Conversions &amp; Assumptions'!$G$21*LN('Duplin County Swine Farm Master'!P179)+'Conversions &amp; Assumptions'!$H$21</f>
        <v>25.144787318055833</v>
      </c>
      <c r="S179" s="16">
        <f t="shared" si="5"/>
        <v>53723.976015423206</v>
      </c>
    </row>
    <row r="180" spans="1:19">
      <c r="A180" t="s">
        <v>374</v>
      </c>
      <c r="B180" t="s">
        <v>375</v>
      </c>
      <c r="C180" t="s">
        <v>13</v>
      </c>
      <c r="D180" t="s">
        <v>21</v>
      </c>
      <c r="E180">
        <v>3200</v>
      </c>
      <c r="F180">
        <v>1</v>
      </c>
      <c r="G180">
        <v>42531</v>
      </c>
      <c r="H180">
        <v>42531</v>
      </c>
      <c r="I180">
        <v>43738</v>
      </c>
      <c r="J180" t="s">
        <v>15</v>
      </c>
      <c r="K180" t="s">
        <v>16</v>
      </c>
      <c r="L180" s="5">
        <v>34.894399999999997</v>
      </c>
      <c r="M180" s="5">
        <v>-77.7136</v>
      </c>
      <c r="N180" s="6">
        <f>VLOOKUP(D180,'Swine Farm Type Lagoon Yields'!$A$3:$B$7,2,0)</f>
        <v>420</v>
      </c>
      <c r="O180" s="11">
        <f>VLOOKUP(D180,'Swine Farm Type Lagoon Yields'!$A$3:$C$7,3,0)</f>
        <v>0.26132399999999995</v>
      </c>
      <c r="P180" s="6">
        <f>E180*N180/'Conversions &amp; Assumptions'!$C$10</f>
        <v>153.42465753424656</v>
      </c>
      <c r="Q180" s="6">
        <f t="shared" si="4"/>
        <v>836.23679999999979</v>
      </c>
      <c r="R180" s="12">
        <f>'Conversions &amp; Assumptions'!$G$21*LN('Duplin County Swine Farm Master'!P180)+'Conversions &amp; Assumptions'!$H$21</f>
        <v>32.114077491950013</v>
      </c>
      <c r="S180" s="16">
        <f t="shared" si="5"/>
        <v>26854.973396820296</v>
      </c>
    </row>
    <row r="181" spans="1:19">
      <c r="A181" t="s">
        <v>376</v>
      </c>
      <c r="B181" t="s">
        <v>377</v>
      </c>
      <c r="C181" t="s">
        <v>13</v>
      </c>
      <c r="D181" t="s">
        <v>14</v>
      </c>
      <c r="E181">
        <v>8440</v>
      </c>
      <c r="F181">
        <v>3</v>
      </c>
      <c r="G181">
        <v>41913</v>
      </c>
      <c r="H181">
        <v>41913</v>
      </c>
      <c r="I181">
        <v>43738</v>
      </c>
      <c r="J181" t="s">
        <v>15</v>
      </c>
      <c r="K181" t="s">
        <v>16</v>
      </c>
      <c r="L181" s="5">
        <v>34.895299999999999</v>
      </c>
      <c r="M181" s="5">
        <v>-77.75</v>
      </c>
      <c r="N181" s="6">
        <f>VLOOKUP(D181,'Swine Farm Type Lagoon Yields'!$A$3:$B$7,2,0)</f>
        <v>2336</v>
      </c>
      <c r="O181" s="11">
        <f>VLOOKUP(D181,'Swine Farm Type Lagoon Yields'!$A$3:$C$7,3,0)</f>
        <v>1.4534591999999997</v>
      </c>
      <c r="P181" s="6">
        <f>E181*N181/'Conversions &amp; Assumptions'!$C$10</f>
        <v>2250.6666666666665</v>
      </c>
      <c r="Q181" s="6">
        <f t="shared" si="4"/>
        <v>12267.195647999997</v>
      </c>
      <c r="R181" s="12">
        <f>'Conversions &amp; Assumptions'!$G$21*LN('Duplin County Swine Farm Master'!P181)+'Conversions &amp; Assumptions'!$H$21</f>
        <v>12.160044173583657</v>
      </c>
      <c r="S181" s="16">
        <f t="shared" si="5"/>
        <v>149169.64096567317</v>
      </c>
    </row>
    <row r="182" spans="1:19">
      <c r="A182" t="s">
        <v>378</v>
      </c>
      <c r="B182" t="s">
        <v>379</v>
      </c>
      <c r="C182" t="s">
        <v>13</v>
      </c>
      <c r="D182" t="s">
        <v>14</v>
      </c>
      <c r="E182">
        <v>1600</v>
      </c>
      <c r="F182">
        <v>1</v>
      </c>
      <c r="G182">
        <v>41913</v>
      </c>
      <c r="H182">
        <v>41913</v>
      </c>
      <c r="I182">
        <v>43738</v>
      </c>
      <c r="J182" t="s">
        <v>15</v>
      </c>
      <c r="K182" t="s">
        <v>16</v>
      </c>
      <c r="L182" s="5">
        <v>34.897131000000002</v>
      </c>
      <c r="M182" s="5">
        <v>-77.825266999999997</v>
      </c>
      <c r="N182" s="6">
        <f>VLOOKUP(D182,'Swine Farm Type Lagoon Yields'!$A$3:$B$7,2,0)</f>
        <v>2336</v>
      </c>
      <c r="O182" s="11">
        <f>VLOOKUP(D182,'Swine Farm Type Lagoon Yields'!$A$3:$C$7,3,0)</f>
        <v>1.4534591999999997</v>
      </c>
      <c r="P182" s="6">
        <f>E182*N182/'Conversions &amp; Assumptions'!$C$10</f>
        <v>426.66666666666669</v>
      </c>
      <c r="Q182" s="6">
        <f t="shared" si="4"/>
        <v>2325.5347199999997</v>
      </c>
      <c r="R182" s="12">
        <f>'Conversions &amp; Assumptions'!$G$21*LN('Duplin County Swine Farm Master'!P182)+'Conversions &amp; Assumptions'!$H$21</f>
        <v>24.515199544686219</v>
      </c>
      <c r="S182" s="16">
        <f t="shared" si="5"/>
        <v>57010.947708895983</v>
      </c>
    </row>
    <row r="183" spans="1:19">
      <c r="A183" t="s">
        <v>380</v>
      </c>
      <c r="B183" t="s">
        <v>381</v>
      </c>
      <c r="C183" t="s">
        <v>13</v>
      </c>
      <c r="D183" t="s">
        <v>14</v>
      </c>
      <c r="E183">
        <v>2480</v>
      </c>
      <c r="F183">
        <v>1</v>
      </c>
      <c r="G183">
        <v>41913</v>
      </c>
      <c r="H183">
        <v>41913</v>
      </c>
      <c r="I183">
        <v>43738</v>
      </c>
      <c r="J183" t="s">
        <v>15</v>
      </c>
      <c r="K183" t="s">
        <v>16</v>
      </c>
      <c r="L183" s="5">
        <v>34.897199999999998</v>
      </c>
      <c r="M183" s="5">
        <v>-77.813299999999998</v>
      </c>
      <c r="N183" s="6">
        <f>VLOOKUP(D183,'Swine Farm Type Lagoon Yields'!$A$3:$B$7,2,0)</f>
        <v>2336</v>
      </c>
      <c r="O183" s="11">
        <f>VLOOKUP(D183,'Swine Farm Type Lagoon Yields'!$A$3:$C$7,3,0)</f>
        <v>1.4534591999999997</v>
      </c>
      <c r="P183" s="6">
        <f>E183*N183/'Conversions &amp; Assumptions'!$C$10</f>
        <v>661.33333333333337</v>
      </c>
      <c r="Q183" s="6">
        <f t="shared" si="4"/>
        <v>3604.5788159999993</v>
      </c>
      <c r="R183" s="12">
        <f>'Conversions &amp; Assumptions'!$G$21*LN('Duplin County Swine Farm Master'!P183)+'Conversions &amp; Assumptions'!$H$21</f>
        <v>21.259169968959384</v>
      </c>
      <c r="S183" s="16">
        <f t="shared" si="5"/>
        <v>76630.353715854362</v>
      </c>
    </row>
    <row r="184" spans="1:19">
      <c r="A184" t="s">
        <v>382</v>
      </c>
      <c r="B184" t="s">
        <v>383</v>
      </c>
      <c r="C184" t="s">
        <v>13</v>
      </c>
      <c r="D184" t="s">
        <v>21</v>
      </c>
      <c r="E184">
        <v>720</v>
      </c>
      <c r="F184">
        <v>1</v>
      </c>
      <c r="G184">
        <v>41913</v>
      </c>
      <c r="H184">
        <v>41913</v>
      </c>
      <c r="I184">
        <v>43738</v>
      </c>
      <c r="J184" t="s">
        <v>15</v>
      </c>
      <c r="K184" t="s">
        <v>16</v>
      </c>
      <c r="L184" s="5">
        <v>34.897500000000001</v>
      </c>
      <c r="M184" s="5">
        <v>-77.883600000000001</v>
      </c>
      <c r="N184" s="6">
        <f>VLOOKUP(D184,'Swine Farm Type Lagoon Yields'!$A$3:$B$7,2,0)</f>
        <v>420</v>
      </c>
      <c r="O184" s="11">
        <f>VLOOKUP(D184,'Swine Farm Type Lagoon Yields'!$A$3:$C$7,3,0)</f>
        <v>0.26132399999999995</v>
      </c>
      <c r="P184" s="6">
        <f>E184*N184/'Conversions &amp; Assumptions'!$C$10</f>
        <v>34.520547945205479</v>
      </c>
      <c r="Q184" s="6">
        <f t="shared" si="4"/>
        <v>188.15327999999997</v>
      </c>
      <c r="R184" s="12">
        <f>'Conversions &amp; Assumptions'!$G$21*LN('Duplin County Swine Farm Master'!P184)+'Conversions &amp; Assumptions'!$H$21</f>
        <v>43.19637697742543</v>
      </c>
      <c r="S184" s="16">
        <f t="shared" si="5"/>
        <v>8127.5400124190792</v>
      </c>
    </row>
    <row r="185" spans="1:19">
      <c r="A185" t="s">
        <v>384</v>
      </c>
      <c r="B185" t="s">
        <v>385</v>
      </c>
      <c r="C185" t="s">
        <v>13</v>
      </c>
      <c r="D185" t="s">
        <v>21</v>
      </c>
      <c r="E185">
        <v>3552</v>
      </c>
      <c r="F185">
        <v>1</v>
      </c>
      <c r="G185">
        <v>41913</v>
      </c>
      <c r="H185">
        <v>41913</v>
      </c>
      <c r="I185">
        <v>43738</v>
      </c>
      <c r="J185" t="s">
        <v>15</v>
      </c>
      <c r="K185" t="s">
        <v>16</v>
      </c>
      <c r="L185" s="5">
        <v>34.899096999999998</v>
      </c>
      <c r="M185" s="5">
        <v>-77.920786000000007</v>
      </c>
      <c r="N185" s="6">
        <f>VLOOKUP(D185,'Swine Farm Type Lagoon Yields'!$A$3:$B$7,2,0)</f>
        <v>420</v>
      </c>
      <c r="O185" s="11">
        <f>VLOOKUP(D185,'Swine Farm Type Lagoon Yields'!$A$3:$C$7,3,0)</f>
        <v>0.26132399999999995</v>
      </c>
      <c r="P185" s="6">
        <f>E185*N185/'Conversions &amp; Assumptions'!$C$10</f>
        <v>170.30136986301369</v>
      </c>
      <c r="Q185" s="6">
        <f t="shared" si="4"/>
        <v>928.22284799999977</v>
      </c>
      <c r="R185" s="12">
        <f>'Conversions &amp; Assumptions'!$G$21*LN('Duplin County Swine Farm Master'!P185)+'Conversions &amp; Assumptions'!$H$21</f>
        <v>31.338731289462181</v>
      </c>
      <c r="S185" s="16">
        <f t="shared" si="5"/>
        <v>29089.326410211292</v>
      </c>
    </row>
    <row r="186" spans="1:19">
      <c r="A186" t="s">
        <v>386</v>
      </c>
      <c r="B186" t="s">
        <v>387</v>
      </c>
      <c r="C186" t="s">
        <v>13</v>
      </c>
      <c r="D186" t="s">
        <v>14</v>
      </c>
      <c r="E186">
        <v>8568</v>
      </c>
      <c r="F186">
        <v>3</v>
      </c>
      <c r="G186">
        <v>41913</v>
      </c>
      <c r="H186">
        <v>41913</v>
      </c>
      <c r="I186">
        <v>43738</v>
      </c>
      <c r="J186" t="s">
        <v>15</v>
      </c>
      <c r="K186" t="s">
        <v>16</v>
      </c>
      <c r="L186" s="5">
        <v>34.8994</v>
      </c>
      <c r="M186" s="5">
        <v>-77.928299999999993</v>
      </c>
      <c r="N186" s="6">
        <f>VLOOKUP(D186,'Swine Farm Type Lagoon Yields'!$A$3:$B$7,2,0)</f>
        <v>2336</v>
      </c>
      <c r="O186" s="11">
        <f>VLOOKUP(D186,'Swine Farm Type Lagoon Yields'!$A$3:$C$7,3,0)</f>
        <v>1.4534591999999997</v>
      </c>
      <c r="P186" s="6">
        <f>E186*N186/'Conversions &amp; Assumptions'!$C$10</f>
        <v>2284.8000000000002</v>
      </c>
      <c r="Q186" s="6">
        <f t="shared" si="4"/>
        <v>12453.238425599997</v>
      </c>
      <c r="R186" s="12">
        <f>'Conversions &amp; Assumptions'!$G$21*LN('Duplin County Swine Farm Master'!P186)+'Conversions &amp; Assumptions'!$H$21</f>
        <v>12.048214656994304</v>
      </c>
      <c r="S186" s="16">
        <f t="shared" si="5"/>
        <v>150039.28972635855</v>
      </c>
    </row>
    <row r="187" spans="1:19">
      <c r="A187" t="s">
        <v>388</v>
      </c>
      <c r="B187" t="s">
        <v>389</v>
      </c>
      <c r="C187" t="s">
        <v>13</v>
      </c>
      <c r="D187" t="s">
        <v>21</v>
      </c>
      <c r="E187">
        <v>3120</v>
      </c>
      <c r="F187">
        <v>1</v>
      </c>
      <c r="G187">
        <v>41913</v>
      </c>
      <c r="H187">
        <v>41913</v>
      </c>
      <c r="I187">
        <v>43738</v>
      </c>
      <c r="J187" t="s">
        <v>15</v>
      </c>
      <c r="K187" t="s">
        <v>16</v>
      </c>
      <c r="L187" s="5">
        <v>34.900799999999997</v>
      </c>
      <c r="M187" s="5">
        <v>-78.012500000000003</v>
      </c>
      <c r="N187" s="6">
        <f>VLOOKUP(D187,'Swine Farm Type Lagoon Yields'!$A$3:$B$7,2,0)</f>
        <v>420</v>
      </c>
      <c r="O187" s="11">
        <f>VLOOKUP(D187,'Swine Farm Type Lagoon Yields'!$A$3:$C$7,3,0)</f>
        <v>0.26132399999999995</v>
      </c>
      <c r="P187" s="6">
        <f>E187*N187/'Conversions &amp; Assumptions'!$C$10</f>
        <v>149.58904109589042</v>
      </c>
      <c r="Q187" s="6">
        <f t="shared" si="4"/>
        <v>815.33087999999987</v>
      </c>
      <c r="R187" s="12">
        <f>'Conversions &amp; Assumptions'!$G$21*LN('Duplin County Swine Farm Master'!P187)+'Conversions &amp; Assumptions'!$H$21</f>
        <v>32.302176987862751</v>
      </c>
      <c r="S187" s="16">
        <f t="shared" si="5"/>
        <v>26336.962389429882</v>
      </c>
    </row>
    <row r="188" spans="1:19">
      <c r="A188" t="s">
        <v>390</v>
      </c>
      <c r="B188" t="s">
        <v>391</v>
      </c>
      <c r="C188" t="s">
        <v>13</v>
      </c>
      <c r="D188" t="s">
        <v>14</v>
      </c>
      <c r="E188">
        <v>4896</v>
      </c>
      <c r="F188">
        <v>1</v>
      </c>
      <c r="G188">
        <v>41913</v>
      </c>
      <c r="H188">
        <v>41913</v>
      </c>
      <c r="I188">
        <v>43738</v>
      </c>
      <c r="J188" t="s">
        <v>15</v>
      </c>
      <c r="K188" t="s">
        <v>16</v>
      </c>
      <c r="L188" s="5">
        <v>34.901634000000001</v>
      </c>
      <c r="M188" s="5">
        <v>-77.716747999999995</v>
      </c>
      <c r="N188" s="6">
        <f>VLOOKUP(D188,'Swine Farm Type Lagoon Yields'!$A$3:$B$7,2,0)</f>
        <v>2336</v>
      </c>
      <c r="O188" s="11">
        <f>VLOOKUP(D188,'Swine Farm Type Lagoon Yields'!$A$3:$C$7,3,0)</f>
        <v>1.4534591999999997</v>
      </c>
      <c r="P188" s="6">
        <f>E188*N188/'Conversions &amp; Assumptions'!$C$10</f>
        <v>1305.5999999999999</v>
      </c>
      <c r="Q188" s="6">
        <f t="shared" si="4"/>
        <v>7116.1362431999987</v>
      </c>
      <c r="R188" s="12">
        <f>'Conversions &amp; Assumptions'!$G$21*LN('Duplin County Swine Farm Master'!P188)+'Conversions &amp; Assumptions'!$H$21</f>
        <v>16.205898753531358</v>
      </c>
      <c r="S188" s="16">
        <f t="shared" si="5"/>
        <v>115323.38347363418</v>
      </c>
    </row>
    <row r="189" spans="1:19">
      <c r="A189" t="s">
        <v>392</v>
      </c>
      <c r="B189" t="s">
        <v>393</v>
      </c>
      <c r="C189" t="s">
        <v>13</v>
      </c>
      <c r="D189" t="s">
        <v>14</v>
      </c>
      <c r="E189">
        <v>4760</v>
      </c>
      <c r="F189">
        <v>1</v>
      </c>
      <c r="G189">
        <v>41913</v>
      </c>
      <c r="H189">
        <v>41913</v>
      </c>
      <c r="I189">
        <v>43738</v>
      </c>
      <c r="J189" t="s">
        <v>15</v>
      </c>
      <c r="K189" t="s">
        <v>16</v>
      </c>
      <c r="L189" s="5">
        <v>34.901699999999998</v>
      </c>
      <c r="M189" s="5">
        <v>-77.909400000000005</v>
      </c>
      <c r="N189" s="6">
        <f>VLOOKUP(D189,'Swine Farm Type Lagoon Yields'!$A$3:$B$7,2,0)</f>
        <v>2336</v>
      </c>
      <c r="O189" s="11">
        <f>VLOOKUP(D189,'Swine Farm Type Lagoon Yields'!$A$3:$C$7,3,0)</f>
        <v>1.4534591999999997</v>
      </c>
      <c r="P189" s="6">
        <f>E189*N189/'Conversions &amp; Assumptions'!$C$10</f>
        <v>1269.3333333333333</v>
      </c>
      <c r="Q189" s="6">
        <f t="shared" si="4"/>
        <v>6918.4657919999991</v>
      </c>
      <c r="R189" s="12">
        <f>'Conversions &amp; Assumptions'!$G$21*LN('Duplin County Swine Farm Master'!P189)+'Conversions &amp; Assumptions'!$H$21</f>
        <v>16.415195220276949</v>
      </c>
      <c r="S189" s="16">
        <f t="shared" si="5"/>
        <v>113567.96660048797</v>
      </c>
    </row>
    <row r="190" spans="1:19">
      <c r="A190" t="s">
        <v>394</v>
      </c>
      <c r="B190" t="s">
        <v>395</v>
      </c>
      <c r="C190" t="s">
        <v>13</v>
      </c>
      <c r="D190" t="s">
        <v>34</v>
      </c>
      <c r="E190">
        <v>1056</v>
      </c>
      <c r="F190">
        <v>1</v>
      </c>
      <c r="G190">
        <v>41913</v>
      </c>
      <c r="H190">
        <v>41913</v>
      </c>
      <c r="I190">
        <v>43738</v>
      </c>
      <c r="J190" t="s">
        <v>15</v>
      </c>
      <c r="K190" t="s">
        <v>16</v>
      </c>
      <c r="L190" s="5">
        <v>34.903300000000002</v>
      </c>
      <c r="M190" s="5">
        <v>-77.753299999999996</v>
      </c>
      <c r="N190" s="6">
        <f>VLOOKUP(D190,'Swine Farm Type Lagoon Yields'!$A$3:$B$7,2,0)</f>
        <v>2068</v>
      </c>
      <c r="O190" s="11">
        <f>VLOOKUP(D190,'Swine Farm Type Lagoon Yields'!$A$3:$C$7,3,0)</f>
        <v>1.2867096</v>
      </c>
      <c r="P190" s="6">
        <f>E190*N190/'Conversions &amp; Assumptions'!$C$10</f>
        <v>249.2931506849315</v>
      </c>
      <c r="Q190" s="6">
        <f t="shared" si="4"/>
        <v>1358.7653376000001</v>
      </c>
      <c r="R190" s="12">
        <f>'Conversions &amp; Assumptions'!$G$21*LN('Duplin County Swine Farm Master'!P190)+'Conversions &amp; Assumptions'!$H$21</f>
        <v>28.507634212162195</v>
      </c>
      <c r="S190" s="16">
        <f t="shared" si="5"/>
        <v>38735.185224465873</v>
      </c>
    </row>
    <row r="191" spans="1:19">
      <c r="A191" t="s">
        <v>396</v>
      </c>
      <c r="B191" t="s">
        <v>397</v>
      </c>
      <c r="C191" t="s">
        <v>13</v>
      </c>
      <c r="D191" t="s">
        <v>14</v>
      </c>
      <c r="E191">
        <v>5280</v>
      </c>
      <c r="F191">
        <v>2</v>
      </c>
      <c r="G191">
        <v>41913</v>
      </c>
      <c r="H191">
        <v>41913</v>
      </c>
      <c r="I191">
        <v>43738</v>
      </c>
      <c r="J191" t="s">
        <v>15</v>
      </c>
      <c r="K191" t="s">
        <v>16</v>
      </c>
      <c r="L191" s="5">
        <v>34.905000000000001</v>
      </c>
      <c r="M191" s="5">
        <v>-77.739400000000003</v>
      </c>
      <c r="N191" s="6">
        <f>VLOOKUP(D191,'Swine Farm Type Lagoon Yields'!$A$3:$B$7,2,0)</f>
        <v>2336</v>
      </c>
      <c r="O191" s="11">
        <f>VLOOKUP(D191,'Swine Farm Type Lagoon Yields'!$A$3:$C$7,3,0)</f>
        <v>1.4534591999999997</v>
      </c>
      <c r="P191" s="6">
        <f>E191*N191/'Conversions &amp; Assumptions'!$C$10</f>
        <v>1408</v>
      </c>
      <c r="Q191" s="6">
        <f t="shared" si="4"/>
        <v>7674.2645759999987</v>
      </c>
      <c r="R191" s="12">
        <f>'Conversions &amp; Assumptions'!$G$21*LN('Duplin County Swine Farm Master'!P191)+'Conversions &amp; Assumptions'!$H$21</f>
        <v>15.644912882511264</v>
      </c>
      <c r="S191" s="16">
        <f t="shared" si="5"/>
        <v>120063.20072886223</v>
      </c>
    </row>
    <row r="192" spans="1:19">
      <c r="A192" t="s">
        <v>398</v>
      </c>
      <c r="B192" t="s">
        <v>399</v>
      </c>
      <c r="C192" t="s">
        <v>13</v>
      </c>
      <c r="D192" t="s">
        <v>14</v>
      </c>
      <c r="E192">
        <v>4800</v>
      </c>
      <c r="F192">
        <v>2</v>
      </c>
      <c r="G192">
        <v>41913</v>
      </c>
      <c r="H192">
        <v>41913</v>
      </c>
      <c r="I192">
        <v>43738</v>
      </c>
      <c r="J192" t="s">
        <v>15</v>
      </c>
      <c r="K192" t="s">
        <v>16</v>
      </c>
      <c r="L192" s="5">
        <v>34.9056</v>
      </c>
      <c r="M192" s="5">
        <v>-77.927800000000005</v>
      </c>
      <c r="N192" s="6">
        <f>VLOOKUP(D192,'Swine Farm Type Lagoon Yields'!$A$3:$B$7,2,0)</f>
        <v>2336</v>
      </c>
      <c r="O192" s="11">
        <f>VLOOKUP(D192,'Swine Farm Type Lagoon Yields'!$A$3:$C$7,3,0)</f>
        <v>1.4534591999999997</v>
      </c>
      <c r="P192" s="6">
        <f>E192*N192/'Conversions &amp; Assumptions'!$C$10</f>
        <v>1280</v>
      </c>
      <c r="Q192" s="6">
        <f t="shared" si="4"/>
        <v>6976.604159999999</v>
      </c>
      <c r="R192" s="12">
        <f>'Conversions &amp; Assumptions'!$G$21*LN('Duplin County Swine Farm Master'!P192)+'Conversions &amp; Assumptions'!$H$21</f>
        <v>16.35302303121253</v>
      </c>
      <c r="S192" s="16">
        <f t="shared" si="5"/>
        <v>114088.56850813313</v>
      </c>
    </row>
    <row r="193" spans="1:19">
      <c r="A193" t="s">
        <v>400</v>
      </c>
      <c r="B193" t="s">
        <v>401</v>
      </c>
      <c r="C193" t="s">
        <v>13</v>
      </c>
      <c r="D193" t="s">
        <v>21</v>
      </c>
      <c r="E193">
        <v>5200</v>
      </c>
      <c r="F193">
        <v>2</v>
      </c>
      <c r="G193">
        <v>41913</v>
      </c>
      <c r="H193">
        <v>41913</v>
      </c>
      <c r="I193">
        <v>43738</v>
      </c>
      <c r="J193" t="s">
        <v>15</v>
      </c>
      <c r="K193" t="s">
        <v>16</v>
      </c>
      <c r="L193" s="5">
        <v>34.9069</v>
      </c>
      <c r="M193" s="5">
        <v>-77.994200000000006</v>
      </c>
      <c r="N193" s="6">
        <f>VLOOKUP(D193,'Swine Farm Type Lagoon Yields'!$A$3:$B$7,2,0)</f>
        <v>420</v>
      </c>
      <c r="O193" s="11">
        <f>VLOOKUP(D193,'Swine Farm Type Lagoon Yields'!$A$3:$C$7,3,0)</f>
        <v>0.26132399999999995</v>
      </c>
      <c r="P193" s="6">
        <f>E193*N193/'Conversions &amp; Assumptions'!$C$10</f>
        <v>249.31506849315068</v>
      </c>
      <c r="Q193" s="6">
        <f t="shared" si="4"/>
        <v>1358.8847999999998</v>
      </c>
      <c r="R193" s="12">
        <f>'Conversions &amp; Assumptions'!$G$21*LN('Duplin County Swine Farm Master'!P193)+'Conversions &amp; Assumptions'!$H$21</f>
        <v>28.506981037671707</v>
      </c>
      <c r="S193" s="16">
        <f t="shared" si="5"/>
        <v>38737.703225980302</v>
      </c>
    </row>
    <row r="194" spans="1:19">
      <c r="A194" t="s">
        <v>402</v>
      </c>
      <c r="B194" t="s">
        <v>403</v>
      </c>
      <c r="C194" t="s">
        <v>13</v>
      </c>
      <c r="D194" t="s">
        <v>14</v>
      </c>
      <c r="E194">
        <v>3672</v>
      </c>
      <c r="F194">
        <v>1</v>
      </c>
      <c r="G194">
        <v>41913</v>
      </c>
      <c r="H194">
        <v>41913</v>
      </c>
      <c r="I194">
        <v>43738</v>
      </c>
      <c r="J194" t="s">
        <v>15</v>
      </c>
      <c r="K194" t="s">
        <v>16</v>
      </c>
      <c r="L194" s="5">
        <v>34.907499999999999</v>
      </c>
      <c r="M194" s="5">
        <v>-77.6858</v>
      </c>
      <c r="N194" s="6">
        <f>VLOOKUP(D194,'Swine Farm Type Lagoon Yields'!$A$3:$B$7,2,0)</f>
        <v>2336</v>
      </c>
      <c r="O194" s="11">
        <f>VLOOKUP(D194,'Swine Farm Type Lagoon Yields'!$A$3:$C$7,3,0)</f>
        <v>1.4534591999999997</v>
      </c>
      <c r="P194" s="6">
        <f>E194*N194/'Conversions &amp; Assumptions'!$C$10</f>
        <v>979.2</v>
      </c>
      <c r="Q194" s="6">
        <f t="shared" ref="Q194:Q257" si="6">O194*E194</f>
        <v>5337.102182399999</v>
      </c>
      <c r="R194" s="12">
        <f>'Conversions &amp; Assumptions'!$G$21*LN('Duplin County Swine Farm Master'!P194)+'Conversions &amp; Assumptions'!$H$21</f>
        <v>18.343242272563053</v>
      </c>
      <c r="S194" s="16">
        <f t="shared" ref="S194:S257" si="7">R194*Q194</f>
        <v>97899.758365188187</v>
      </c>
    </row>
    <row r="195" spans="1:19">
      <c r="A195" t="s">
        <v>404</v>
      </c>
      <c r="B195" t="s">
        <v>405</v>
      </c>
      <c r="C195" t="s">
        <v>13</v>
      </c>
      <c r="D195" t="s">
        <v>14</v>
      </c>
      <c r="E195">
        <v>2392</v>
      </c>
      <c r="F195">
        <v>1</v>
      </c>
      <c r="G195">
        <v>41913</v>
      </c>
      <c r="H195">
        <v>41913</v>
      </c>
      <c r="I195">
        <v>43738</v>
      </c>
      <c r="J195" t="s">
        <v>15</v>
      </c>
      <c r="K195" t="s">
        <v>16</v>
      </c>
      <c r="L195" s="5">
        <v>34.907499999999999</v>
      </c>
      <c r="M195" s="5">
        <v>-77.6858</v>
      </c>
      <c r="N195" s="6">
        <f>VLOOKUP(D195,'Swine Farm Type Lagoon Yields'!$A$3:$B$7,2,0)</f>
        <v>2336</v>
      </c>
      <c r="O195" s="11">
        <f>VLOOKUP(D195,'Swine Farm Type Lagoon Yields'!$A$3:$C$7,3,0)</f>
        <v>1.4534591999999997</v>
      </c>
      <c r="P195" s="6">
        <f>E195*N195/'Conversions &amp; Assumptions'!$C$10</f>
        <v>637.86666666666667</v>
      </c>
      <c r="Q195" s="6">
        <f t="shared" si="6"/>
        <v>3476.6744063999995</v>
      </c>
      <c r="R195" s="12">
        <f>'Conversions &amp; Assumptions'!$G$21*LN('Duplin County Swine Farm Master'!P195)+'Conversions &amp; Assumptions'!$H$21</f>
        <v>21.52758952539314</v>
      </c>
      <c r="S195" s="16">
        <f t="shared" si="7"/>
        <v>74844.419534419038</v>
      </c>
    </row>
    <row r="196" spans="1:19">
      <c r="A196" t="s">
        <v>406</v>
      </c>
      <c r="B196" t="s">
        <v>407</v>
      </c>
      <c r="C196" t="s">
        <v>13</v>
      </c>
      <c r="D196" t="s">
        <v>14</v>
      </c>
      <c r="E196">
        <v>2860</v>
      </c>
      <c r="F196">
        <v>1</v>
      </c>
      <c r="G196">
        <v>41913</v>
      </c>
      <c r="H196">
        <v>41913</v>
      </c>
      <c r="I196">
        <v>43738</v>
      </c>
      <c r="J196" t="s">
        <v>15</v>
      </c>
      <c r="K196" t="s">
        <v>16</v>
      </c>
      <c r="L196" s="5">
        <v>34.910800000000002</v>
      </c>
      <c r="M196" s="5">
        <v>-77.739699999999999</v>
      </c>
      <c r="N196" s="6">
        <f>VLOOKUP(D196,'Swine Farm Type Lagoon Yields'!$A$3:$B$7,2,0)</f>
        <v>2336</v>
      </c>
      <c r="O196" s="11">
        <f>VLOOKUP(D196,'Swine Farm Type Lagoon Yields'!$A$3:$C$7,3,0)</f>
        <v>1.4534591999999997</v>
      </c>
      <c r="P196" s="6">
        <f>E196*N196/'Conversions &amp; Assumptions'!$C$10</f>
        <v>762.66666666666663</v>
      </c>
      <c r="Q196" s="6">
        <f t="shared" si="6"/>
        <v>4156.8933119999992</v>
      </c>
      <c r="R196" s="12">
        <f>'Conversions &amp; Assumptions'!$G$21*LN('Duplin County Swine Farm Master'!P196)+'Conversions &amp; Assumptions'!$H$21</f>
        <v>20.199992941706647</v>
      </c>
      <c r="S196" s="16">
        <f t="shared" si="7"/>
        <v>83969.215561827557</v>
      </c>
    </row>
    <row r="197" spans="1:19">
      <c r="A197" t="s">
        <v>408</v>
      </c>
      <c r="B197" t="s">
        <v>409</v>
      </c>
      <c r="C197" t="s">
        <v>13</v>
      </c>
      <c r="D197" t="s">
        <v>21</v>
      </c>
      <c r="E197">
        <v>10400</v>
      </c>
      <c r="F197">
        <v>1</v>
      </c>
      <c r="G197">
        <v>41913</v>
      </c>
      <c r="H197">
        <v>41913</v>
      </c>
      <c r="I197">
        <v>43738</v>
      </c>
      <c r="J197" t="s">
        <v>15</v>
      </c>
      <c r="K197" t="s">
        <v>16</v>
      </c>
      <c r="L197" s="5">
        <v>34.911099999999998</v>
      </c>
      <c r="M197" s="5">
        <v>-78.077799999999996</v>
      </c>
      <c r="N197" s="6">
        <f>VLOOKUP(D197,'Swine Farm Type Lagoon Yields'!$A$3:$B$7,2,0)</f>
        <v>420</v>
      </c>
      <c r="O197" s="11">
        <f>VLOOKUP(D197,'Swine Farm Type Lagoon Yields'!$A$3:$C$7,3,0)</f>
        <v>0.26132399999999995</v>
      </c>
      <c r="P197" s="6">
        <f>E197*N197/'Conversions &amp; Assumptions'!$C$10</f>
        <v>498.63013698630135</v>
      </c>
      <c r="Q197" s="6">
        <f t="shared" si="6"/>
        <v>2717.7695999999996</v>
      </c>
      <c r="R197" s="12">
        <f>'Conversions &amp; Assumptions'!$G$21*LN('Duplin County Swine Farm Master'!P197)+'Conversions &amp; Assumptions'!$H$21</f>
        <v>23.357221021419022</v>
      </c>
      <c r="S197" s="16">
        <f t="shared" si="7"/>
        <v>63479.545232493561</v>
      </c>
    </row>
    <row r="198" spans="1:19">
      <c r="A198" t="s">
        <v>410</v>
      </c>
      <c r="B198" t="s">
        <v>411</v>
      </c>
      <c r="C198" t="s">
        <v>13</v>
      </c>
      <c r="D198" t="s">
        <v>14</v>
      </c>
      <c r="E198">
        <v>620</v>
      </c>
      <c r="F198">
        <v>1</v>
      </c>
      <c r="G198">
        <v>41913</v>
      </c>
      <c r="H198">
        <v>41913</v>
      </c>
      <c r="I198">
        <v>43738</v>
      </c>
      <c r="J198" t="s">
        <v>15</v>
      </c>
      <c r="K198" t="s">
        <v>16</v>
      </c>
      <c r="L198" s="5">
        <v>34.912500000000001</v>
      </c>
      <c r="M198" s="5">
        <v>-77.699700000000007</v>
      </c>
      <c r="N198" s="6">
        <f>VLOOKUP(D198,'Swine Farm Type Lagoon Yields'!$A$3:$B$7,2,0)</f>
        <v>2336</v>
      </c>
      <c r="O198" s="11">
        <f>VLOOKUP(D198,'Swine Farm Type Lagoon Yields'!$A$3:$C$7,3,0)</f>
        <v>1.4534591999999997</v>
      </c>
      <c r="P198" s="6">
        <f>E198*N198/'Conversions &amp; Assumptions'!$C$10</f>
        <v>165.33333333333334</v>
      </c>
      <c r="Q198" s="6">
        <f t="shared" si="6"/>
        <v>901.14470399999982</v>
      </c>
      <c r="R198" s="12">
        <f>'Conversions &amp; Assumptions'!$G$21*LN('Duplin County Swine Farm Master'!P198)+'Conversions &amp; Assumptions'!$H$21</f>
        <v>31.558690001464768</v>
      </c>
      <c r="S198" s="16">
        <f t="shared" si="7"/>
        <v>28438.946359997721</v>
      </c>
    </row>
    <row r="199" spans="1:19">
      <c r="A199" t="s">
        <v>412</v>
      </c>
      <c r="B199" t="s">
        <v>413</v>
      </c>
      <c r="C199" t="s">
        <v>414</v>
      </c>
      <c r="D199" t="s">
        <v>34</v>
      </c>
      <c r="E199">
        <v>34382</v>
      </c>
      <c r="F199">
        <v>2</v>
      </c>
      <c r="G199">
        <v>42754</v>
      </c>
      <c r="H199">
        <v>42754</v>
      </c>
      <c r="I199">
        <v>44561</v>
      </c>
      <c r="J199" t="s">
        <v>15</v>
      </c>
      <c r="K199" t="s">
        <v>16</v>
      </c>
      <c r="L199" s="5">
        <v>34.9131</v>
      </c>
      <c r="M199" s="5">
        <v>-77.953100000000006</v>
      </c>
      <c r="N199" s="6">
        <f>VLOOKUP(D199,'Swine Farm Type Lagoon Yields'!$A$3:$B$7,2,0)</f>
        <v>2068</v>
      </c>
      <c r="O199" s="11">
        <f>VLOOKUP(D199,'Swine Farm Type Lagoon Yields'!$A$3:$C$7,3,0)</f>
        <v>1.2867096</v>
      </c>
      <c r="P199" s="6">
        <f>E199*N199/'Conversions &amp; Assumptions'!$C$10</f>
        <v>8116.6639269406396</v>
      </c>
      <c r="Q199" s="6">
        <f t="shared" si="6"/>
        <v>44239.649467199997</v>
      </c>
      <c r="R199" s="12">
        <f>'Conversions &amp; Assumptions'!$G$21*LN('Duplin County Swine Farm Master'!P199)+'Conversions &amp; Assumptions'!$H$21</f>
        <v>2.6302357194659578</v>
      </c>
      <c r="S199" s="16">
        <f t="shared" si="7"/>
        <v>116360.70624528256</v>
      </c>
    </row>
    <row r="200" spans="1:19">
      <c r="A200" t="s">
        <v>415</v>
      </c>
      <c r="B200" t="s">
        <v>416</v>
      </c>
      <c r="C200" t="s">
        <v>13</v>
      </c>
      <c r="D200" t="s">
        <v>14</v>
      </c>
      <c r="E200">
        <v>4740</v>
      </c>
      <c r="F200">
        <v>2</v>
      </c>
      <c r="G200">
        <v>41913</v>
      </c>
      <c r="H200">
        <v>41913</v>
      </c>
      <c r="I200">
        <v>43738</v>
      </c>
      <c r="J200" t="s">
        <v>15</v>
      </c>
      <c r="K200" t="s">
        <v>16</v>
      </c>
      <c r="L200" s="5">
        <v>34.916400000000003</v>
      </c>
      <c r="M200" s="5">
        <v>-77.814400000000006</v>
      </c>
      <c r="N200" s="6">
        <f>VLOOKUP(D200,'Swine Farm Type Lagoon Yields'!$A$3:$B$7,2,0)</f>
        <v>2336</v>
      </c>
      <c r="O200" s="11">
        <f>VLOOKUP(D200,'Swine Farm Type Lagoon Yields'!$A$3:$C$7,3,0)</f>
        <v>1.4534591999999997</v>
      </c>
      <c r="P200" s="6">
        <f>E200*N200/'Conversions &amp; Assumptions'!$C$10</f>
        <v>1264</v>
      </c>
      <c r="Q200" s="6">
        <f t="shared" si="6"/>
        <v>6889.3966079999991</v>
      </c>
      <c r="R200" s="12">
        <f>'Conversions &amp; Assumptions'!$G$21*LN('Duplin County Swine Farm Master'!P200)+'Conversions &amp; Assumptions'!$H$21</f>
        <v>16.446477511702092</v>
      </c>
      <c r="S200" s="16">
        <f t="shared" si="7"/>
        <v>113306.30638266866</v>
      </c>
    </row>
    <row r="201" spans="1:19">
      <c r="A201" t="s">
        <v>417</v>
      </c>
      <c r="B201" t="s">
        <v>418</v>
      </c>
      <c r="C201" t="s">
        <v>13</v>
      </c>
      <c r="D201" t="s">
        <v>14</v>
      </c>
      <c r="E201">
        <v>4220</v>
      </c>
      <c r="F201">
        <v>2</v>
      </c>
      <c r="G201">
        <v>41913</v>
      </c>
      <c r="H201">
        <v>41913</v>
      </c>
      <c r="I201">
        <v>43738</v>
      </c>
      <c r="J201" t="s">
        <v>15</v>
      </c>
      <c r="K201" t="s">
        <v>16</v>
      </c>
      <c r="L201" s="5">
        <v>34.916676000000002</v>
      </c>
      <c r="M201" s="5">
        <v>-77.987865999999997</v>
      </c>
      <c r="N201" s="6">
        <f>VLOOKUP(D201,'Swine Farm Type Lagoon Yields'!$A$3:$B$7,2,0)</f>
        <v>2336</v>
      </c>
      <c r="O201" s="11">
        <f>VLOOKUP(D201,'Swine Farm Type Lagoon Yields'!$A$3:$C$7,3,0)</f>
        <v>1.4534591999999997</v>
      </c>
      <c r="P201" s="6">
        <f>E201*N201/'Conversions &amp; Assumptions'!$C$10</f>
        <v>1125.3333333333333</v>
      </c>
      <c r="Q201" s="6">
        <f t="shared" si="6"/>
        <v>6133.5978239999986</v>
      </c>
      <c r="R201" s="12">
        <f>'Conversions &amp; Assumptions'!$G$21*LN('Duplin County Swine Farm Master'!P201)+'Conversions &amp; Assumptions'!$H$21</f>
        <v>17.309804189836349</v>
      </c>
      <c r="S201" s="16">
        <f t="shared" si="7"/>
        <v>106171.37731264629</v>
      </c>
    </row>
    <row r="202" spans="1:19">
      <c r="A202" t="s">
        <v>419</v>
      </c>
      <c r="B202" t="s">
        <v>420</v>
      </c>
      <c r="C202" t="s">
        <v>13</v>
      </c>
      <c r="D202" t="s">
        <v>14</v>
      </c>
      <c r="E202">
        <v>2580</v>
      </c>
      <c r="F202">
        <v>1</v>
      </c>
      <c r="G202">
        <v>41913</v>
      </c>
      <c r="H202">
        <v>41913</v>
      </c>
      <c r="I202">
        <v>43738</v>
      </c>
      <c r="J202" t="s">
        <v>15</v>
      </c>
      <c r="K202" t="s">
        <v>16</v>
      </c>
      <c r="L202" s="5">
        <v>34.916699999999999</v>
      </c>
      <c r="M202" s="5">
        <v>-78.008300000000006</v>
      </c>
      <c r="N202" s="6">
        <f>VLOOKUP(D202,'Swine Farm Type Lagoon Yields'!$A$3:$B$7,2,0)</f>
        <v>2336</v>
      </c>
      <c r="O202" s="11">
        <f>VLOOKUP(D202,'Swine Farm Type Lagoon Yields'!$A$3:$C$7,3,0)</f>
        <v>1.4534591999999997</v>
      </c>
      <c r="P202" s="6">
        <f>E202*N202/'Conversions &amp; Assumptions'!$C$10</f>
        <v>688</v>
      </c>
      <c r="Q202" s="6">
        <f t="shared" si="6"/>
        <v>3749.9247359999995</v>
      </c>
      <c r="R202" s="12">
        <f>'Conversions &amp; Assumptions'!$G$21*LN('Duplin County Swine Farm Master'!P202)+'Conversions &amp; Assumptions'!$H$21</f>
        <v>20.965474288521939</v>
      </c>
      <c r="S202" s="16">
        <f t="shared" si="7"/>
        <v>78618.950636500405</v>
      </c>
    </row>
    <row r="203" spans="1:19">
      <c r="A203" t="s">
        <v>421</v>
      </c>
      <c r="B203" t="s">
        <v>422</v>
      </c>
      <c r="C203" t="s">
        <v>13</v>
      </c>
      <c r="D203" t="s">
        <v>21</v>
      </c>
      <c r="E203">
        <v>3520</v>
      </c>
      <c r="F203">
        <v>1</v>
      </c>
      <c r="G203">
        <v>41913</v>
      </c>
      <c r="H203">
        <v>41913</v>
      </c>
      <c r="I203">
        <v>43738</v>
      </c>
      <c r="J203" t="s">
        <v>15</v>
      </c>
      <c r="K203" t="s">
        <v>16</v>
      </c>
      <c r="L203" s="5">
        <v>34.918100000000003</v>
      </c>
      <c r="M203" s="5">
        <v>-77.900300000000001</v>
      </c>
      <c r="N203" s="6">
        <f>VLOOKUP(D203,'Swine Farm Type Lagoon Yields'!$A$3:$B$7,2,0)</f>
        <v>420</v>
      </c>
      <c r="O203" s="11">
        <f>VLOOKUP(D203,'Swine Farm Type Lagoon Yields'!$A$3:$C$7,3,0)</f>
        <v>0.26132399999999995</v>
      </c>
      <c r="P203" s="6">
        <f>E203*N203/'Conversions &amp; Assumptions'!$C$10</f>
        <v>168.76712328767124</v>
      </c>
      <c r="Q203" s="6">
        <f t="shared" si="6"/>
        <v>919.86047999999982</v>
      </c>
      <c r="R203" s="12">
        <f>'Conversions &amp; Assumptions'!$G$21*LN('Duplin County Swine Farm Master'!P203)+'Conversions &amp; Assumptions'!$H$21</f>
        <v>31.40596734324874</v>
      </c>
      <c r="S203" s="16">
        <f t="shared" si="7"/>
        <v>28889.108195225104</v>
      </c>
    </row>
    <row r="204" spans="1:19">
      <c r="A204" t="s">
        <v>423</v>
      </c>
      <c r="B204" t="s">
        <v>424</v>
      </c>
      <c r="C204" t="s">
        <v>414</v>
      </c>
      <c r="D204" t="s">
        <v>34</v>
      </c>
      <c r="E204">
        <v>19947</v>
      </c>
      <c r="F204">
        <v>2</v>
      </c>
      <c r="G204">
        <v>42754</v>
      </c>
      <c r="H204">
        <v>42754</v>
      </c>
      <c r="I204">
        <v>44561</v>
      </c>
      <c r="J204" t="s">
        <v>15</v>
      </c>
      <c r="K204" t="s">
        <v>16</v>
      </c>
      <c r="L204" s="5">
        <v>34.922800000000002</v>
      </c>
      <c r="M204" s="5">
        <v>-77.959699999999998</v>
      </c>
      <c r="N204" s="6">
        <f>VLOOKUP(D204,'Swine Farm Type Lagoon Yields'!$A$3:$B$7,2,0)</f>
        <v>2068</v>
      </c>
      <c r="O204" s="11">
        <f>VLOOKUP(D204,'Swine Farm Type Lagoon Yields'!$A$3:$C$7,3,0)</f>
        <v>1.2867096</v>
      </c>
      <c r="P204" s="6">
        <f>E204*N204/'Conversions &amp; Assumptions'!$C$10</f>
        <v>4708.949315068493</v>
      </c>
      <c r="Q204" s="6">
        <f t="shared" si="6"/>
        <v>25665.996391199998</v>
      </c>
      <c r="R204" s="12">
        <f>'Conversions &amp; Assumptions'!$G$21*LN('Duplin County Swine Farm Master'!P204)+'Conversions &amp; Assumptions'!$H$21</f>
        <v>6.6752778958015995</v>
      </c>
      <c r="S204" s="16">
        <f t="shared" si="7"/>
        <v>171327.65838390097</v>
      </c>
    </row>
    <row r="205" spans="1:19">
      <c r="A205" t="s">
        <v>425</v>
      </c>
      <c r="B205" t="s">
        <v>426</v>
      </c>
      <c r="C205" t="s">
        <v>13</v>
      </c>
      <c r="D205" t="s">
        <v>14</v>
      </c>
      <c r="E205">
        <v>3520</v>
      </c>
      <c r="F205">
        <v>1</v>
      </c>
      <c r="G205">
        <v>41913</v>
      </c>
      <c r="H205">
        <v>41913</v>
      </c>
      <c r="I205">
        <v>43738</v>
      </c>
      <c r="J205" t="s">
        <v>15</v>
      </c>
      <c r="K205" t="s">
        <v>16</v>
      </c>
      <c r="L205" s="5">
        <v>34.923099999999998</v>
      </c>
      <c r="M205" s="5">
        <v>-77.747799999999998</v>
      </c>
      <c r="N205" s="6">
        <f>VLOOKUP(D205,'Swine Farm Type Lagoon Yields'!$A$3:$B$7,2,0)</f>
        <v>2336</v>
      </c>
      <c r="O205" s="11">
        <f>VLOOKUP(D205,'Swine Farm Type Lagoon Yields'!$A$3:$C$7,3,0)</f>
        <v>1.4534591999999997</v>
      </c>
      <c r="P205" s="6">
        <f>E205*N205/'Conversions &amp; Assumptions'!$C$10</f>
        <v>938.66666666666663</v>
      </c>
      <c r="Q205" s="6">
        <f t="shared" si="6"/>
        <v>5116.1763839999994</v>
      </c>
      <c r="R205" s="12">
        <f>'Conversions &amp; Assumptions'!$G$21*LN('Duplin County Swine Farm Master'!P205)+'Conversions &amp; Assumptions'!$H$21</f>
        <v>18.657329379732261</v>
      </c>
      <c r="S205" s="16">
        <f t="shared" si="7"/>
        <v>95454.187961095551</v>
      </c>
    </row>
    <row r="206" spans="1:19">
      <c r="A206" t="s">
        <v>427</v>
      </c>
      <c r="B206" t="s">
        <v>428</v>
      </c>
      <c r="C206" t="s">
        <v>13</v>
      </c>
      <c r="D206" t="s">
        <v>14</v>
      </c>
      <c r="E206">
        <v>1240</v>
      </c>
      <c r="F206">
        <v>1</v>
      </c>
      <c r="G206">
        <v>41913</v>
      </c>
      <c r="H206">
        <v>41913</v>
      </c>
      <c r="I206">
        <v>43738</v>
      </c>
      <c r="J206" t="s">
        <v>15</v>
      </c>
      <c r="K206" t="s">
        <v>16</v>
      </c>
      <c r="L206" s="5">
        <v>34.926400000000001</v>
      </c>
      <c r="M206" s="5">
        <v>-77.719399999999993</v>
      </c>
      <c r="N206" s="6">
        <f>VLOOKUP(D206,'Swine Farm Type Lagoon Yields'!$A$3:$B$7,2,0)</f>
        <v>2336</v>
      </c>
      <c r="O206" s="11">
        <f>VLOOKUP(D206,'Swine Farm Type Lagoon Yields'!$A$3:$C$7,3,0)</f>
        <v>1.4534591999999997</v>
      </c>
      <c r="P206" s="6">
        <f>E206*N206/'Conversions &amp; Assumptions'!$C$10</f>
        <v>330.66666666666669</v>
      </c>
      <c r="Q206" s="6">
        <f t="shared" si="6"/>
        <v>1802.2894079999996</v>
      </c>
      <c r="R206" s="12">
        <f>'Conversions &amp; Assumptions'!$G$21*LN('Duplin County Swine Farm Master'!P206)+'Conversions &amp; Assumptions'!$H$21</f>
        <v>26.408929985212076</v>
      </c>
      <c r="S206" s="16">
        <f t="shared" si="7"/>
        <v>47596.534788961311</v>
      </c>
    </row>
    <row r="207" spans="1:19">
      <c r="A207" t="s">
        <v>429</v>
      </c>
      <c r="B207" t="s">
        <v>430</v>
      </c>
      <c r="C207" t="s">
        <v>13</v>
      </c>
      <c r="D207" t="s">
        <v>14</v>
      </c>
      <c r="E207">
        <v>2880</v>
      </c>
      <c r="F207">
        <v>1</v>
      </c>
      <c r="G207">
        <v>41913</v>
      </c>
      <c r="H207">
        <v>41913</v>
      </c>
      <c r="I207">
        <v>43738</v>
      </c>
      <c r="J207" t="s">
        <v>15</v>
      </c>
      <c r="K207" t="s">
        <v>16</v>
      </c>
      <c r="L207" s="5">
        <v>34.926699999999997</v>
      </c>
      <c r="M207" s="5">
        <v>-77.685000000000002</v>
      </c>
      <c r="N207" s="6">
        <f>VLOOKUP(D207,'Swine Farm Type Lagoon Yields'!$A$3:$B$7,2,0)</f>
        <v>2336</v>
      </c>
      <c r="O207" s="11">
        <f>VLOOKUP(D207,'Swine Farm Type Lagoon Yields'!$A$3:$C$7,3,0)</f>
        <v>1.4534591999999997</v>
      </c>
      <c r="P207" s="6">
        <f>E207*N207/'Conversions &amp; Assumptions'!$C$10</f>
        <v>768</v>
      </c>
      <c r="Q207" s="6">
        <f t="shared" si="6"/>
        <v>4185.9624959999992</v>
      </c>
      <c r="R207" s="12">
        <f>'Conversions &amp; Assumptions'!$G$21*LN('Duplin County Swine Farm Master'!P207)+'Conversions &amp; Assumptions'!$H$21</f>
        <v>20.148218981403566</v>
      </c>
      <c r="S207" s="16">
        <f t="shared" si="7"/>
        <v>84339.68901735064</v>
      </c>
    </row>
    <row r="208" spans="1:19">
      <c r="A208" t="s">
        <v>431</v>
      </c>
      <c r="B208" t="s">
        <v>432</v>
      </c>
      <c r="C208" t="s">
        <v>13</v>
      </c>
      <c r="D208" t="s">
        <v>21</v>
      </c>
      <c r="E208">
        <v>2600</v>
      </c>
      <c r="F208">
        <v>1</v>
      </c>
      <c r="G208">
        <v>41913</v>
      </c>
      <c r="H208">
        <v>41913</v>
      </c>
      <c r="I208">
        <v>43738</v>
      </c>
      <c r="J208" t="s">
        <v>15</v>
      </c>
      <c r="K208" t="s">
        <v>16</v>
      </c>
      <c r="L208" s="5">
        <v>34.927799999999998</v>
      </c>
      <c r="M208" s="5">
        <v>-77.816100000000006</v>
      </c>
      <c r="N208" s="6">
        <f>VLOOKUP(D208,'Swine Farm Type Lagoon Yields'!$A$3:$B$7,2,0)</f>
        <v>420</v>
      </c>
      <c r="O208" s="11">
        <f>VLOOKUP(D208,'Swine Farm Type Lagoon Yields'!$A$3:$C$7,3,0)</f>
        <v>0.26132399999999995</v>
      </c>
      <c r="P208" s="6">
        <f>E208*N208/'Conversions &amp; Assumptions'!$C$10</f>
        <v>124.65753424657534</v>
      </c>
      <c r="Q208" s="6">
        <f t="shared" si="6"/>
        <v>679.44239999999991</v>
      </c>
      <c r="R208" s="12">
        <f>'Conversions &amp; Assumptions'!$G$21*LN('Duplin County Swine Farm Master'!P208)+'Conversions &amp; Assumptions'!$H$21</f>
        <v>33.656741053924399</v>
      </c>
      <c r="S208" s="16">
        <f t="shared" si="7"/>
        <v>22867.816917856919</v>
      </c>
    </row>
    <row r="209" spans="1:19">
      <c r="A209" t="s">
        <v>433</v>
      </c>
      <c r="B209" t="s">
        <v>434</v>
      </c>
      <c r="C209" t="s">
        <v>13</v>
      </c>
      <c r="D209" t="s">
        <v>14</v>
      </c>
      <c r="E209">
        <v>1240</v>
      </c>
      <c r="F209">
        <v>1</v>
      </c>
      <c r="G209">
        <v>41913</v>
      </c>
      <c r="H209">
        <v>41913</v>
      </c>
      <c r="I209">
        <v>43738</v>
      </c>
      <c r="J209" t="s">
        <v>15</v>
      </c>
      <c r="K209" t="s">
        <v>16</v>
      </c>
      <c r="L209" s="5">
        <v>34.927799999999998</v>
      </c>
      <c r="M209" s="5">
        <v>-77.702200000000005</v>
      </c>
      <c r="N209" s="6">
        <f>VLOOKUP(D209,'Swine Farm Type Lagoon Yields'!$A$3:$B$7,2,0)</f>
        <v>2336</v>
      </c>
      <c r="O209" s="11">
        <f>VLOOKUP(D209,'Swine Farm Type Lagoon Yields'!$A$3:$C$7,3,0)</f>
        <v>1.4534591999999997</v>
      </c>
      <c r="P209" s="6">
        <f>E209*N209/'Conversions &amp; Assumptions'!$C$10</f>
        <v>330.66666666666669</v>
      </c>
      <c r="Q209" s="6">
        <f t="shared" si="6"/>
        <v>1802.2894079999996</v>
      </c>
      <c r="R209" s="12">
        <f>'Conversions &amp; Assumptions'!$G$21*LN('Duplin County Swine Farm Master'!P209)+'Conversions &amp; Assumptions'!$H$21</f>
        <v>26.408929985212076</v>
      </c>
      <c r="S209" s="16">
        <f t="shared" si="7"/>
        <v>47596.534788961311</v>
      </c>
    </row>
    <row r="210" spans="1:19">
      <c r="A210" t="s">
        <v>435</v>
      </c>
      <c r="B210" t="s">
        <v>436</v>
      </c>
      <c r="C210" t="s">
        <v>13</v>
      </c>
      <c r="D210" t="s">
        <v>14</v>
      </c>
      <c r="E210">
        <v>2448</v>
      </c>
      <c r="F210">
        <v>1</v>
      </c>
      <c r="G210">
        <v>41913</v>
      </c>
      <c r="H210">
        <v>41913</v>
      </c>
      <c r="I210">
        <v>43738</v>
      </c>
      <c r="J210" t="s">
        <v>15</v>
      </c>
      <c r="K210" t="s">
        <v>16</v>
      </c>
      <c r="L210" s="5">
        <v>34.929200000000002</v>
      </c>
      <c r="M210" s="5">
        <v>-77.745800000000003</v>
      </c>
      <c r="N210" s="6">
        <f>VLOOKUP(D210,'Swine Farm Type Lagoon Yields'!$A$3:$B$7,2,0)</f>
        <v>2336</v>
      </c>
      <c r="O210" s="11">
        <f>VLOOKUP(D210,'Swine Farm Type Lagoon Yields'!$A$3:$C$7,3,0)</f>
        <v>1.4534591999999997</v>
      </c>
      <c r="P210" s="6">
        <f>E210*N210/'Conversions &amp; Assumptions'!$C$10</f>
        <v>652.79999999999995</v>
      </c>
      <c r="Q210" s="6">
        <f t="shared" si="6"/>
        <v>3558.0681215999994</v>
      </c>
      <c r="R210" s="12">
        <f>'Conversions &amp; Assumptions'!$G$21*LN('Duplin County Swine Farm Master'!P210)+'Conversions &amp; Assumptions'!$H$21</f>
        <v>21.35565876978405</v>
      </c>
      <c r="S210" s="16">
        <f t="shared" si="7"/>
        <v>75984.888684536083</v>
      </c>
    </row>
    <row r="211" spans="1:19">
      <c r="A211" t="s">
        <v>437</v>
      </c>
      <c r="B211" t="s">
        <v>438</v>
      </c>
      <c r="C211" t="s">
        <v>13</v>
      </c>
      <c r="D211" t="s">
        <v>14</v>
      </c>
      <c r="E211">
        <v>2424</v>
      </c>
      <c r="F211">
        <v>2</v>
      </c>
      <c r="G211">
        <v>41913</v>
      </c>
      <c r="H211">
        <v>41913</v>
      </c>
      <c r="I211">
        <v>43738</v>
      </c>
      <c r="J211" t="s">
        <v>15</v>
      </c>
      <c r="K211" t="s">
        <v>16</v>
      </c>
      <c r="L211" s="5">
        <v>34.929200000000002</v>
      </c>
      <c r="M211" s="5">
        <v>-77.724199999999996</v>
      </c>
      <c r="N211" s="6">
        <f>VLOOKUP(D211,'Swine Farm Type Lagoon Yields'!$A$3:$B$7,2,0)</f>
        <v>2336</v>
      </c>
      <c r="O211" s="11">
        <f>VLOOKUP(D211,'Swine Farm Type Lagoon Yields'!$A$3:$C$7,3,0)</f>
        <v>1.4534591999999997</v>
      </c>
      <c r="P211" s="6">
        <f>E211*N211/'Conversions &amp; Assumptions'!$C$10</f>
        <v>646.4</v>
      </c>
      <c r="Q211" s="6">
        <f t="shared" si="6"/>
        <v>3523.1851007999994</v>
      </c>
      <c r="R211" s="12">
        <f>'Conversions &amp; Assumptions'!$G$21*LN('Duplin County Swine Farm Master'!P211)+'Conversions &amp; Assumptions'!$H$21</f>
        <v>21.428856733670315</v>
      </c>
      <c r="S211" s="16">
        <f t="shared" si="7"/>
        <v>75497.828771244996</v>
      </c>
    </row>
    <row r="212" spans="1:19">
      <c r="A212" t="s">
        <v>439</v>
      </c>
      <c r="B212" t="s">
        <v>440</v>
      </c>
      <c r="C212" t="s">
        <v>13</v>
      </c>
      <c r="D212" t="s">
        <v>14</v>
      </c>
      <c r="E212">
        <v>2184</v>
      </c>
      <c r="F212">
        <v>2</v>
      </c>
      <c r="G212">
        <v>41913</v>
      </c>
      <c r="H212">
        <v>41913</v>
      </c>
      <c r="I212">
        <v>43738</v>
      </c>
      <c r="J212" t="s">
        <v>15</v>
      </c>
      <c r="K212" t="s">
        <v>16</v>
      </c>
      <c r="L212" s="5">
        <v>34.929200000000002</v>
      </c>
      <c r="M212" s="5">
        <v>-77.991699999999994</v>
      </c>
      <c r="N212" s="6">
        <f>VLOOKUP(D212,'Swine Farm Type Lagoon Yields'!$A$3:$B$7,2,0)</f>
        <v>2336</v>
      </c>
      <c r="O212" s="11">
        <f>VLOOKUP(D212,'Swine Farm Type Lagoon Yields'!$A$3:$C$7,3,0)</f>
        <v>1.4534591999999997</v>
      </c>
      <c r="P212" s="6">
        <f>E212*N212/'Conversions &amp; Assumptions'!$C$10</f>
        <v>582.4</v>
      </c>
      <c r="Q212" s="6">
        <f t="shared" si="6"/>
        <v>3174.3548927999996</v>
      </c>
      <c r="R212" s="12">
        <f>'Conversions &amp; Assumptions'!$G$21*LN('Duplin County Swine Farm Master'!P212)+'Conversions &amp; Assumptions'!$H$21</f>
        <v>22.203467375221237</v>
      </c>
      <c r="S212" s="16">
        <f t="shared" si="7"/>
        <v>70481.685299658697</v>
      </c>
    </row>
    <row r="213" spans="1:19">
      <c r="A213" t="s">
        <v>441</v>
      </c>
      <c r="B213" t="s">
        <v>442</v>
      </c>
      <c r="C213" t="s">
        <v>414</v>
      </c>
      <c r="D213" t="s">
        <v>14</v>
      </c>
      <c r="E213">
        <v>9792</v>
      </c>
      <c r="F213">
        <v>0</v>
      </c>
      <c r="G213">
        <v>42837</v>
      </c>
      <c r="H213">
        <v>42837</v>
      </c>
      <c r="I213">
        <v>44651</v>
      </c>
      <c r="J213" t="s">
        <v>15</v>
      </c>
      <c r="K213" t="s">
        <v>16</v>
      </c>
      <c r="L213" s="5">
        <v>34.932172999999999</v>
      </c>
      <c r="M213" s="5">
        <v>-77.938136</v>
      </c>
      <c r="N213" s="6">
        <f>VLOOKUP(D213,'Swine Farm Type Lagoon Yields'!$A$3:$B$7,2,0)</f>
        <v>2336</v>
      </c>
      <c r="O213" s="11">
        <f>VLOOKUP(D213,'Swine Farm Type Lagoon Yields'!$A$3:$C$7,3,0)</f>
        <v>1.4534591999999997</v>
      </c>
      <c r="P213" s="6">
        <f>E213*N213/'Conversions &amp; Assumptions'!$C$10</f>
        <v>2611.1999999999998</v>
      </c>
      <c r="Q213" s="6">
        <f t="shared" si="6"/>
        <v>14232.272486399997</v>
      </c>
      <c r="R213" s="12">
        <f>'Conversions &amp; Assumptions'!$G$21*LN('Duplin County Swine Farm Master'!P213)+'Conversions &amp; Assumptions'!$H$21</f>
        <v>11.056138737278665</v>
      </c>
      <c r="S213" s="16">
        <f t="shared" si="7"/>
        <v>157353.97915639236</v>
      </c>
    </row>
    <row r="214" spans="1:19">
      <c r="A214" t="s">
        <v>443</v>
      </c>
      <c r="B214" t="s">
        <v>444</v>
      </c>
      <c r="C214" t="s">
        <v>13</v>
      </c>
      <c r="D214" t="s">
        <v>14</v>
      </c>
      <c r="E214">
        <v>2160</v>
      </c>
      <c r="F214">
        <v>1</v>
      </c>
      <c r="G214">
        <v>41913</v>
      </c>
      <c r="H214">
        <v>41913</v>
      </c>
      <c r="I214">
        <v>43738</v>
      </c>
      <c r="J214" t="s">
        <v>15</v>
      </c>
      <c r="K214" t="s">
        <v>16</v>
      </c>
      <c r="L214" s="5">
        <v>34.933300000000003</v>
      </c>
      <c r="M214" s="5">
        <v>-78.030299999999997</v>
      </c>
      <c r="N214" s="6">
        <f>VLOOKUP(D214,'Swine Farm Type Lagoon Yields'!$A$3:$B$7,2,0)</f>
        <v>2336</v>
      </c>
      <c r="O214" s="11">
        <f>VLOOKUP(D214,'Swine Farm Type Lagoon Yields'!$A$3:$C$7,3,0)</f>
        <v>1.4534591999999997</v>
      </c>
      <c r="P214" s="6">
        <f>E214*N214/'Conversions &amp; Assumptions'!$C$10</f>
        <v>576</v>
      </c>
      <c r="Q214" s="6">
        <f t="shared" si="6"/>
        <v>3139.4718719999996</v>
      </c>
      <c r="R214" s="12">
        <f>'Conversions &amp; Assumptions'!$G$21*LN('Duplin County Swine Farm Master'!P214)+'Conversions &amp; Assumptions'!$H$21</f>
        <v>22.285562500435255</v>
      </c>
      <c r="S214" s="16">
        <f t="shared" si="7"/>
        <v>69964.896621814463</v>
      </c>
    </row>
    <row r="215" spans="1:19">
      <c r="A215" t="s">
        <v>445</v>
      </c>
      <c r="B215" t="s">
        <v>446</v>
      </c>
      <c r="C215" t="s">
        <v>13</v>
      </c>
      <c r="D215" t="s">
        <v>51</v>
      </c>
      <c r="E215">
        <v>2411</v>
      </c>
      <c r="F215">
        <v>1</v>
      </c>
      <c r="G215">
        <v>41949</v>
      </c>
      <c r="H215">
        <v>41950</v>
      </c>
      <c r="I215">
        <v>43738</v>
      </c>
      <c r="J215" t="s">
        <v>15</v>
      </c>
      <c r="K215" t="s">
        <v>16</v>
      </c>
      <c r="L215" s="5">
        <v>34.933585999999998</v>
      </c>
      <c r="M215" s="5">
        <v>-78.030294999999995</v>
      </c>
      <c r="N215" s="6">
        <f>VLOOKUP(D215,'Swine Farm Type Lagoon Yields'!$A$3:$B$7,2,0)</f>
        <v>1183</v>
      </c>
      <c r="O215" s="11">
        <f>VLOOKUP(D215,'Swine Farm Type Lagoon Yields'!$A$3:$C$7,3,0)</f>
        <v>0.7360625999999999</v>
      </c>
      <c r="P215" s="6">
        <f>E215*N215/'Conversions &amp; Assumptions'!$C$10</f>
        <v>325.59509132420089</v>
      </c>
      <c r="Q215" s="6">
        <f t="shared" si="6"/>
        <v>1774.6469285999997</v>
      </c>
      <c r="R215" s="12">
        <f>'Conversions &amp; Assumptions'!$G$21*LN('Duplin County Swine Farm Master'!P215)+'Conversions &amp; Assumptions'!$H$21</f>
        <v>26.523762785485133</v>
      </c>
      <c r="S215" s="16">
        <f t="shared" si="7"/>
        <v>47070.314162176161</v>
      </c>
    </row>
    <row r="216" spans="1:19">
      <c r="A216" t="s">
        <v>447</v>
      </c>
      <c r="B216" t="s">
        <v>448</v>
      </c>
      <c r="C216" t="s">
        <v>13</v>
      </c>
      <c r="D216" t="s">
        <v>34</v>
      </c>
      <c r="E216">
        <v>8452</v>
      </c>
      <c r="F216">
        <v>1</v>
      </c>
      <c r="G216">
        <v>42573</v>
      </c>
      <c r="H216">
        <v>42573</v>
      </c>
      <c r="I216">
        <v>43738</v>
      </c>
      <c r="J216" t="s">
        <v>15</v>
      </c>
      <c r="K216" t="s">
        <v>16</v>
      </c>
      <c r="L216" s="5">
        <v>34.936100000000003</v>
      </c>
      <c r="M216" s="5">
        <v>-78.127399999999994</v>
      </c>
      <c r="N216" s="6">
        <f>VLOOKUP(D216,'Swine Farm Type Lagoon Yields'!$A$3:$B$7,2,0)</f>
        <v>2068</v>
      </c>
      <c r="O216" s="11">
        <f>VLOOKUP(D216,'Swine Farm Type Lagoon Yields'!$A$3:$C$7,3,0)</f>
        <v>1.2867096</v>
      </c>
      <c r="P216" s="6">
        <f>E216*N216/'Conversions &amp; Assumptions'!$C$10</f>
        <v>1995.2894977168951</v>
      </c>
      <c r="Q216" s="6">
        <f t="shared" si="6"/>
        <v>10875.269539200001</v>
      </c>
      <c r="R216" s="12">
        <f>'Conversions &amp; Assumptions'!$G$21*LN('Duplin County Swine Farm Master'!P216)+'Conversions &amp; Assumptions'!$H$21</f>
        <v>13.05483722452793</v>
      </c>
      <c r="S216" s="16">
        <f t="shared" si="7"/>
        <v>141974.87360712286</v>
      </c>
    </row>
    <row r="217" spans="1:19">
      <c r="A217" t="s">
        <v>449</v>
      </c>
      <c r="B217" t="s">
        <v>450</v>
      </c>
      <c r="C217" t="s">
        <v>13</v>
      </c>
      <c r="D217" t="s">
        <v>14</v>
      </c>
      <c r="E217">
        <v>1240</v>
      </c>
      <c r="F217">
        <v>1</v>
      </c>
      <c r="G217">
        <v>41913</v>
      </c>
      <c r="H217">
        <v>41913</v>
      </c>
      <c r="I217">
        <v>43738</v>
      </c>
      <c r="J217" t="s">
        <v>15</v>
      </c>
      <c r="K217" t="s">
        <v>16</v>
      </c>
      <c r="L217" s="5">
        <v>34.938718999999999</v>
      </c>
      <c r="M217" s="5">
        <v>-77.839800999999994</v>
      </c>
      <c r="N217" s="6">
        <f>VLOOKUP(D217,'Swine Farm Type Lagoon Yields'!$A$3:$B$7,2,0)</f>
        <v>2336</v>
      </c>
      <c r="O217" s="11">
        <f>VLOOKUP(D217,'Swine Farm Type Lagoon Yields'!$A$3:$C$7,3,0)</f>
        <v>1.4534591999999997</v>
      </c>
      <c r="P217" s="6">
        <f>E217*N217/'Conversions &amp; Assumptions'!$C$10</f>
        <v>330.66666666666669</v>
      </c>
      <c r="Q217" s="6">
        <f t="shared" si="6"/>
        <v>1802.2894079999996</v>
      </c>
      <c r="R217" s="12">
        <f>'Conversions &amp; Assumptions'!$G$21*LN('Duplin County Swine Farm Master'!P217)+'Conversions &amp; Assumptions'!$H$21</f>
        <v>26.408929985212076</v>
      </c>
      <c r="S217" s="16">
        <f t="shared" si="7"/>
        <v>47596.534788961311</v>
      </c>
    </row>
    <row r="218" spans="1:19">
      <c r="A218" t="s">
        <v>451</v>
      </c>
      <c r="B218" t="s">
        <v>452</v>
      </c>
      <c r="C218" t="s">
        <v>13</v>
      </c>
      <c r="D218" t="s">
        <v>14</v>
      </c>
      <c r="E218">
        <v>2160</v>
      </c>
      <c r="F218">
        <v>1</v>
      </c>
      <c r="G218">
        <v>41913</v>
      </c>
      <c r="H218">
        <v>41913</v>
      </c>
      <c r="I218">
        <v>43738</v>
      </c>
      <c r="J218" t="s">
        <v>15</v>
      </c>
      <c r="K218" t="s">
        <v>16</v>
      </c>
      <c r="L218" s="5">
        <v>34.94</v>
      </c>
      <c r="M218" s="5">
        <v>-77.817499999999995</v>
      </c>
      <c r="N218" s="6">
        <f>VLOOKUP(D218,'Swine Farm Type Lagoon Yields'!$A$3:$B$7,2,0)</f>
        <v>2336</v>
      </c>
      <c r="O218" s="11">
        <f>VLOOKUP(D218,'Swine Farm Type Lagoon Yields'!$A$3:$C$7,3,0)</f>
        <v>1.4534591999999997</v>
      </c>
      <c r="P218" s="6">
        <f>E218*N218/'Conversions &amp; Assumptions'!$C$10</f>
        <v>576</v>
      </c>
      <c r="Q218" s="6">
        <f t="shared" si="6"/>
        <v>3139.4718719999996</v>
      </c>
      <c r="R218" s="12">
        <f>'Conversions &amp; Assumptions'!$G$21*LN('Duplin County Swine Farm Master'!P218)+'Conversions &amp; Assumptions'!$H$21</f>
        <v>22.285562500435255</v>
      </c>
      <c r="S218" s="16">
        <f t="shared" si="7"/>
        <v>69964.896621814463</v>
      </c>
    </row>
    <row r="219" spans="1:19">
      <c r="A219" t="s">
        <v>453</v>
      </c>
      <c r="B219" t="s">
        <v>454</v>
      </c>
      <c r="C219" t="s">
        <v>13</v>
      </c>
      <c r="D219" t="s">
        <v>14</v>
      </c>
      <c r="E219">
        <v>3200</v>
      </c>
      <c r="F219">
        <v>1</v>
      </c>
      <c r="G219">
        <v>41913</v>
      </c>
      <c r="H219">
        <v>41913</v>
      </c>
      <c r="I219">
        <v>43738</v>
      </c>
      <c r="J219" t="s">
        <v>15</v>
      </c>
      <c r="K219" t="s">
        <v>16</v>
      </c>
      <c r="L219" s="5">
        <v>34.940300000000001</v>
      </c>
      <c r="M219" s="5">
        <v>-77.966700000000003</v>
      </c>
      <c r="N219" s="6">
        <f>VLOOKUP(D219,'Swine Farm Type Lagoon Yields'!$A$3:$B$7,2,0)</f>
        <v>2336</v>
      </c>
      <c r="O219" s="11">
        <f>VLOOKUP(D219,'Swine Farm Type Lagoon Yields'!$A$3:$C$7,3,0)</f>
        <v>1.4534591999999997</v>
      </c>
      <c r="P219" s="6">
        <f>E219*N219/'Conversions &amp; Assumptions'!$C$10</f>
        <v>853.33333333333337</v>
      </c>
      <c r="Q219" s="6">
        <f t="shared" si="6"/>
        <v>4651.0694399999993</v>
      </c>
      <c r="R219" s="12">
        <f>'Conversions &amp; Assumptions'!$G$21*LN('Duplin County Swine Farm Master'!P219)+'Conversions &amp; Assumptions'!$H$21</f>
        <v>19.365439528433527</v>
      </c>
      <c r="S219" s="16">
        <f t="shared" si="7"/>
        <v>90070.003982865179</v>
      </c>
    </row>
    <row r="220" spans="1:19">
      <c r="A220" t="s">
        <v>455</v>
      </c>
      <c r="B220" t="s">
        <v>456</v>
      </c>
      <c r="C220" t="s">
        <v>13</v>
      </c>
      <c r="D220" t="s">
        <v>14</v>
      </c>
      <c r="E220">
        <v>1240</v>
      </c>
      <c r="F220">
        <v>1</v>
      </c>
      <c r="G220">
        <v>41913</v>
      </c>
      <c r="H220">
        <v>41913</v>
      </c>
      <c r="I220">
        <v>43738</v>
      </c>
      <c r="J220" t="s">
        <v>15</v>
      </c>
      <c r="K220" t="s">
        <v>16</v>
      </c>
      <c r="L220" s="5">
        <v>34.941400000000002</v>
      </c>
      <c r="M220" s="5">
        <v>-77.7286</v>
      </c>
      <c r="N220" s="6">
        <f>VLOOKUP(D220,'Swine Farm Type Lagoon Yields'!$A$3:$B$7,2,0)</f>
        <v>2336</v>
      </c>
      <c r="O220" s="11">
        <f>VLOOKUP(D220,'Swine Farm Type Lagoon Yields'!$A$3:$C$7,3,0)</f>
        <v>1.4534591999999997</v>
      </c>
      <c r="P220" s="6">
        <f>E220*N220/'Conversions &amp; Assumptions'!$C$10</f>
        <v>330.66666666666669</v>
      </c>
      <c r="Q220" s="6">
        <f t="shared" si="6"/>
        <v>1802.2894079999996</v>
      </c>
      <c r="R220" s="12">
        <f>'Conversions &amp; Assumptions'!$G$21*LN('Duplin County Swine Farm Master'!P220)+'Conversions &amp; Assumptions'!$H$21</f>
        <v>26.408929985212076</v>
      </c>
      <c r="S220" s="16">
        <f t="shared" si="7"/>
        <v>47596.534788961311</v>
      </c>
    </row>
    <row r="221" spans="1:19">
      <c r="A221" t="s">
        <v>457</v>
      </c>
      <c r="B221" t="s">
        <v>458</v>
      </c>
      <c r="C221" t="s">
        <v>13</v>
      </c>
      <c r="D221" t="s">
        <v>14</v>
      </c>
      <c r="E221">
        <v>2448</v>
      </c>
      <c r="F221">
        <v>2</v>
      </c>
      <c r="G221">
        <v>41913</v>
      </c>
      <c r="H221">
        <v>41913</v>
      </c>
      <c r="I221">
        <v>43738</v>
      </c>
      <c r="J221" t="s">
        <v>15</v>
      </c>
      <c r="K221" t="s">
        <v>16</v>
      </c>
      <c r="L221" s="5">
        <v>34.943300000000001</v>
      </c>
      <c r="M221" s="5">
        <v>-77.92</v>
      </c>
      <c r="N221" s="6">
        <f>VLOOKUP(D221,'Swine Farm Type Lagoon Yields'!$A$3:$B$7,2,0)</f>
        <v>2336</v>
      </c>
      <c r="O221" s="11">
        <f>VLOOKUP(D221,'Swine Farm Type Lagoon Yields'!$A$3:$C$7,3,0)</f>
        <v>1.4534591999999997</v>
      </c>
      <c r="P221" s="6">
        <f>E221*N221/'Conversions &amp; Assumptions'!$C$10</f>
        <v>652.79999999999995</v>
      </c>
      <c r="Q221" s="6">
        <f t="shared" si="6"/>
        <v>3558.0681215999994</v>
      </c>
      <c r="R221" s="12">
        <f>'Conversions &amp; Assumptions'!$G$21*LN('Duplin County Swine Farm Master'!P221)+'Conversions &amp; Assumptions'!$H$21</f>
        <v>21.35565876978405</v>
      </c>
      <c r="S221" s="16">
        <f t="shared" si="7"/>
        <v>75984.888684536083</v>
      </c>
    </row>
    <row r="222" spans="1:19">
      <c r="A222" t="s">
        <v>459</v>
      </c>
      <c r="B222" t="s">
        <v>460</v>
      </c>
      <c r="C222" t="s">
        <v>13</v>
      </c>
      <c r="D222" t="s">
        <v>14</v>
      </c>
      <c r="E222">
        <v>2710</v>
      </c>
      <c r="F222">
        <v>1</v>
      </c>
      <c r="G222">
        <v>41913</v>
      </c>
      <c r="H222">
        <v>41913</v>
      </c>
      <c r="I222">
        <v>43738</v>
      </c>
      <c r="J222" t="s">
        <v>15</v>
      </c>
      <c r="K222" t="s">
        <v>16</v>
      </c>
      <c r="L222" s="5">
        <v>34.943899999999999</v>
      </c>
      <c r="M222" s="5">
        <v>-77.8142</v>
      </c>
      <c r="N222" s="6">
        <f>VLOOKUP(D222,'Swine Farm Type Lagoon Yields'!$A$3:$B$7,2,0)</f>
        <v>2336</v>
      </c>
      <c r="O222" s="11">
        <f>VLOOKUP(D222,'Swine Farm Type Lagoon Yields'!$A$3:$C$7,3,0)</f>
        <v>1.4534591999999997</v>
      </c>
      <c r="P222" s="6">
        <f>E222*N222/'Conversions &amp; Assumptions'!$C$10</f>
        <v>722.66666666666663</v>
      </c>
      <c r="Q222" s="6">
        <f t="shared" si="6"/>
        <v>3938.8744319999992</v>
      </c>
      <c r="R222" s="12">
        <f>'Conversions &amp; Assumptions'!$G$21*LN('Duplin County Swine Farm Master'!P222)+'Conversions &amp; Assumptions'!$H$21</f>
        <v>20.600244111055211</v>
      </c>
      <c r="S222" s="16">
        <f t="shared" si="7"/>
        <v>81141.774821993924</v>
      </c>
    </row>
    <row r="223" spans="1:19">
      <c r="A223" t="s">
        <v>461</v>
      </c>
      <c r="B223" t="s">
        <v>462</v>
      </c>
      <c r="C223" t="s">
        <v>13</v>
      </c>
      <c r="D223" t="s">
        <v>14</v>
      </c>
      <c r="E223">
        <v>4160</v>
      </c>
      <c r="F223">
        <v>2</v>
      </c>
      <c r="G223">
        <v>41913</v>
      </c>
      <c r="H223">
        <v>41913</v>
      </c>
      <c r="I223">
        <v>43738</v>
      </c>
      <c r="J223" t="s">
        <v>15</v>
      </c>
      <c r="K223" t="s">
        <v>16</v>
      </c>
      <c r="L223" s="5">
        <v>34.944530999999998</v>
      </c>
      <c r="M223" s="5">
        <v>-77.951633000000001</v>
      </c>
      <c r="N223" s="6">
        <f>VLOOKUP(D223,'Swine Farm Type Lagoon Yields'!$A$3:$B$7,2,0)</f>
        <v>2336</v>
      </c>
      <c r="O223" s="11">
        <f>VLOOKUP(D223,'Swine Farm Type Lagoon Yields'!$A$3:$C$7,3,0)</f>
        <v>1.4534591999999997</v>
      </c>
      <c r="P223" s="6">
        <f>E223*N223/'Conversions &amp; Assumptions'!$C$10</f>
        <v>1109.3333333333333</v>
      </c>
      <c r="Q223" s="6">
        <f t="shared" si="6"/>
        <v>6046.3902719999987</v>
      </c>
      <c r="R223" s="12">
        <f>'Conversions &amp; Assumptions'!$G$21*LN('Duplin County Swine Farm Master'!P223)+'Conversions &amp; Assumptions'!$H$21</f>
        <v>17.416195505314562</v>
      </c>
      <c r="S223" s="16">
        <f t="shared" si="7"/>
        <v>105305.11507858407</v>
      </c>
    </row>
    <row r="224" spans="1:19">
      <c r="A224" t="s">
        <v>463</v>
      </c>
      <c r="B224" t="s">
        <v>464</v>
      </c>
      <c r="C224" t="s">
        <v>13</v>
      </c>
      <c r="D224" t="s">
        <v>14</v>
      </c>
      <c r="E224">
        <v>11200</v>
      </c>
      <c r="F224">
        <v>2</v>
      </c>
      <c r="G224">
        <v>43123</v>
      </c>
      <c r="H224">
        <v>43123</v>
      </c>
      <c r="I224">
        <v>43738</v>
      </c>
      <c r="J224" t="s">
        <v>15</v>
      </c>
      <c r="K224" t="s">
        <v>16</v>
      </c>
      <c r="L224" s="5">
        <v>34.945</v>
      </c>
      <c r="M224" s="5">
        <v>-77.905299999999997</v>
      </c>
      <c r="N224" s="6">
        <f>VLOOKUP(D224,'Swine Farm Type Lagoon Yields'!$A$3:$B$7,2,0)</f>
        <v>2336</v>
      </c>
      <c r="O224" s="11">
        <f>VLOOKUP(D224,'Swine Farm Type Lagoon Yields'!$A$3:$C$7,3,0)</f>
        <v>1.4534591999999997</v>
      </c>
      <c r="P224" s="6">
        <f>E224*N224/'Conversions &amp; Assumptions'!$C$10</f>
        <v>2986.6666666666665</v>
      </c>
      <c r="Q224" s="6">
        <f t="shared" si="6"/>
        <v>16278.743039999998</v>
      </c>
      <c r="R224" s="12">
        <f>'Conversions &amp; Assumptions'!$G$21*LN('Duplin County Swine Farm Master'!P224)+'Conversions &amp; Assumptions'!$H$21</f>
        <v>10.057995415643774</v>
      </c>
      <c r="S224" s="16">
        <f t="shared" si="7"/>
        <v>163731.52286876296</v>
      </c>
    </row>
    <row r="225" spans="1:19">
      <c r="A225" t="s">
        <v>465</v>
      </c>
      <c r="B225" t="s">
        <v>466</v>
      </c>
      <c r="C225" t="s">
        <v>13</v>
      </c>
      <c r="D225" t="s">
        <v>21</v>
      </c>
      <c r="E225">
        <v>6400</v>
      </c>
      <c r="F225">
        <v>2</v>
      </c>
      <c r="G225">
        <v>41913</v>
      </c>
      <c r="H225">
        <v>41913</v>
      </c>
      <c r="I225">
        <v>43738</v>
      </c>
      <c r="J225" t="s">
        <v>15</v>
      </c>
      <c r="K225" t="s">
        <v>16</v>
      </c>
      <c r="L225" s="5">
        <v>34.945799999999998</v>
      </c>
      <c r="M225" s="5">
        <v>-78.013900000000007</v>
      </c>
      <c r="N225" s="6">
        <f>VLOOKUP(D225,'Swine Farm Type Lagoon Yields'!$A$3:$B$7,2,0)</f>
        <v>420</v>
      </c>
      <c r="O225" s="11">
        <f>VLOOKUP(D225,'Swine Farm Type Lagoon Yields'!$A$3:$C$7,3,0)</f>
        <v>0.26132399999999995</v>
      </c>
      <c r="P225" s="6">
        <f>E225*N225/'Conversions &amp; Assumptions'!$C$10</f>
        <v>306.84931506849313</v>
      </c>
      <c r="Q225" s="6">
        <f t="shared" si="6"/>
        <v>1672.4735999999996</v>
      </c>
      <c r="R225" s="12">
        <f>'Conversions &amp; Assumptions'!$G$21*LN('Duplin County Swine Farm Master'!P225)+'Conversions &amp; Assumptions'!$H$21</f>
        <v>26.964317475697321</v>
      </c>
      <c r="S225" s="16">
        <f t="shared" si="7"/>
        <v>45097.109120122397</v>
      </c>
    </row>
    <row r="226" spans="1:19">
      <c r="A226" t="s">
        <v>467</v>
      </c>
      <c r="B226" t="s">
        <v>468</v>
      </c>
      <c r="C226" t="s">
        <v>13</v>
      </c>
      <c r="D226" t="s">
        <v>21</v>
      </c>
      <c r="E226">
        <v>3552</v>
      </c>
      <c r="F226">
        <v>2</v>
      </c>
      <c r="G226">
        <v>41913</v>
      </c>
      <c r="H226">
        <v>41913</v>
      </c>
      <c r="I226">
        <v>43738</v>
      </c>
      <c r="J226" t="s">
        <v>15</v>
      </c>
      <c r="K226" t="s">
        <v>16</v>
      </c>
      <c r="L226" s="5">
        <v>34.946899999999999</v>
      </c>
      <c r="M226" s="5">
        <v>-77.7864</v>
      </c>
      <c r="N226" s="6">
        <f>VLOOKUP(D226,'Swine Farm Type Lagoon Yields'!$A$3:$B$7,2,0)</f>
        <v>420</v>
      </c>
      <c r="O226" s="11">
        <f>VLOOKUP(D226,'Swine Farm Type Lagoon Yields'!$A$3:$C$7,3,0)</f>
        <v>0.26132399999999995</v>
      </c>
      <c r="P226" s="6">
        <f>E226*N226/'Conversions &amp; Assumptions'!$C$10</f>
        <v>170.30136986301369</v>
      </c>
      <c r="Q226" s="6">
        <f t="shared" si="6"/>
        <v>928.22284799999977</v>
      </c>
      <c r="R226" s="12">
        <f>'Conversions &amp; Assumptions'!$G$21*LN('Duplin County Swine Farm Master'!P226)+'Conversions &amp; Assumptions'!$H$21</f>
        <v>31.338731289462181</v>
      </c>
      <c r="S226" s="16">
        <f t="shared" si="7"/>
        <v>29089.326410211292</v>
      </c>
    </row>
    <row r="227" spans="1:19">
      <c r="A227" t="s">
        <v>469</v>
      </c>
      <c r="B227" t="s">
        <v>470</v>
      </c>
      <c r="C227" t="s">
        <v>13</v>
      </c>
      <c r="D227" t="s">
        <v>21</v>
      </c>
      <c r="E227">
        <v>2960</v>
      </c>
      <c r="F227">
        <v>1</v>
      </c>
      <c r="G227">
        <v>41913</v>
      </c>
      <c r="H227">
        <v>41913</v>
      </c>
      <c r="I227">
        <v>43738</v>
      </c>
      <c r="J227" t="s">
        <v>15</v>
      </c>
      <c r="K227" t="s">
        <v>16</v>
      </c>
      <c r="L227" s="5">
        <v>34.947150999999998</v>
      </c>
      <c r="M227" s="5">
        <v>-77.830110000000005</v>
      </c>
      <c r="N227" s="6">
        <f>VLOOKUP(D227,'Swine Farm Type Lagoon Yields'!$A$3:$B$7,2,0)</f>
        <v>420</v>
      </c>
      <c r="O227" s="11">
        <f>VLOOKUP(D227,'Swine Farm Type Lagoon Yields'!$A$3:$C$7,3,0)</f>
        <v>0.26132399999999995</v>
      </c>
      <c r="P227" s="6">
        <f>E227*N227/'Conversions &amp; Assumptions'!$C$10</f>
        <v>141.91780821917808</v>
      </c>
      <c r="Q227" s="6">
        <f t="shared" si="6"/>
        <v>773.51903999999979</v>
      </c>
      <c r="R227" s="12">
        <f>'Conversions &amp; Assumptions'!$G$21*LN('Duplin County Swine Farm Master'!P227)+'Conversions &amp; Assumptions'!$H$21</f>
        <v>32.69329535552383</v>
      </c>
      <c r="S227" s="16">
        <f t="shared" si="7"/>
        <v>25288.886437841244</v>
      </c>
    </row>
    <row r="228" spans="1:19">
      <c r="A228" t="s">
        <v>471</v>
      </c>
      <c r="B228" t="s">
        <v>472</v>
      </c>
      <c r="C228" t="s">
        <v>13</v>
      </c>
      <c r="D228" t="s">
        <v>14</v>
      </c>
      <c r="E228">
        <v>7360</v>
      </c>
      <c r="F228">
        <v>3</v>
      </c>
      <c r="G228">
        <v>41913</v>
      </c>
      <c r="H228">
        <v>41913</v>
      </c>
      <c r="I228">
        <v>43738</v>
      </c>
      <c r="J228" t="s">
        <v>15</v>
      </c>
      <c r="K228" t="s">
        <v>16</v>
      </c>
      <c r="L228" s="5">
        <v>34.947800000000001</v>
      </c>
      <c r="M228" s="5">
        <v>-78.036699999999996</v>
      </c>
      <c r="N228" s="6">
        <f>VLOOKUP(D228,'Swine Farm Type Lagoon Yields'!$A$3:$B$7,2,0)</f>
        <v>2336</v>
      </c>
      <c r="O228" s="11">
        <f>VLOOKUP(D228,'Swine Farm Type Lagoon Yields'!$A$3:$C$7,3,0)</f>
        <v>1.4534591999999997</v>
      </c>
      <c r="P228" s="6">
        <f>E228*N228/'Conversions &amp; Assumptions'!$C$10</f>
        <v>1962.6666666666667</v>
      </c>
      <c r="Q228" s="6">
        <f t="shared" si="6"/>
        <v>10697.459711999998</v>
      </c>
      <c r="R228" s="12">
        <f>'Conversions &amp; Assumptions'!$G$21*LN('Duplin County Swine Farm Master'!P228)+'Conversions &amp; Assumptions'!$H$21</f>
        <v>13.17731351600672</v>
      </c>
      <c r="S228" s="16">
        <f t="shared" si="7"/>
        <v>140963.78044987493</v>
      </c>
    </row>
    <row r="229" spans="1:19">
      <c r="A229" t="s">
        <v>473</v>
      </c>
      <c r="B229" t="s">
        <v>474</v>
      </c>
      <c r="C229" t="s">
        <v>13</v>
      </c>
      <c r="D229" t="s">
        <v>14</v>
      </c>
      <c r="E229">
        <v>2940</v>
      </c>
      <c r="F229">
        <v>1</v>
      </c>
      <c r="G229">
        <v>41913</v>
      </c>
      <c r="H229">
        <v>41913</v>
      </c>
      <c r="I229">
        <v>43738</v>
      </c>
      <c r="J229" t="s">
        <v>15</v>
      </c>
      <c r="K229" t="s">
        <v>16</v>
      </c>
      <c r="L229" s="5">
        <v>34.948599999999999</v>
      </c>
      <c r="M229" s="5">
        <v>-77.843299999999999</v>
      </c>
      <c r="N229" s="6">
        <f>VLOOKUP(D229,'Swine Farm Type Lagoon Yields'!$A$3:$B$7,2,0)</f>
        <v>2336</v>
      </c>
      <c r="O229" s="11">
        <f>VLOOKUP(D229,'Swine Farm Type Lagoon Yields'!$A$3:$C$7,3,0)</f>
        <v>1.4534591999999997</v>
      </c>
      <c r="P229" s="6">
        <f>E229*N229/'Conversions &amp; Assumptions'!$C$10</f>
        <v>784</v>
      </c>
      <c r="Q229" s="6">
        <f t="shared" si="6"/>
        <v>4273.170047999999</v>
      </c>
      <c r="R229" s="12">
        <f>'Conversions &amp; Assumptions'!$G$21*LN('Duplin County Swine Farm Master'!P229)+'Conversions &amp; Assumptions'!$H$21</f>
        <v>19.995027301803141</v>
      </c>
      <c r="S229" s="16">
        <f t="shared" si="7"/>
        <v>85442.151775007413</v>
      </c>
    </row>
    <row r="230" spans="1:19">
      <c r="A230" t="s">
        <v>475</v>
      </c>
      <c r="B230" t="s">
        <v>476</v>
      </c>
      <c r="C230" t="s">
        <v>13</v>
      </c>
      <c r="D230" t="s">
        <v>14</v>
      </c>
      <c r="E230">
        <v>3672</v>
      </c>
      <c r="F230">
        <v>2</v>
      </c>
      <c r="G230">
        <v>41913</v>
      </c>
      <c r="H230">
        <v>41913</v>
      </c>
      <c r="I230">
        <v>43738</v>
      </c>
      <c r="J230" t="s">
        <v>15</v>
      </c>
      <c r="K230" t="s">
        <v>16</v>
      </c>
      <c r="L230" s="5">
        <v>34.950000000000003</v>
      </c>
      <c r="M230" s="5">
        <v>-77.965299999999999</v>
      </c>
      <c r="N230" s="6">
        <f>VLOOKUP(D230,'Swine Farm Type Lagoon Yields'!$A$3:$B$7,2,0)</f>
        <v>2336</v>
      </c>
      <c r="O230" s="11">
        <f>VLOOKUP(D230,'Swine Farm Type Lagoon Yields'!$A$3:$C$7,3,0)</f>
        <v>1.4534591999999997</v>
      </c>
      <c r="P230" s="6">
        <f>E230*N230/'Conversions &amp; Assumptions'!$C$10</f>
        <v>979.2</v>
      </c>
      <c r="Q230" s="6">
        <f t="shared" si="6"/>
        <v>5337.102182399999</v>
      </c>
      <c r="R230" s="12">
        <f>'Conversions &amp; Assumptions'!$G$21*LN('Duplin County Swine Farm Master'!P230)+'Conversions &amp; Assumptions'!$H$21</f>
        <v>18.343242272563053</v>
      </c>
      <c r="S230" s="16">
        <f t="shared" si="7"/>
        <v>97899.758365188187</v>
      </c>
    </row>
    <row r="231" spans="1:19">
      <c r="A231" t="s">
        <v>477</v>
      </c>
      <c r="B231" t="s">
        <v>478</v>
      </c>
      <c r="C231" t="s">
        <v>13</v>
      </c>
      <c r="D231" t="s">
        <v>14</v>
      </c>
      <c r="E231">
        <v>5700</v>
      </c>
      <c r="F231">
        <v>2</v>
      </c>
      <c r="G231">
        <v>42923</v>
      </c>
      <c r="H231">
        <v>42923</v>
      </c>
      <c r="I231">
        <v>43738</v>
      </c>
      <c r="J231" t="s">
        <v>15</v>
      </c>
      <c r="K231" t="s">
        <v>16</v>
      </c>
      <c r="L231" s="5">
        <v>34.950800000000001</v>
      </c>
      <c r="M231" s="5">
        <v>-78.048100000000005</v>
      </c>
      <c r="N231" s="6">
        <f>VLOOKUP(D231,'Swine Farm Type Lagoon Yields'!$A$3:$B$7,2,0)</f>
        <v>2336</v>
      </c>
      <c r="O231" s="11">
        <f>VLOOKUP(D231,'Swine Farm Type Lagoon Yields'!$A$3:$C$7,3,0)</f>
        <v>1.4534591999999997</v>
      </c>
      <c r="P231" s="6">
        <f>E231*N231/'Conversions &amp; Assumptions'!$C$10</f>
        <v>1520</v>
      </c>
      <c r="Q231" s="6">
        <f t="shared" si="6"/>
        <v>8284.7174399999985</v>
      </c>
      <c r="R231" s="12">
        <f>'Conversions &amp; Assumptions'!$G$21*LN('Duplin County Swine Farm Master'!P231)+'Conversions &amp; Assumptions'!$H$21</f>
        <v>15.076255835551798</v>
      </c>
      <c r="S231" s="16">
        <f t="shared" si="7"/>
        <v>124902.51965069774</v>
      </c>
    </row>
    <row r="232" spans="1:19">
      <c r="A232" t="s">
        <v>479</v>
      </c>
      <c r="B232" t="s">
        <v>480</v>
      </c>
      <c r="C232" t="s">
        <v>13</v>
      </c>
      <c r="D232" t="s">
        <v>14</v>
      </c>
      <c r="E232">
        <v>4896</v>
      </c>
      <c r="F232">
        <v>2</v>
      </c>
      <c r="G232">
        <v>41913</v>
      </c>
      <c r="H232">
        <v>41913</v>
      </c>
      <c r="I232">
        <v>43738</v>
      </c>
      <c r="J232" t="s">
        <v>15</v>
      </c>
      <c r="K232" t="s">
        <v>16</v>
      </c>
      <c r="L232" s="5">
        <v>34.951900000000002</v>
      </c>
      <c r="M232" s="5">
        <v>-78.102500000000006</v>
      </c>
      <c r="N232" s="6">
        <f>VLOOKUP(D232,'Swine Farm Type Lagoon Yields'!$A$3:$B$7,2,0)</f>
        <v>2336</v>
      </c>
      <c r="O232" s="11">
        <f>VLOOKUP(D232,'Swine Farm Type Lagoon Yields'!$A$3:$C$7,3,0)</f>
        <v>1.4534591999999997</v>
      </c>
      <c r="P232" s="6">
        <f>E232*N232/'Conversions &amp; Assumptions'!$C$10</f>
        <v>1305.5999999999999</v>
      </c>
      <c r="Q232" s="6">
        <f t="shared" si="6"/>
        <v>7116.1362431999987</v>
      </c>
      <c r="R232" s="12">
        <f>'Conversions &amp; Assumptions'!$G$21*LN('Duplin County Swine Farm Master'!P232)+'Conversions &amp; Assumptions'!$H$21</f>
        <v>16.205898753531358</v>
      </c>
      <c r="S232" s="16">
        <f t="shared" si="7"/>
        <v>115323.38347363418</v>
      </c>
    </row>
    <row r="233" spans="1:19">
      <c r="A233" t="s">
        <v>481</v>
      </c>
      <c r="B233" t="s">
        <v>482</v>
      </c>
      <c r="C233" t="s">
        <v>13</v>
      </c>
      <c r="D233" t="s">
        <v>483</v>
      </c>
      <c r="E233">
        <v>1350</v>
      </c>
      <c r="F233">
        <v>1</v>
      </c>
      <c r="G233">
        <v>41913</v>
      </c>
      <c r="H233">
        <v>41913</v>
      </c>
      <c r="I233">
        <v>43738</v>
      </c>
      <c r="J233" t="s">
        <v>15</v>
      </c>
      <c r="K233" t="s">
        <v>16</v>
      </c>
      <c r="L233" s="5">
        <v>34.952500000000001</v>
      </c>
      <c r="M233" s="5">
        <v>-78.136700000000005</v>
      </c>
      <c r="N233" s="6">
        <f>VLOOKUP(D233,'Swine Farm Type Lagoon Yields'!$A$3:$B$7,2,0)</f>
        <v>1603</v>
      </c>
      <c r="O233" s="11">
        <f>VLOOKUP(D233,'Swine Farm Type Lagoon Yields'!$A$3:$C$7,3,0)</f>
        <v>0.9973865999999999</v>
      </c>
      <c r="P233" s="6">
        <f>E233*N233/'Conversions &amp; Assumptions'!$C$10</f>
        <v>247.0376712328767</v>
      </c>
      <c r="Q233" s="6">
        <f t="shared" si="6"/>
        <v>1346.47191</v>
      </c>
      <c r="R233" s="12">
        <f>'Conversions &amp; Assumptions'!$G$21*LN('Duplin County Swine Farm Master'!P233)+'Conversions &amp; Assumptions'!$H$21</f>
        <v>28.575158831490612</v>
      </c>
      <c r="S233" s="16">
        <f t="shared" si="7"/>
        <v>38475.648690390532</v>
      </c>
    </row>
    <row r="234" spans="1:19">
      <c r="A234" t="s">
        <v>484</v>
      </c>
      <c r="B234" t="s">
        <v>485</v>
      </c>
      <c r="C234" t="s">
        <v>13</v>
      </c>
      <c r="D234" t="s">
        <v>21</v>
      </c>
      <c r="E234">
        <v>3552</v>
      </c>
      <c r="F234">
        <v>1</v>
      </c>
      <c r="G234">
        <v>41913</v>
      </c>
      <c r="H234">
        <v>41913</v>
      </c>
      <c r="I234">
        <v>43738</v>
      </c>
      <c r="J234" t="s">
        <v>15</v>
      </c>
      <c r="K234" t="s">
        <v>16</v>
      </c>
      <c r="L234" s="5">
        <v>34.952800000000003</v>
      </c>
      <c r="M234" s="5">
        <v>-77.828900000000004</v>
      </c>
      <c r="N234" s="6">
        <f>VLOOKUP(D234,'Swine Farm Type Lagoon Yields'!$A$3:$B$7,2,0)</f>
        <v>420</v>
      </c>
      <c r="O234" s="11">
        <f>VLOOKUP(D234,'Swine Farm Type Lagoon Yields'!$A$3:$C$7,3,0)</f>
        <v>0.26132399999999995</v>
      </c>
      <c r="P234" s="6">
        <f>E234*N234/'Conversions &amp; Assumptions'!$C$10</f>
        <v>170.30136986301369</v>
      </c>
      <c r="Q234" s="6">
        <f t="shared" si="6"/>
        <v>928.22284799999977</v>
      </c>
      <c r="R234" s="12">
        <f>'Conversions &amp; Assumptions'!$G$21*LN('Duplin County Swine Farm Master'!P234)+'Conversions &amp; Assumptions'!$H$21</f>
        <v>31.338731289462181</v>
      </c>
      <c r="S234" s="16">
        <f t="shared" si="7"/>
        <v>29089.326410211292</v>
      </c>
    </row>
    <row r="235" spans="1:19">
      <c r="A235" t="s">
        <v>486</v>
      </c>
      <c r="B235" t="s">
        <v>487</v>
      </c>
      <c r="C235" t="s">
        <v>13</v>
      </c>
      <c r="D235" t="s">
        <v>14</v>
      </c>
      <c r="E235">
        <v>4410</v>
      </c>
      <c r="F235">
        <v>2</v>
      </c>
      <c r="G235">
        <v>41913</v>
      </c>
      <c r="H235">
        <v>41913</v>
      </c>
      <c r="I235">
        <v>43738</v>
      </c>
      <c r="J235" t="s">
        <v>15</v>
      </c>
      <c r="K235" t="s">
        <v>16</v>
      </c>
      <c r="L235" s="5">
        <v>34.952800000000003</v>
      </c>
      <c r="M235" s="5">
        <v>-77.837800000000001</v>
      </c>
      <c r="N235" s="6">
        <f>VLOOKUP(D235,'Swine Farm Type Lagoon Yields'!$A$3:$B$7,2,0)</f>
        <v>2336</v>
      </c>
      <c r="O235" s="11">
        <f>VLOOKUP(D235,'Swine Farm Type Lagoon Yields'!$A$3:$C$7,3,0)</f>
        <v>1.4534591999999997</v>
      </c>
      <c r="P235" s="6">
        <f>E235*N235/'Conversions &amp; Assumptions'!$C$10</f>
        <v>1176</v>
      </c>
      <c r="Q235" s="6">
        <f t="shared" si="6"/>
        <v>6409.755071999999</v>
      </c>
      <c r="R235" s="12">
        <f>'Conversions &amp; Assumptions'!$G$21*LN('Duplin County Swine Farm Master'!P235)+'Conversions &amp; Assumptions'!$H$21</f>
        <v>16.982610804582144</v>
      </c>
      <c r="S235" s="16">
        <f t="shared" si="7"/>
        <v>108854.37574047239</v>
      </c>
    </row>
    <row r="236" spans="1:19">
      <c r="A236" t="s">
        <v>488</v>
      </c>
      <c r="B236" t="s">
        <v>489</v>
      </c>
      <c r="C236" t="s">
        <v>13</v>
      </c>
      <c r="D236" t="s">
        <v>14</v>
      </c>
      <c r="E236">
        <v>5580</v>
      </c>
      <c r="F236">
        <v>1</v>
      </c>
      <c r="G236">
        <v>41913</v>
      </c>
      <c r="H236">
        <v>41913</v>
      </c>
      <c r="I236">
        <v>43738</v>
      </c>
      <c r="J236" t="s">
        <v>15</v>
      </c>
      <c r="K236" t="s">
        <v>16</v>
      </c>
      <c r="L236" s="5">
        <v>34.9542</v>
      </c>
      <c r="M236" s="5">
        <v>-77.924999999999997</v>
      </c>
      <c r="N236" s="6">
        <f>VLOOKUP(D236,'Swine Farm Type Lagoon Yields'!$A$3:$B$7,2,0)</f>
        <v>2336</v>
      </c>
      <c r="O236" s="11">
        <f>VLOOKUP(D236,'Swine Farm Type Lagoon Yields'!$A$3:$C$7,3,0)</f>
        <v>1.4534591999999997</v>
      </c>
      <c r="P236" s="6">
        <f>E236*N236/'Conversions &amp; Assumptions'!$C$10</f>
        <v>1488</v>
      </c>
      <c r="Q236" s="6">
        <f t="shared" si="6"/>
        <v>8110.3023359999988</v>
      </c>
      <c r="R236" s="12">
        <f>'Conversions &amp; Assumptions'!$G$21*LN('Duplin County Swine Farm Master'!P236)+'Conversions &amp; Assumptions'!$H$21</f>
        <v>15.234336974517397</v>
      </c>
      <c r="S236" s="16">
        <f t="shared" si="7"/>
        <v>123555.0787518396</v>
      </c>
    </row>
    <row r="237" spans="1:19">
      <c r="A237" t="s">
        <v>490</v>
      </c>
      <c r="B237" t="s">
        <v>491</v>
      </c>
      <c r="C237" t="s">
        <v>13</v>
      </c>
      <c r="D237" t="s">
        <v>14</v>
      </c>
      <c r="E237">
        <v>6400</v>
      </c>
      <c r="F237">
        <v>1</v>
      </c>
      <c r="G237">
        <v>41913</v>
      </c>
      <c r="H237">
        <v>41913</v>
      </c>
      <c r="I237">
        <v>43738</v>
      </c>
      <c r="J237" t="s">
        <v>15</v>
      </c>
      <c r="K237" t="s">
        <v>16</v>
      </c>
      <c r="L237" s="5">
        <v>34.9544</v>
      </c>
      <c r="M237" s="5">
        <v>-78.0214</v>
      </c>
      <c r="N237" s="6">
        <f>VLOOKUP(D237,'Swine Farm Type Lagoon Yields'!$A$3:$B$7,2,0)</f>
        <v>2336</v>
      </c>
      <c r="O237" s="11">
        <f>VLOOKUP(D237,'Swine Farm Type Lagoon Yields'!$A$3:$C$7,3,0)</f>
        <v>1.4534591999999997</v>
      </c>
      <c r="P237" s="6">
        <f>E237*N237/'Conversions &amp; Assumptions'!$C$10</f>
        <v>1706.6666666666667</v>
      </c>
      <c r="Q237" s="6">
        <f t="shared" si="6"/>
        <v>9302.1388799999986</v>
      </c>
      <c r="R237" s="12">
        <f>'Conversions &amp; Assumptions'!$G$21*LN('Duplin County Swine Farm Master'!P237)+'Conversions &amp; Assumptions'!$H$21</f>
        <v>14.215679512180834</v>
      </c>
      <c r="S237" s="16">
        <f t="shared" si="7"/>
        <v>132236.22509587675</v>
      </c>
    </row>
    <row r="238" spans="1:19">
      <c r="A238" t="s">
        <v>492</v>
      </c>
      <c r="B238" t="s">
        <v>493</v>
      </c>
      <c r="C238" t="s">
        <v>13</v>
      </c>
      <c r="D238" t="s">
        <v>14</v>
      </c>
      <c r="E238">
        <v>1224</v>
      </c>
      <c r="F238">
        <v>1</v>
      </c>
      <c r="G238">
        <v>41913</v>
      </c>
      <c r="H238">
        <v>41913</v>
      </c>
      <c r="I238">
        <v>43738</v>
      </c>
      <c r="J238" t="s">
        <v>15</v>
      </c>
      <c r="K238" t="s">
        <v>16</v>
      </c>
      <c r="L238" s="5">
        <v>34.959699999999998</v>
      </c>
      <c r="M238" s="5">
        <v>-77.801400000000001</v>
      </c>
      <c r="N238" s="6">
        <f>VLOOKUP(D238,'Swine Farm Type Lagoon Yields'!$A$3:$B$7,2,0)</f>
        <v>2336</v>
      </c>
      <c r="O238" s="11">
        <f>VLOOKUP(D238,'Swine Farm Type Lagoon Yields'!$A$3:$C$7,3,0)</f>
        <v>1.4534591999999997</v>
      </c>
      <c r="P238" s="6">
        <f>E238*N238/'Conversions &amp; Assumptions'!$C$10</f>
        <v>326.39999999999998</v>
      </c>
      <c r="Q238" s="6">
        <f t="shared" si="6"/>
        <v>1779.0340607999997</v>
      </c>
      <c r="R238" s="12">
        <f>'Conversions &amp; Assumptions'!$G$21*LN('Duplin County Swine Farm Master'!P238)+'Conversions &amp; Assumptions'!$H$21</f>
        <v>26.505418786036742</v>
      </c>
      <c r="S238" s="16">
        <f t="shared" si="7"/>
        <v>47154.042816127541</v>
      </c>
    </row>
    <row r="239" spans="1:19">
      <c r="A239" t="s">
        <v>494</v>
      </c>
      <c r="B239" t="s">
        <v>495</v>
      </c>
      <c r="C239" t="s">
        <v>13</v>
      </c>
      <c r="D239" t="s">
        <v>14</v>
      </c>
      <c r="E239">
        <v>6400</v>
      </c>
      <c r="F239">
        <v>1</v>
      </c>
      <c r="G239">
        <v>41913</v>
      </c>
      <c r="H239">
        <v>41913</v>
      </c>
      <c r="I239">
        <v>43738</v>
      </c>
      <c r="J239" t="s">
        <v>15</v>
      </c>
      <c r="K239" t="s">
        <v>16</v>
      </c>
      <c r="L239" s="5">
        <v>34.959839000000002</v>
      </c>
      <c r="M239" s="5">
        <v>-78.017098000000004</v>
      </c>
      <c r="N239" s="6">
        <f>VLOOKUP(D239,'Swine Farm Type Lagoon Yields'!$A$3:$B$7,2,0)</f>
        <v>2336</v>
      </c>
      <c r="O239" s="11">
        <f>VLOOKUP(D239,'Swine Farm Type Lagoon Yields'!$A$3:$C$7,3,0)</f>
        <v>1.4534591999999997</v>
      </c>
      <c r="P239" s="6">
        <f>E239*N239/'Conversions &amp; Assumptions'!$C$10</f>
        <v>1706.6666666666667</v>
      </c>
      <c r="Q239" s="6">
        <f t="shared" si="6"/>
        <v>9302.1388799999986</v>
      </c>
      <c r="R239" s="12">
        <f>'Conversions &amp; Assumptions'!$G$21*LN('Duplin County Swine Farm Master'!P239)+'Conversions &amp; Assumptions'!$H$21</f>
        <v>14.215679512180834</v>
      </c>
      <c r="S239" s="16">
        <f t="shared" si="7"/>
        <v>132236.22509587675</v>
      </c>
    </row>
    <row r="240" spans="1:19">
      <c r="A240" t="s">
        <v>496</v>
      </c>
      <c r="B240" t="s">
        <v>497</v>
      </c>
      <c r="C240" t="s">
        <v>13</v>
      </c>
      <c r="D240" t="s">
        <v>14</v>
      </c>
      <c r="E240">
        <v>3866</v>
      </c>
      <c r="F240">
        <v>2</v>
      </c>
      <c r="G240">
        <v>41913</v>
      </c>
      <c r="H240">
        <v>41913</v>
      </c>
      <c r="I240">
        <v>43738</v>
      </c>
      <c r="J240" t="s">
        <v>15</v>
      </c>
      <c r="K240" t="s">
        <v>16</v>
      </c>
      <c r="L240" s="5">
        <v>34.961100000000002</v>
      </c>
      <c r="M240" s="5">
        <v>-78.129199999999997</v>
      </c>
      <c r="N240" s="6">
        <f>VLOOKUP(D240,'Swine Farm Type Lagoon Yields'!$A$3:$B$7,2,0)</f>
        <v>2336</v>
      </c>
      <c r="O240" s="11">
        <f>VLOOKUP(D240,'Swine Farm Type Lagoon Yields'!$A$3:$C$7,3,0)</f>
        <v>1.4534591999999997</v>
      </c>
      <c r="P240" s="6">
        <f>E240*N240/'Conversions &amp; Assumptions'!$C$10</f>
        <v>1030.9333333333334</v>
      </c>
      <c r="Q240" s="6">
        <f t="shared" si="6"/>
        <v>5619.0732671999986</v>
      </c>
      <c r="R240" s="12">
        <f>'Conversions &amp; Assumptions'!$G$21*LN('Duplin County Swine Farm Master'!P240)+'Conversions &amp; Assumptions'!$H$21</f>
        <v>17.960740866688035</v>
      </c>
      <c r="S240" s="16">
        <f t="shared" si="7"/>
        <v>100922.71886311327</v>
      </c>
    </row>
    <row r="241" spans="1:19">
      <c r="A241" t="s">
        <v>498</v>
      </c>
      <c r="B241" t="s">
        <v>499</v>
      </c>
      <c r="C241" t="s">
        <v>13</v>
      </c>
      <c r="D241" t="s">
        <v>14</v>
      </c>
      <c r="E241">
        <v>3300</v>
      </c>
      <c r="F241">
        <v>2</v>
      </c>
      <c r="G241">
        <v>41913</v>
      </c>
      <c r="H241">
        <v>41913</v>
      </c>
      <c r="I241">
        <v>43738</v>
      </c>
      <c r="J241" t="s">
        <v>15</v>
      </c>
      <c r="K241" t="s">
        <v>16</v>
      </c>
      <c r="L241" s="5">
        <v>34.9619</v>
      </c>
      <c r="M241" s="5">
        <v>-77.917199999999994</v>
      </c>
      <c r="N241" s="6">
        <f>VLOOKUP(D241,'Swine Farm Type Lagoon Yields'!$A$3:$B$7,2,0)</f>
        <v>2336</v>
      </c>
      <c r="O241" s="11">
        <f>VLOOKUP(D241,'Swine Farm Type Lagoon Yields'!$A$3:$C$7,3,0)</f>
        <v>1.4534591999999997</v>
      </c>
      <c r="P241" s="6">
        <f>E241*N241/'Conversions &amp; Assumptions'!$C$10</f>
        <v>880</v>
      </c>
      <c r="Q241" s="6">
        <f t="shared" si="6"/>
        <v>4796.4153599999991</v>
      </c>
      <c r="R241" s="12">
        <f>'Conversions &amp; Assumptions'!$G$21*LN('Duplin County Swine Farm Master'!P241)+'Conversions &amp; Assumptions'!$H$21</f>
        <v>19.136820467604615</v>
      </c>
      <c r="S241" s="16">
        <f t="shared" si="7"/>
        <v>91788.139632381135</v>
      </c>
    </row>
    <row r="242" spans="1:19">
      <c r="A242" t="s">
        <v>500</v>
      </c>
      <c r="B242" t="s">
        <v>501</v>
      </c>
      <c r="C242" t="s">
        <v>13</v>
      </c>
      <c r="D242" t="s">
        <v>21</v>
      </c>
      <c r="E242">
        <v>2600</v>
      </c>
      <c r="F242">
        <v>1</v>
      </c>
      <c r="G242">
        <v>41913</v>
      </c>
      <c r="H242">
        <v>41913</v>
      </c>
      <c r="I242">
        <v>43738</v>
      </c>
      <c r="J242" t="s">
        <v>15</v>
      </c>
      <c r="K242" t="s">
        <v>16</v>
      </c>
      <c r="L242" s="5">
        <v>34.9619</v>
      </c>
      <c r="M242" s="5">
        <v>-78.071700000000007</v>
      </c>
      <c r="N242" s="6">
        <f>VLOOKUP(D242,'Swine Farm Type Lagoon Yields'!$A$3:$B$7,2,0)</f>
        <v>420</v>
      </c>
      <c r="O242" s="11">
        <f>VLOOKUP(D242,'Swine Farm Type Lagoon Yields'!$A$3:$C$7,3,0)</f>
        <v>0.26132399999999995</v>
      </c>
      <c r="P242" s="6">
        <f>E242*N242/'Conversions &amp; Assumptions'!$C$10</f>
        <v>124.65753424657534</v>
      </c>
      <c r="Q242" s="6">
        <f t="shared" si="6"/>
        <v>679.44239999999991</v>
      </c>
      <c r="R242" s="12">
        <f>'Conversions &amp; Assumptions'!$G$21*LN('Duplin County Swine Farm Master'!P242)+'Conversions &amp; Assumptions'!$H$21</f>
        <v>33.656741053924399</v>
      </c>
      <c r="S242" s="16">
        <f t="shared" si="7"/>
        <v>22867.816917856919</v>
      </c>
    </row>
    <row r="243" spans="1:19">
      <c r="A243" t="s">
        <v>502</v>
      </c>
      <c r="B243" t="s">
        <v>503</v>
      </c>
      <c r="C243" t="s">
        <v>13</v>
      </c>
      <c r="D243" t="s">
        <v>14</v>
      </c>
      <c r="E243">
        <v>3672</v>
      </c>
      <c r="F243">
        <v>1</v>
      </c>
      <c r="G243">
        <v>42629</v>
      </c>
      <c r="H243">
        <v>42629</v>
      </c>
      <c r="I243">
        <v>43738</v>
      </c>
      <c r="J243" t="s">
        <v>15</v>
      </c>
      <c r="K243" t="s">
        <v>16</v>
      </c>
      <c r="L243" s="5">
        <v>34.964199999999998</v>
      </c>
      <c r="M243" s="5">
        <v>-77.830600000000004</v>
      </c>
      <c r="N243" s="6">
        <f>VLOOKUP(D243,'Swine Farm Type Lagoon Yields'!$A$3:$B$7,2,0)</f>
        <v>2336</v>
      </c>
      <c r="O243" s="11">
        <f>VLOOKUP(D243,'Swine Farm Type Lagoon Yields'!$A$3:$C$7,3,0)</f>
        <v>1.4534591999999997</v>
      </c>
      <c r="P243" s="6">
        <f>E243*N243/'Conversions &amp; Assumptions'!$C$10</f>
        <v>979.2</v>
      </c>
      <c r="Q243" s="6">
        <f t="shared" si="6"/>
        <v>5337.102182399999</v>
      </c>
      <c r="R243" s="12">
        <f>'Conversions &amp; Assumptions'!$G$21*LN('Duplin County Swine Farm Master'!P243)+'Conversions &amp; Assumptions'!$H$21</f>
        <v>18.343242272563053</v>
      </c>
      <c r="S243" s="16">
        <f t="shared" si="7"/>
        <v>97899.758365188187</v>
      </c>
    </row>
    <row r="244" spans="1:19">
      <c r="A244" t="s">
        <v>504</v>
      </c>
      <c r="B244" t="s">
        <v>505</v>
      </c>
      <c r="C244" t="s">
        <v>13</v>
      </c>
      <c r="D244" t="s">
        <v>14</v>
      </c>
      <c r="E244">
        <v>3672</v>
      </c>
      <c r="F244">
        <v>1</v>
      </c>
      <c r="G244">
        <v>41913</v>
      </c>
      <c r="H244">
        <v>41913</v>
      </c>
      <c r="I244">
        <v>43738</v>
      </c>
      <c r="J244" t="s">
        <v>15</v>
      </c>
      <c r="K244" t="s">
        <v>16</v>
      </c>
      <c r="L244" s="5">
        <v>34.964700000000001</v>
      </c>
      <c r="M244" s="5">
        <v>-77.906099999999995</v>
      </c>
      <c r="N244" s="6">
        <f>VLOOKUP(D244,'Swine Farm Type Lagoon Yields'!$A$3:$B$7,2,0)</f>
        <v>2336</v>
      </c>
      <c r="O244" s="11">
        <f>VLOOKUP(D244,'Swine Farm Type Lagoon Yields'!$A$3:$C$7,3,0)</f>
        <v>1.4534591999999997</v>
      </c>
      <c r="P244" s="6">
        <f>E244*N244/'Conversions &amp; Assumptions'!$C$10</f>
        <v>979.2</v>
      </c>
      <c r="Q244" s="6">
        <f t="shared" si="6"/>
        <v>5337.102182399999</v>
      </c>
      <c r="R244" s="12">
        <f>'Conversions &amp; Assumptions'!$G$21*LN('Duplin County Swine Farm Master'!P244)+'Conversions &amp; Assumptions'!$H$21</f>
        <v>18.343242272563053</v>
      </c>
      <c r="S244" s="16">
        <f t="shared" si="7"/>
        <v>97899.758365188187</v>
      </c>
    </row>
    <row r="245" spans="1:19">
      <c r="A245" t="s">
        <v>506</v>
      </c>
      <c r="B245" t="s">
        <v>507</v>
      </c>
      <c r="C245" t="s">
        <v>13</v>
      </c>
      <c r="D245" t="s">
        <v>14</v>
      </c>
      <c r="E245">
        <v>1200</v>
      </c>
      <c r="F245">
        <v>1</v>
      </c>
      <c r="G245">
        <v>41913</v>
      </c>
      <c r="H245">
        <v>41913</v>
      </c>
      <c r="I245">
        <v>43738</v>
      </c>
      <c r="J245" t="s">
        <v>15</v>
      </c>
      <c r="K245" t="s">
        <v>16</v>
      </c>
      <c r="L245" s="5">
        <v>34.965555999999999</v>
      </c>
      <c r="M245" s="5">
        <v>-77.818376999999998</v>
      </c>
      <c r="N245" s="6">
        <f>VLOOKUP(D245,'Swine Farm Type Lagoon Yields'!$A$3:$B$7,2,0)</f>
        <v>2336</v>
      </c>
      <c r="O245" s="11">
        <f>VLOOKUP(D245,'Swine Farm Type Lagoon Yields'!$A$3:$C$7,3,0)</f>
        <v>1.4534591999999997</v>
      </c>
      <c r="P245" s="6">
        <f>E245*N245/'Conversions &amp; Assumptions'!$C$10</f>
        <v>320</v>
      </c>
      <c r="Q245" s="6">
        <f t="shared" si="6"/>
        <v>1744.1510399999997</v>
      </c>
      <c r="R245" s="12">
        <f>'Conversions &amp; Assumptions'!$G$21*LN('Duplin County Swine Farm Master'!P245)+'Conversions &amp; Assumptions'!$H$21</f>
        <v>26.652543063717914</v>
      </c>
      <c r="S245" s="16">
        <f t="shared" si="7"/>
        <v>46486.060703228381</v>
      </c>
    </row>
    <row r="246" spans="1:19">
      <c r="A246" t="s">
        <v>508</v>
      </c>
      <c r="B246" t="s">
        <v>509</v>
      </c>
      <c r="C246" t="s">
        <v>13</v>
      </c>
      <c r="D246" t="s">
        <v>14</v>
      </c>
      <c r="E246">
        <v>2448</v>
      </c>
      <c r="F246">
        <v>1</v>
      </c>
      <c r="G246">
        <v>41913</v>
      </c>
      <c r="H246">
        <v>41913</v>
      </c>
      <c r="I246">
        <v>43738</v>
      </c>
      <c r="J246" t="s">
        <v>15</v>
      </c>
      <c r="K246" t="s">
        <v>16</v>
      </c>
      <c r="L246" s="5">
        <v>34.965600000000002</v>
      </c>
      <c r="M246" s="5">
        <v>-77.845600000000005</v>
      </c>
      <c r="N246" s="6">
        <f>VLOOKUP(D246,'Swine Farm Type Lagoon Yields'!$A$3:$B$7,2,0)</f>
        <v>2336</v>
      </c>
      <c r="O246" s="11">
        <f>VLOOKUP(D246,'Swine Farm Type Lagoon Yields'!$A$3:$C$7,3,0)</f>
        <v>1.4534591999999997</v>
      </c>
      <c r="P246" s="6">
        <f>E246*N246/'Conversions &amp; Assumptions'!$C$10</f>
        <v>652.79999999999995</v>
      </c>
      <c r="Q246" s="6">
        <f t="shared" si="6"/>
        <v>3558.0681215999994</v>
      </c>
      <c r="R246" s="12">
        <f>'Conversions &amp; Assumptions'!$G$21*LN('Duplin County Swine Farm Master'!P246)+'Conversions &amp; Assumptions'!$H$21</f>
        <v>21.35565876978405</v>
      </c>
      <c r="S246" s="16">
        <f t="shared" si="7"/>
        <v>75984.888684536083</v>
      </c>
    </row>
    <row r="247" spans="1:19">
      <c r="A247" t="s">
        <v>510</v>
      </c>
      <c r="B247" t="s">
        <v>511</v>
      </c>
      <c r="C247" t="s">
        <v>13</v>
      </c>
      <c r="D247" t="s">
        <v>14</v>
      </c>
      <c r="E247">
        <v>1600</v>
      </c>
      <c r="F247">
        <v>1</v>
      </c>
      <c r="G247">
        <v>41913</v>
      </c>
      <c r="H247">
        <v>41913</v>
      </c>
      <c r="I247">
        <v>43738</v>
      </c>
      <c r="J247" t="s">
        <v>15</v>
      </c>
      <c r="K247" t="s">
        <v>16</v>
      </c>
      <c r="L247" s="5">
        <v>34.9664</v>
      </c>
      <c r="M247" s="5">
        <v>-77.731099999999998</v>
      </c>
      <c r="N247" s="6">
        <f>VLOOKUP(D247,'Swine Farm Type Lagoon Yields'!$A$3:$B$7,2,0)</f>
        <v>2336</v>
      </c>
      <c r="O247" s="11">
        <f>VLOOKUP(D247,'Swine Farm Type Lagoon Yields'!$A$3:$C$7,3,0)</f>
        <v>1.4534591999999997</v>
      </c>
      <c r="P247" s="6">
        <f>E247*N247/'Conversions &amp; Assumptions'!$C$10</f>
        <v>426.66666666666669</v>
      </c>
      <c r="Q247" s="6">
        <f t="shared" si="6"/>
        <v>2325.5347199999997</v>
      </c>
      <c r="R247" s="12">
        <f>'Conversions &amp; Assumptions'!$G$21*LN('Duplin County Swine Farm Master'!P247)+'Conversions &amp; Assumptions'!$H$21</f>
        <v>24.515199544686219</v>
      </c>
      <c r="S247" s="16">
        <f t="shared" si="7"/>
        <v>57010.947708895983</v>
      </c>
    </row>
    <row r="248" spans="1:19">
      <c r="A248" t="s">
        <v>512</v>
      </c>
      <c r="B248" t="s">
        <v>513</v>
      </c>
      <c r="C248" t="s">
        <v>13</v>
      </c>
      <c r="D248" t="s">
        <v>21</v>
      </c>
      <c r="E248">
        <v>6400</v>
      </c>
      <c r="F248">
        <v>2</v>
      </c>
      <c r="G248">
        <v>41913</v>
      </c>
      <c r="H248">
        <v>41913</v>
      </c>
      <c r="I248">
        <v>43738</v>
      </c>
      <c r="J248" t="s">
        <v>15</v>
      </c>
      <c r="K248" t="s">
        <v>16</v>
      </c>
      <c r="L248" s="5">
        <v>34.966700000000003</v>
      </c>
      <c r="M248" s="5">
        <v>-78.107500000000002</v>
      </c>
      <c r="N248" s="6">
        <f>VLOOKUP(D248,'Swine Farm Type Lagoon Yields'!$A$3:$B$7,2,0)</f>
        <v>420</v>
      </c>
      <c r="O248" s="11">
        <f>VLOOKUP(D248,'Swine Farm Type Lagoon Yields'!$A$3:$C$7,3,0)</f>
        <v>0.26132399999999995</v>
      </c>
      <c r="P248" s="6">
        <f>E248*N248/'Conversions &amp; Assumptions'!$C$10</f>
        <v>306.84931506849313</v>
      </c>
      <c r="Q248" s="6">
        <f t="shared" si="6"/>
        <v>1672.4735999999996</v>
      </c>
      <c r="R248" s="12">
        <f>'Conversions &amp; Assumptions'!$G$21*LN('Duplin County Swine Farm Master'!P248)+'Conversions &amp; Assumptions'!$H$21</f>
        <v>26.964317475697321</v>
      </c>
      <c r="S248" s="16">
        <f t="shared" si="7"/>
        <v>45097.109120122397</v>
      </c>
    </row>
    <row r="249" spans="1:19">
      <c r="A249" t="s">
        <v>514</v>
      </c>
      <c r="B249" t="s">
        <v>515</v>
      </c>
      <c r="C249" t="s">
        <v>13</v>
      </c>
      <c r="D249" t="s">
        <v>14</v>
      </c>
      <c r="E249">
        <v>3600</v>
      </c>
      <c r="F249">
        <v>2</v>
      </c>
      <c r="G249">
        <v>41913</v>
      </c>
      <c r="H249">
        <v>41913</v>
      </c>
      <c r="I249">
        <v>43738</v>
      </c>
      <c r="J249" t="s">
        <v>15</v>
      </c>
      <c r="K249" t="s">
        <v>16</v>
      </c>
      <c r="L249" s="5">
        <v>34.966700000000003</v>
      </c>
      <c r="M249" s="5">
        <v>-77.824200000000005</v>
      </c>
      <c r="N249" s="6">
        <f>VLOOKUP(D249,'Swine Farm Type Lagoon Yields'!$A$3:$B$7,2,0)</f>
        <v>2336</v>
      </c>
      <c r="O249" s="11">
        <f>VLOOKUP(D249,'Swine Farm Type Lagoon Yields'!$A$3:$C$7,3,0)</f>
        <v>1.4534591999999997</v>
      </c>
      <c r="P249" s="6">
        <f>E249*N249/'Conversions &amp; Assumptions'!$C$10</f>
        <v>960</v>
      </c>
      <c r="Q249" s="6">
        <f t="shared" si="6"/>
        <v>5232.4531199999992</v>
      </c>
      <c r="R249" s="12">
        <f>'Conversions &amp; Assumptions'!$G$21*LN('Duplin County Swine Farm Master'!P249)+'Conversions &amp; Assumptions'!$H$21</f>
        <v>18.490366550244225</v>
      </c>
      <c r="S249" s="16">
        <f t="shared" si="7"/>
        <v>96749.976145769018</v>
      </c>
    </row>
    <row r="250" spans="1:19">
      <c r="A250" t="s">
        <v>516</v>
      </c>
      <c r="B250" t="s">
        <v>517</v>
      </c>
      <c r="C250" t="s">
        <v>13</v>
      </c>
      <c r="D250" t="s">
        <v>21</v>
      </c>
      <c r="E250">
        <v>3552</v>
      </c>
      <c r="F250">
        <v>1</v>
      </c>
      <c r="G250">
        <v>41913</v>
      </c>
      <c r="H250">
        <v>41913</v>
      </c>
      <c r="I250">
        <v>43738</v>
      </c>
      <c r="J250" t="s">
        <v>15</v>
      </c>
      <c r="K250" t="s">
        <v>16</v>
      </c>
      <c r="L250" s="5">
        <v>34.967978000000002</v>
      </c>
      <c r="M250" s="5">
        <v>-77.722746999999998</v>
      </c>
      <c r="N250" s="6">
        <f>VLOOKUP(D250,'Swine Farm Type Lagoon Yields'!$A$3:$B$7,2,0)</f>
        <v>420</v>
      </c>
      <c r="O250" s="11">
        <f>VLOOKUP(D250,'Swine Farm Type Lagoon Yields'!$A$3:$C$7,3,0)</f>
        <v>0.26132399999999995</v>
      </c>
      <c r="P250" s="6">
        <f>E250*N250/'Conversions &amp; Assumptions'!$C$10</f>
        <v>170.30136986301369</v>
      </c>
      <c r="Q250" s="6">
        <f t="shared" si="6"/>
        <v>928.22284799999977</v>
      </c>
      <c r="R250" s="12">
        <f>'Conversions &amp; Assumptions'!$G$21*LN('Duplin County Swine Farm Master'!P250)+'Conversions &amp; Assumptions'!$H$21</f>
        <v>31.338731289462181</v>
      </c>
      <c r="S250" s="16">
        <f t="shared" si="7"/>
        <v>29089.326410211292</v>
      </c>
    </row>
    <row r="251" spans="1:19">
      <c r="A251" t="s">
        <v>518</v>
      </c>
      <c r="B251" t="s">
        <v>519</v>
      </c>
      <c r="C251" t="s">
        <v>13</v>
      </c>
      <c r="D251" t="s">
        <v>14</v>
      </c>
      <c r="E251">
        <v>5760</v>
      </c>
      <c r="F251">
        <v>3</v>
      </c>
      <c r="G251">
        <v>41913</v>
      </c>
      <c r="H251">
        <v>41913</v>
      </c>
      <c r="I251">
        <v>43738</v>
      </c>
      <c r="J251" t="s">
        <v>15</v>
      </c>
      <c r="K251" t="s">
        <v>16</v>
      </c>
      <c r="L251" s="5">
        <v>34.9681</v>
      </c>
      <c r="M251" s="5">
        <v>-78.154200000000003</v>
      </c>
      <c r="N251" s="6">
        <f>VLOOKUP(D251,'Swine Farm Type Lagoon Yields'!$A$3:$B$7,2,0)</f>
        <v>2336</v>
      </c>
      <c r="O251" s="11">
        <f>VLOOKUP(D251,'Swine Farm Type Lagoon Yields'!$A$3:$C$7,3,0)</f>
        <v>1.4534591999999997</v>
      </c>
      <c r="P251" s="6">
        <f>E251*N251/'Conversions &amp; Assumptions'!$C$10</f>
        <v>1536</v>
      </c>
      <c r="Q251" s="6">
        <f t="shared" si="6"/>
        <v>8371.9249919999984</v>
      </c>
      <c r="R251" s="12">
        <f>'Conversions &amp; Assumptions'!$G$21*LN('Duplin County Swine Farm Master'!P251)+'Conversions &amp; Assumptions'!$H$21</f>
        <v>14.998458965150874</v>
      </c>
      <c r="S251" s="16">
        <f t="shared" si="7"/>
        <v>125565.97345183304</v>
      </c>
    </row>
    <row r="252" spans="1:19">
      <c r="A252" t="s">
        <v>520</v>
      </c>
      <c r="B252" t="s">
        <v>521</v>
      </c>
      <c r="C252" t="s">
        <v>13</v>
      </c>
      <c r="D252" t="s">
        <v>21</v>
      </c>
      <c r="E252">
        <v>7800</v>
      </c>
      <c r="F252">
        <v>3</v>
      </c>
      <c r="G252">
        <v>41913</v>
      </c>
      <c r="H252">
        <v>41913</v>
      </c>
      <c r="I252">
        <v>43738</v>
      </c>
      <c r="J252" t="s">
        <v>15</v>
      </c>
      <c r="K252" t="s">
        <v>16</v>
      </c>
      <c r="L252" s="5">
        <v>34.968899999999998</v>
      </c>
      <c r="M252" s="5">
        <v>-78.036699999999996</v>
      </c>
      <c r="N252" s="6">
        <f>VLOOKUP(D252,'Swine Farm Type Lagoon Yields'!$A$3:$B$7,2,0)</f>
        <v>420</v>
      </c>
      <c r="O252" s="11">
        <f>VLOOKUP(D252,'Swine Farm Type Lagoon Yields'!$A$3:$C$7,3,0)</f>
        <v>0.26132399999999995</v>
      </c>
      <c r="P252" s="6">
        <f>E252*N252/'Conversions &amp; Assumptions'!$C$10</f>
        <v>373.97260273972603</v>
      </c>
      <c r="Q252" s="6">
        <f t="shared" si="6"/>
        <v>2038.3271999999995</v>
      </c>
      <c r="R252" s="12">
        <f>'Conversions &amp; Assumptions'!$G$21*LN('Duplin County Swine Farm Master'!P252)+'Conversions &amp; Assumptions'!$H$21</f>
        <v>25.494564540450718</v>
      </c>
      <c r="S252" s="16">
        <f t="shared" si="7"/>
        <v>51966.264354956184</v>
      </c>
    </row>
    <row r="253" spans="1:19">
      <c r="A253" t="s">
        <v>522</v>
      </c>
      <c r="B253" t="s">
        <v>523</v>
      </c>
      <c r="C253" t="s">
        <v>13</v>
      </c>
      <c r="D253" t="s">
        <v>51</v>
      </c>
      <c r="E253">
        <v>3600</v>
      </c>
      <c r="F253">
        <v>2</v>
      </c>
      <c r="G253">
        <v>41913</v>
      </c>
      <c r="H253">
        <v>41913</v>
      </c>
      <c r="I253">
        <v>43738</v>
      </c>
      <c r="J253" t="s">
        <v>15</v>
      </c>
      <c r="K253" t="s">
        <v>16</v>
      </c>
      <c r="L253" s="5">
        <v>34.969200000000001</v>
      </c>
      <c r="M253" s="5">
        <v>-78.142200000000003</v>
      </c>
      <c r="N253" s="6">
        <f>VLOOKUP(D253,'Swine Farm Type Lagoon Yields'!$A$3:$B$7,2,0)</f>
        <v>1183</v>
      </c>
      <c r="O253" s="11">
        <f>VLOOKUP(D253,'Swine Farm Type Lagoon Yields'!$A$3:$C$7,3,0)</f>
        <v>0.7360625999999999</v>
      </c>
      <c r="P253" s="6">
        <f>E253*N253/'Conversions &amp; Assumptions'!$C$10</f>
        <v>486.16438356164383</v>
      </c>
      <c r="Q253" s="6">
        <f t="shared" si="6"/>
        <v>2649.8253599999998</v>
      </c>
      <c r="R253" s="12">
        <f>'Conversions &amp; Assumptions'!$G$21*LN('Duplin County Swine Farm Master'!P253)+'Conversions &amp; Assumptions'!$H$21</f>
        <v>23.545320517331753</v>
      </c>
      <c r="S253" s="16">
        <f t="shared" si="7"/>
        <v>62390.987416153992</v>
      </c>
    </row>
    <row r="254" spans="1:19">
      <c r="A254" t="s">
        <v>524</v>
      </c>
      <c r="B254" t="s">
        <v>525</v>
      </c>
      <c r="C254" t="s">
        <v>13</v>
      </c>
      <c r="D254" t="s">
        <v>21</v>
      </c>
      <c r="E254">
        <v>2600</v>
      </c>
      <c r="F254">
        <v>1</v>
      </c>
      <c r="G254">
        <v>41913</v>
      </c>
      <c r="H254">
        <v>41913</v>
      </c>
      <c r="I254">
        <v>43738</v>
      </c>
      <c r="J254" t="s">
        <v>15</v>
      </c>
      <c r="K254" t="s">
        <v>16</v>
      </c>
      <c r="L254" s="5">
        <v>34.970799999999997</v>
      </c>
      <c r="M254" s="5">
        <v>-78.029200000000003</v>
      </c>
      <c r="N254" s="6">
        <f>VLOOKUP(D254,'Swine Farm Type Lagoon Yields'!$A$3:$B$7,2,0)</f>
        <v>420</v>
      </c>
      <c r="O254" s="11">
        <f>VLOOKUP(D254,'Swine Farm Type Lagoon Yields'!$A$3:$C$7,3,0)</f>
        <v>0.26132399999999995</v>
      </c>
      <c r="P254" s="6">
        <f>E254*N254/'Conversions &amp; Assumptions'!$C$10</f>
        <v>124.65753424657534</v>
      </c>
      <c r="Q254" s="6">
        <f t="shared" si="6"/>
        <v>679.44239999999991</v>
      </c>
      <c r="R254" s="12">
        <f>'Conversions &amp; Assumptions'!$G$21*LN('Duplin County Swine Farm Master'!P254)+'Conversions &amp; Assumptions'!$H$21</f>
        <v>33.656741053924399</v>
      </c>
      <c r="S254" s="16">
        <f t="shared" si="7"/>
        <v>22867.816917856919</v>
      </c>
    </row>
    <row r="255" spans="1:19">
      <c r="A255" t="s">
        <v>526</v>
      </c>
      <c r="B255" t="s">
        <v>527</v>
      </c>
      <c r="C255" t="s">
        <v>13</v>
      </c>
      <c r="D255" t="s">
        <v>21</v>
      </c>
      <c r="E255">
        <v>7800</v>
      </c>
      <c r="F255">
        <v>3</v>
      </c>
      <c r="G255">
        <v>41913</v>
      </c>
      <c r="H255">
        <v>41913</v>
      </c>
      <c r="I255">
        <v>43738</v>
      </c>
      <c r="J255" t="s">
        <v>15</v>
      </c>
      <c r="K255" t="s">
        <v>16</v>
      </c>
      <c r="L255" s="5">
        <v>34.971400000000003</v>
      </c>
      <c r="M255" s="5">
        <v>-78.069999999999993</v>
      </c>
      <c r="N255" s="6">
        <f>VLOOKUP(D255,'Swine Farm Type Lagoon Yields'!$A$3:$B$7,2,0)</f>
        <v>420</v>
      </c>
      <c r="O255" s="11">
        <f>VLOOKUP(D255,'Swine Farm Type Lagoon Yields'!$A$3:$C$7,3,0)</f>
        <v>0.26132399999999995</v>
      </c>
      <c r="P255" s="6">
        <f>E255*N255/'Conversions &amp; Assumptions'!$C$10</f>
        <v>373.97260273972603</v>
      </c>
      <c r="Q255" s="6">
        <f t="shared" si="6"/>
        <v>2038.3271999999995</v>
      </c>
      <c r="R255" s="12">
        <f>'Conversions &amp; Assumptions'!$G$21*LN('Duplin County Swine Farm Master'!P255)+'Conversions &amp; Assumptions'!$H$21</f>
        <v>25.494564540450718</v>
      </c>
      <c r="S255" s="16">
        <f t="shared" si="7"/>
        <v>51966.264354956184</v>
      </c>
    </row>
    <row r="256" spans="1:19">
      <c r="A256" t="s">
        <v>528</v>
      </c>
      <c r="B256" t="s">
        <v>529</v>
      </c>
      <c r="C256" t="s">
        <v>13</v>
      </c>
      <c r="D256" t="s">
        <v>21</v>
      </c>
      <c r="E256">
        <v>2600</v>
      </c>
      <c r="F256">
        <v>1</v>
      </c>
      <c r="G256">
        <v>41913</v>
      </c>
      <c r="H256">
        <v>41913</v>
      </c>
      <c r="I256">
        <v>43738</v>
      </c>
      <c r="J256" t="s">
        <v>15</v>
      </c>
      <c r="K256" t="s">
        <v>16</v>
      </c>
      <c r="L256" s="5">
        <v>34.974400000000003</v>
      </c>
      <c r="M256" s="5">
        <v>-77.778899999999993</v>
      </c>
      <c r="N256" s="6">
        <f>VLOOKUP(D256,'Swine Farm Type Lagoon Yields'!$A$3:$B$7,2,0)</f>
        <v>420</v>
      </c>
      <c r="O256" s="11">
        <f>VLOOKUP(D256,'Swine Farm Type Lagoon Yields'!$A$3:$C$7,3,0)</f>
        <v>0.26132399999999995</v>
      </c>
      <c r="P256" s="6">
        <f>E256*N256/'Conversions &amp; Assumptions'!$C$10</f>
        <v>124.65753424657534</v>
      </c>
      <c r="Q256" s="6">
        <f t="shared" si="6"/>
        <v>679.44239999999991</v>
      </c>
      <c r="R256" s="12">
        <f>'Conversions &amp; Assumptions'!$G$21*LN('Duplin County Swine Farm Master'!P256)+'Conversions &amp; Assumptions'!$H$21</f>
        <v>33.656741053924399</v>
      </c>
      <c r="S256" s="16">
        <f t="shared" si="7"/>
        <v>22867.816917856919</v>
      </c>
    </row>
    <row r="257" spans="1:19">
      <c r="A257" t="s">
        <v>530</v>
      </c>
      <c r="B257" t="s">
        <v>531</v>
      </c>
      <c r="C257" t="s">
        <v>13</v>
      </c>
      <c r="D257" t="s">
        <v>14</v>
      </c>
      <c r="E257">
        <v>11016</v>
      </c>
      <c r="F257">
        <v>2</v>
      </c>
      <c r="G257">
        <v>41913</v>
      </c>
      <c r="H257">
        <v>41913</v>
      </c>
      <c r="I257">
        <v>43738</v>
      </c>
      <c r="J257" t="s">
        <v>15</v>
      </c>
      <c r="K257" t="s">
        <v>16</v>
      </c>
      <c r="L257" s="5">
        <v>34.974969999999999</v>
      </c>
      <c r="M257" s="5">
        <v>-77.865830000000003</v>
      </c>
      <c r="N257" s="6">
        <f>VLOOKUP(D257,'Swine Farm Type Lagoon Yields'!$A$3:$B$7,2,0)</f>
        <v>2336</v>
      </c>
      <c r="O257" s="11">
        <f>VLOOKUP(D257,'Swine Farm Type Lagoon Yields'!$A$3:$C$7,3,0)</f>
        <v>1.4534591999999997</v>
      </c>
      <c r="P257" s="6">
        <f>E257*N257/'Conversions &amp; Assumptions'!$C$10</f>
        <v>2937.6</v>
      </c>
      <c r="Q257" s="6">
        <f t="shared" si="6"/>
        <v>16011.306547199996</v>
      </c>
      <c r="R257" s="12">
        <f>'Conversions &amp; Assumptions'!$G$21*LN('Duplin County Swine Farm Master'!P257)+'Conversions &amp; Assumptions'!$H$21</f>
        <v>10.181065759089371</v>
      </c>
      <c r="S257" s="16">
        <f t="shared" si="7"/>
        <v>163012.16484598134</v>
      </c>
    </row>
    <row r="258" spans="1:19">
      <c r="A258" t="s">
        <v>532</v>
      </c>
      <c r="B258" t="s">
        <v>533</v>
      </c>
      <c r="C258" t="s">
        <v>13</v>
      </c>
      <c r="D258" t="s">
        <v>14</v>
      </c>
      <c r="E258">
        <v>2448</v>
      </c>
      <c r="F258">
        <v>1</v>
      </c>
      <c r="G258">
        <v>41913</v>
      </c>
      <c r="H258">
        <v>41913</v>
      </c>
      <c r="I258">
        <v>43738</v>
      </c>
      <c r="J258" t="s">
        <v>15</v>
      </c>
      <c r="K258" t="s">
        <v>16</v>
      </c>
      <c r="L258" s="5">
        <v>34.976261000000001</v>
      </c>
      <c r="M258" s="5">
        <v>-77.784362000000002</v>
      </c>
      <c r="N258" s="6">
        <f>VLOOKUP(D258,'Swine Farm Type Lagoon Yields'!$A$3:$B$7,2,0)</f>
        <v>2336</v>
      </c>
      <c r="O258" s="11">
        <f>VLOOKUP(D258,'Swine Farm Type Lagoon Yields'!$A$3:$C$7,3,0)</f>
        <v>1.4534591999999997</v>
      </c>
      <c r="P258" s="6">
        <f>E258*N258/'Conversions &amp; Assumptions'!$C$10</f>
        <v>652.79999999999995</v>
      </c>
      <c r="Q258" s="6">
        <f t="shared" ref="Q258:Q321" si="8">O258*E258</f>
        <v>3558.0681215999994</v>
      </c>
      <c r="R258" s="12">
        <f>'Conversions &amp; Assumptions'!$G$21*LN('Duplin County Swine Farm Master'!P258)+'Conversions &amp; Assumptions'!$H$21</f>
        <v>21.35565876978405</v>
      </c>
      <c r="S258" s="16">
        <f t="shared" ref="S258:S321" si="9">R258*Q258</f>
        <v>75984.888684536083</v>
      </c>
    </row>
    <row r="259" spans="1:19">
      <c r="A259" t="s">
        <v>534</v>
      </c>
      <c r="B259" t="s">
        <v>535</v>
      </c>
      <c r="C259" t="s">
        <v>13</v>
      </c>
      <c r="D259" t="s">
        <v>21</v>
      </c>
      <c r="E259">
        <v>3552</v>
      </c>
      <c r="F259">
        <v>1</v>
      </c>
      <c r="G259">
        <v>41913</v>
      </c>
      <c r="H259">
        <v>41913</v>
      </c>
      <c r="I259">
        <v>43738</v>
      </c>
      <c r="J259" t="s">
        <v>15</v>
      </c>
      <c r="K259" t="s">
        <v>16</v>
      </c>
      <c r="L259" s="5">
        <v>34.978310999999998</v>
      </c>
      <c r="M259" s="5">
        <v>-77.977501000000004</v>
      </c>
      <c r="N259" s="6">
        <f>VLOOKUP(D259,'Swine Farm Type Lagoon Yields'!$A$3:$B$7,2,0)</f>
        <v>420</v>
      </c>
      <c r="O259" s="11">
        <f>VLOOKUP(D259,'Swine Farm Type Lagoon Yields'!$A$3:$C$7,3,0)</f>
        <v>0.26132399999999995</v>
      </c>
      <c r="P259" s="6">
        <f>E259*N259/'Conversions &amp; Assumptions'!$C$10</f>
        <v>170.30136986301369</v>
      </c>
      <c r="Q259" s="6">
        <f t="shared" si="8"/>
        <v>928.22284799999977</v>
      </c>
      <c r="R259" s="12">
        <f>'Conversions &amp; Assumptions'!$G$21*LN('Duplin County Swine Farm Master'!P259)+'Conversions &amp; Assumptions'!$H$21</f>
        <v>31.338731289462181</v>
      </c>
      <c r="S259" s="16">
        <f t="shared" si="9"/>
        <v>29089.326410211292</v>
      </c>
    </row>
    <row r="260" spans="1:19">
      <c r="A260" t="s">
        <v>536</v>
      </c>
      <c r="B260" t="s">
        <v>537</v>
      </c>
      <c r="C260" t="s">
        <v>13</v>
      </c>
      <c r="D260" t="s">
        <v>14</v>
      </c>
      <c r="E260">
        <v>2448</v>
      </c>
      <c r="F260">
        <v>1</v>
      </c>
      <c r="G260">
        <v>41913</v>
      </c>
      <c r="H260">
        <v>41913</v>
      </c>
      <c r="I260">
        <v>43738</v>
      </c>
      <c r="J260" t="s">
        <v>15</v>
      </c>
      <c r="K260" t="s">
        <v>16</v>
      </c>
      <c r="L260" s="5">
        <v>34.9786</v>
      </c>
      <c r="M260" s="5">
        <v>-77.780799999999999</v>
      </c>
      <c r="N260" s="6">
        <f>VLOOKUP(D260,'Swine Farm Type Lagoon Yields'!$A$3:$B$7,2,0)</f>
        <v>2336</v>
      </c>
      <c r="O260" s="11">
        <f>VLOOKUP(D260,'Swine Farm Type Lagoon Yields'!$A$3:$C$7,3,0)</f>
        <v>1.4534591999999997</v>
      </c>
      <c r="P260" s="6">
        <f>E260*N260/'Conversions &amp; Assumptions'!$C$10</f>
        <v>652.79999999999995</v>
      </c>
      <c r="Q260" s="6">
        <f t="shared" si="8"/>
        <v>3558.0681215999994</v>
      </c>
      <c r="R260" s="12">
        <f>'Conversions &amp; Assumptions'!$G$21*LN('Duplin County Swine Farm Master'!P260)+'Conversions &amp; Assumptions'!$H$21</f>
        <v>21.35565876978405</v>
      </c>
      <c r="S260" s="16">
        <f t="shared" si="9"/>
        <v>75984.888684536083</v>
      </c>
    </row>
    <row r="261" spans="1:19">
      <c r="A261" t="s">
        <v>538</v>
      </c>
      <c r="B261" t="s">
        <v>539</v>
      </c>
      <c r="C261" t="s">
        <v>13</v>
      </c>
      <c r="D261" t="s">
        <v>21</v>
      </c>
      <c r="E261">
        <v>5200</v>
      </c>
      <c r="F261">
        <v>2</v>
      </c>
      <c r="G261">
        <v>41913</v>
      </c>
      <c r="H261">
        <v>41913</v>
      </c>
      <c r="I261">
        <v>43738</v>
      </c>
      <c r="J261" t="s">
        <v>15</v>
      </c>
      <c r="K261" t="s">
        <v>16</v>
      </c>
      <c r="L261" s="5">
        <v>34.9786</v>
      </c>
      <c r="M261" s="5">
        <v>-77.748099999999994</v>
      </c>
      <c r="N261" s="6">
        <f>VLOOKUP(D261,'Swine Farm Type Lagoon Yields'!$A$3:$B$7,2,0)</f>
        <v>420</v>
      </c>
      <c r="O261" s="11">
        <f>VLOOKUP(D261,'Swine Farm Type Lagoon Yields'!$A$3:$C$7,3,0)</f>
        <v>0.26132399999999995</v>
      </c>
      <c r="P261" s="6">
        <f>E261*N261/'Conversions &amp; Assumptions'!$C$10</f>
        <v>249.31506849315068</v>
      </c>
      <c r="Q261" s="6">
        <f t="shared" si="8"/>
        <v>1358.8847999999998</v>
      </c>
      <c r="R261" s="12">
        <f>'Conversions &amp; Assumptions'!$G$21*LN('Duplin County Swine Farm Master'!P261)+'Conversions &amp; Assumptions'!$H$21</f>
        <v>28.506981037671707</v>
      </c>
      <c r="S261" s="16">
        <f t="shared" si="9"/>
        <v>38737.703225980302</v>
      </c>
    </row>
    <row r="262" spans="1:19">
      <c r="A262" t="s">
        <v>540</v>
      </c>
      <c r="B262" t="s">
        <v>541</v>
      </c>
      <c r="C262" t="s">
        <v>13</v>
      </c>
      <c r="D262" t="s">
        <v>14</v>
      </c>
      <c r="E262">
        <v>2448</v>
      </c>
      <c r="F262">
        <v>1</v>
      </c>
      <c r="G262">
        <v>42755</v>
      </c>
      <c r="H262">
        <v>42755</v>
      </c>
      <c r="I262">
        <v>43738</v>
      </c>
      <c r="J262" t="s">
        <v>15</v>
      </c>
      <c r="K262" t="s">
        <v>16</v>
      </c>
      <c r="L262" s="5">
        <v>34.981699999999996</v>
      </c>
      <c r="M262" s="5">
        <v>-77.773600000000002</v>
      </c>
      <c r="N262" s="6">
        <f>VLOOKUP(D262,'Swine Farm Type Lagoon Yields'!$A$3:$B$7,2,0)</f>
        <v>2336</v>
      </c>
      <c r="O262" s="11">
        <f>VLOOKUP(D262,'Swine Farm Type Lagoon Yields'!$A$3:$C$7,3,0)</f>
        <v>1.4534591999999997</v>
      </c>
      <c r="P262" s="6">
        <f>E262*N262/'Conversions &amp; Assumptions'!$C$10</f>
        <v>652.79999999999995</v>
      </c>
      <c r="Q262" s="6">
        <f t="shared" si="8"/>
        <v>3558.0681215999994</v>
      </c>
      <c r="R262" s="12">
        <f>'Conversions &amp; Assumptions'!$G$21*LN('Duplin County Swine Farm Master'!P262)+'Conversions &amp; Assumptions'!$H$21</f>
        <v>21.35565876978405</v>
      </c>
      <c r="S262" s="16">
        <f t="shared" si="9"/>
        <v>75984.888684536083</v>
      </c>
    </row>
    <row r="263" spans="1:19">
      <c r="A263" t="s">
        <v>542</v>
      </c>
      <c r="B263" t="s">
        <v>543</v>
      </c>
      <c r="C263" t="s">
        <v>13</v>
      </c>
      <c r="D263" t="s">
        <v>51</v>
      </c>
      <c r="E263">
        <v>750</v>
      </c>
      <c r="F263">
        <v>1</v>
      </c>
      <c r="G263">
        <v>41913</v>
      </c>
      <c r="H263">
        <v>41913</v>
      </c>
      <c r="I263">
        <v>43738</v>
      </c>
      <c r="J263" t="s">
        <v>15</v>
      </c>
      <c r="K263" t="s">
        <v>16</v>
      </c>
      <c r="L263" s="5">
        <v>34.984385000000003</v>
      </c>
      <c r="M263" s="5">
        <v>-77.708060000000003</v>
      </c>
      <c r="N263" s="6">
        <f>VLOOKUP(D263,'Swine Farm Type Lagoon Yields'!$A$3:$B$7,2,0)</f>
        <v>1183</v>
      </c>
      <c r="O263" s="11">
        <f>VLOOKUP(D263,'Swine Farm Type Lagoon Yields'!$A$3:$C$7,3,0)</f>
        <v>0.7360625999999999</v>
      </c>
      <c r="P263" s="6">
        <f>E263*N263/'Conversions &amp; Assumptions'!$C$10</f>
        <v>101.28424657534246</v>
      </c>
      <c r="Q263" s="6">
        <f t="shared" si="8"/>
        <v>552.04694999999992</v>
      </c>
      <c r="R263" s="12">
        <f>'Conversions &amp; Assumptions'!$G$21*LN('Duplin County Swine Farm Master'!P263)+'Conversions &amp; Assumptions'!$H$21</f>
        <v>35.199404615898786</v>
      </c>
      <c r="S263" s="16">
        <f t="shared" si="9"/>
        <v>19431.723960022842</v>
      </c>
    </row>
    <row r="264" spans="1:19">
      <c r="A264" t="s">
        <v>544</v>
      </c>
      <c r="B264" t="s">
        <v>545</v>
      </c>
      <c r="C264" t="s">
        <v>13</v>
      </c>
      <c r="D264" t="s">
        <v>14</v>
      </c>
      <c r="E264">
        <v>4320</v>
      </c>
      <c r="F264">
        <v>1</v>
      </c>
      <c r="G264">
        <v>41913</v>
      </c>
      <c r="H264">
        <v>41913</v>
      </c>
      <c r="I264">
        <v>43738</v>
      </c>
      <c r="J264" t="s">
        <v>15</v>
      </c>
      <c r="K264" t="s">
        <v>16</v>
      </c>
      <c r="L264" s="5">
        <v>34.984699999999997</v>
      </c>
      <c r="M264" s="5">
        <v>-77.955600000000004</v>
      </c>
      <c r="N264" s="6">
        <f>VLOOKUP(D264,'Swine Farm Type Lagoon Yields'!$A$3:$B$7,2,0)</f>
        <v>2336</v>
      </c>
      <c r="O264" s="11">
        <f>VLOOKUP(D264,'Swine Farm Type Lagoon Yields'!$A$3:$C$7,3,0)</f>
        <v>1.4534591999999997</v>
      </c>
      <c r="P264" s="6">
        <f>E264*N264/'Conversions &amp; Assumptions'!$C$10</f>
        <v>1152</v>
      </c>
      <c r="Q264" s="6">
        <f t="shared" si="8"/>
        <v>6278.9437439999992</v>
      </c>
      <c r="R264" s="12">
        <f>'Conversions &amp; Assumptions'!$G$21*LN('Duplin County Swine Farm Master'!P264)+'Conversions &amp; Assumptions'!$H$21</f>
        <v>17.13580248418257</v>
      </c>
      <c r="S264" s="16">
        <f t="shared" si="9"/>
        <v>107594.7398064778</v>
      </c>
    </row>
    <row r="265" spans="1:19">
      <c r="A265" t="s">
        <v>546</v>
      </c>
      <c r="B265" t="s">
        <v>547</v>
      </c>
      <c r="C265" t="s">
        <v>13</v>
      </c>
      <c r="D265" t="s">
        <v>21</v>
      </c>
      <c r="E265">
        <v>1776</v>
      </c>
      <c r="F265">
        <v>1</v>
      </c>
      <c r="G265">
        <v>41913</v>
      </c>
      <c r="H265">
        <v>41913</v>
      </c>
      <c r="I265">
        <v>43738</v>
      </c>
      <c r="J265" t="s">
        <v>15</v>
      </c>
      <c r="K265" t="s">
        <v>16</v>
      </c>
      <c r="L265" s="5">
        <v>34.985599999999998</v>
      </c>
      <c r="M265" s="5">
        <v>-77.9328</v>
      </c>
      <c r="N265" s="6">
        <f>VLOOKUP(D265,'Swine Farm Type Lagoon Yields'!$A$3:$B$7,2,0)</f>
        <v>420</v>
      </c>
      <c r="O265" s="11">
        <f>VLOOKUP(D265,'Swine Farm Type Lagoon Yields'!$A$3:$C$7,3,0)</f>
        <v>0.26132399999999995</v>
      </c>
      <c r="P265" s="6">
        <f>E265*N265/'Conversions &amp; Assumptions'!$C$10</f>
        <v>85.150684931506845</v>
      </c>
      <c r="Q265" s="6">
        <f t="shared" si="8"/>
        <v>464.11142399999989</v>
      </c>
      <c r="R265" s="12">
        <f>'Conversions &amp; Assumptions'!$G$21*LN('Duplin County Swine Farm Master'!P265)+'Conversions &amp; Assumptions'!$H$21</f>
        <v>36.488491305714867</v>
      </c>
      <c r="S265" s="16">
        <f t="shared" si="9"/>
        <v>16934.725659506941</v>
      </c>
    </row>
    <row r="266" spans="1:19">
      <c r="A266" t="s">
        <v>548</v>
      </c>
      <c r="B266" t="s">
        <v>549</v>
      </c>
      <c r="C266" t="s">
        <v>13</v>
      </c>
      <c r="D266" t="s">
        <v>14</v>
      </c>
      <c r="E266">
        <v>2448</v>
      </c>
      <c r="F266">
        <v>1</v>
      </c>
      <c r="G266">
        <v>41913</v>
      </c>
      <c r="H266">
        <v>41913</v>
      </c>
      <c r="I266">
        <v>43738</v>
      </c>
      <c r="J266" t="s">
        <v>15</v>
      </c>
      <c r="K266" t="s">
        <v>16</v>
      </c>
      <c r="L266" s="5">
        <v>34.985799999999998</v>
      </c>
      <c r="M266" s="5">
        <v>-77.715299999999999</v>
      </c>
      <c r="N266" s="6">
        <f>VLOOKUP(D266,'Swine Farm Type Lagoon Yields'!$A$3:$B$7,2,0)</f>
        <v>2336</v>
      </c>
      <c r="O266" s="11">
        <f>VLOOKUP(D266,'Swine Farm Type Lagoon Yields'!$A$3:$C$7,3,0)</f>
        <v>1.4534591999999997</v>
      </c>
      <c r="P266" s="6">
        <f>E266*N266/'Conversions &amp; Assumptions'!$C$10</f>
        <v>652.79999999999995</v>
      </c>
      <c r="Q266" s="6">
        <f t="shared" si="8"/>
        <v>3558.0681215999994</v>
      </c>
      <c r="R266" s="12">
        <f>'Conversions &amp; Assumptions'!$G$21*LN('Duplin County Swine Farm Master'!P266)+'Conversions &amp; Assumptions'!$H$21</f>
        <v>21.35565876978405</v>
      </c>
      <c r="S266" s="16">
        <f t="shared" si="9"/>
        <v>75984.888684536083</v>
      </c>
    </row>
    <row r="267" spans="1:19">
      <c r="A267" t="s">
        <v>550</v>
      </c>
      <c r="B267" t="s">
        <v>551</v>
      </c>
      <c r="C267" t="s">
        <v>13</v>
      </c>
      <c r="D267" t="s">
        <v>14</v>
      </c>
      <c r="E267">
        <v>1196</v>
      </c>
      <c r="F267">
        <v>1</v>
      </c>
      <c r="G267">
        <v>41913</v>
      </c>
      <c r="H267">
        <v>41913</v>
      </c>
      <c r="I267">
        <v>43738</v>
      </c>
      <c r="J267" t="s">
        <v>15</v>
      </c>
      <c r="K267" t="s">
        <v>16</v>
      </c>
      <c r="L267" s="5">
        <v>34.986899999999999</v>
      </c>
      <c r="M267" s="5">
        <v>-77.806399999999996</v>
      </c>
      <c r="N267" s="6">
        <f>VLOOKUP(D267,'Swine Farm Type Lagoon Yields'!$A$3:$B$7,2,0)</f>
        <v>2336</v>
      </c>
      <c r="O267" s="11">
        <f>VLOOKUP(D267,'Swine Farm Type Lagoon Yields'!$A$3:$C$7,3,0)</f>
        <v>1.4534591999999997</v>
      </c>
      <c r="P267" s="6">
        <f>E267*N267/'Conversions &amp; Assumptions'!$C$10</f>
        <v>318.93333333333334</v>
      </c>
      <c r="Q267" s="6">
        <f t="shared" si="8"/>
        <v>1738.3372031999997</v>
      </c>
      <c r="R267" s="12">
        <f>'Conversions &amp; Assumptions'!$G$21*LN('Duplin County Swine Farm Master'!P267)+'Conversions &amp; Assumptions'!$H$21</f>
        <v>26.677349541645832</v>
      </c>
      <c r="S267" s="16">
        <f t="shared" si="9"/>
        <v>46374.229191013408</v>
      </c>
    </row>
    <row r="268" spans="1:19">
      <c r="A268" t="s">
        <v>552</v>
      </c>
      <c r="B268" t="s">
        <v>553</v>
      </c>
      <c r="C268" t="s">
        <v>13</v>
      </c>
      <c r="D268" t="s">
        <v>483</v>
      </c>
      <c r="E268">
        <v>1350</v>
      </c>
      <c r="F268">
        <v>1</v>
      </c>
      <c r="G268">
        <v>41913</v>
      </c>
      <c r="H268">
        <v>41913</v>
      </c>
      <c r="I268">
        <v>43738</v>
      </c>
      <c r="J268" t="s">
        <v>15</v>
      </c>
      <c r="K268" t="s">
        <v>16</v>
      </c>
      <c r="L268" s="5">
        <v>34.987499999999997</v>
      </c>
      <c r="M268" s="5">
        <v>-77.909700000000001</v>
      </c>
      <c r="N268" s="6">
        <f>VLOOKUP(D268,'Swine Farm Type Lagoon Yields'!$A$3:$B$7,2,0)</f>
        <v>1603</v>
      </c>
      <c r="O268" s="11">
        <f>VLOOKUP(D268,'Swine Farm Type Lagoon Yields'!$A$3:$C$7,3,0)</f>
        <v>0.9973865999999999</v>
      </c>
      <c r="P268" s="6">
        <f>E268*N268/'Conversions &amp; Assumptions'!$C$10</f>
        <v>247.0376712328767</v>
      </c>
      <c r="Q268" s="6">
        <f t="shared" si="8"/>
        <v>1346.47191</v>
      </c>
      <c r="R268" s="12">
        <f>'Conversions &amp; Assumptions'!$G$21*LN('Duplin County Swine Farm Master'!P268)+'Conversions &amp; Assumptions'!$H$21</f>
        <v>28.575158831490612</v>
      </c>
      <c r="S268" s="16">
        <f t="shared" si="9"/>
        <v>38475.648690390532</v>
      </c>
    </row>
    <row r="269" spans="1:19">
      <c r="A269" t="s">
        <v>554</v>
      </c>
      <c r="B269" t="s">
        <v>555</v>
      </c>
      <c r="C269" t="s">
        <v>13</v>
      </c>
      <c r="D269" t="s">
        <v>14</v>
      </c>
      <c r="E269">
        <v>5760</v>
      </c>
      <c r="F269">
        <v>3</v>
      </c>
      <c r="G269">
        <v>41913</v>
      </c>
      <c r="H269">
        <v>41913</v>
      </c>
      <c r="I269">
        <v>43738</v>
      </c>
      <c r="J269" t="s">
        <v>15</v>
      </c>
      <c r="K269" t="s">
        <v>16</v>
      </c>
      <c r="L269" s="5">
        <v>34.988599999999998</v>
      </c>
      <c r="M269" s="5">
        <v>-77.878900000000002</v>
      </c>
      <c r="N269" s="6">
        <f>VLOOKUP(D269,'Swine Farm Type Lagoon Yields'!$A$3:$B$7,2,0)</f>
        <v>2336</v>
      </c>
      <c r="O269" s="11">
        <f>VLOOKUP(D269,'Swine Farm Type Lagoon Yields'!$A$3:$C$7,3,0)</f>
        <v>1.4534591999999997</v>
      </c>
      <c r="P269" s="6">
        <f>E269*N269/'Conversions &amp; Assumptions'!$C$10</f>
        <v>1536</v>
      </c>
      <c r="Q269" s="6">
        <f t="shared" si="8"/>
        <v>8371.9249919999984</v>
      </c>
      <c r="R269" s="12">
        <f>'Conversions &amp; Assumptions'!$G$21*LN('Duplin County Swine Farm Master'!P269)+'Conversions &amp; Assumptions'!$H$21</f>
        <v>14.998458965150874</v>
      </c>
      <c r="S269" s="16">
        <f t="shared" si="9"/>
        <v>125565.97345183304</v>
      </c>
    </row>
    <row r="270" spans="1:19">
      <c r="A270" t="s">
        <v>556</v>
      </c>
      <c r="B270" t="s">
        <v>557</v>
      </c>
      <c r="C270" t="s">
        <v>13</v>
      </c>
      <c r="D270" t="s">
        <v>14</v>
      </c>
      <c r="E270">
        <v>1760</v>
      </c>
      <c r="F270">
        <v>1</v>
      </c>
      <c r="G270">
        <v>41913</v>
      </c>
      <c r="H270">
        <v>41913</v>
      </c>
      <c r="I270">
        <v>43738</v>
      </c>
      <c r="J270" t="s">
        <v>15</v>
      </c>
      <c r="K270" t="s">
        <v>16</v>
      </c>
      <c r="L270" s="5">
        <v>34.989400000000003</v>
      </c>
      <c r="M270" s="5">
        <v>-77.905000000000001</v>
      </c>
      <c r="N270" s="6">
        <f>VLOOKUP(D270,'Swine Farm Type Lagoon Yields'!$A$3:$B$7,2,0)</f>
        <v>2336</v>
      </c>
      <c r="O270" s="11">
        <f>VLOOKUP(D270,'Swine Farm Type Lagoon Yields'!$A$3:$C$7,3,0)</f>
        <v>1.4534591999999997</v>
      </c>
      <c r="P270" s="6">
        <f>E270*N270/'Conversions &amp; Assumptions'!$C$10</f>
        <v>469.33333333333331</v>
      </c>
      <c r="Q270" s="6">
        <f t="shared" si="8"/>
        <v>2558.0881919999997</v>
      </c>
      <c r="R270" s="12">
        <f>'Conversions &amp; Assumptions'!$G$21*LN('Duplin County Swine Farm Master'!P270)+'Conversions &amp; Assumptions'!$H$21</f>
        <v>23.807089395984953</v>
      </c>
      <c r="S270" s="16">
        <f t="shared" si="9"/>
        <v>60900.634269757516</v>
      </c>
    </row>
    <row r="271" spans="1:19">
      <c r="A271" t="s">
        <v>558</v>
      </c>
      <c r="B271" t="s">
        <v>559</v>
      </c>
      <c r="C271" t="s">
        <v>13</v>
      </c>
      <c r="D271" t="s">
        <v>14</v>
      </c>
      <c r="E271">
        <v>2000</v>
      </c>
      <c r="F271">
        <v>1</v>
      </c>
      <c r="G271">
        <v>41913</v>
      </c>
      <c r="H271">
        <v>41913</v>
      </c>
      <c r="I271">
        <v>43738</v>
      </c>
      <c r="J271" t="s">
        <v>15</v>
      </c>
      <c r="K271" t="s">
        <v>16</v>
      </c>
      <c r="L271" s="5">
        <v>34.991900000000001</v>
      </c>
      <c r="M271" s="5">
        <v>-77.774199999999993</v>
      </c>
      <c r="N271" s="6">
        <f>VLOOKUP(D271,'Swine Farm Type Lagoon Yields'!$A$3:$B$7,2,0)</f>
        <v>2336</v>
      </c>
      <c r="O271" s="11">
        <f>VLOOKUP(D271,'Swine Farm Type Lagoon Yields'!$A$3:$C$7,3,0)</f>
        <v>1.4534591999999997</v>
      </c>
      <c r="P271" s="6">
        <f>E271*N271/'Conversions &amp; Assumptions'!$C$10</f>
        <v>533.33333333333337</v>
      </c>
      <c r="Q271" s="6">
        <f t="shared" si="8"/>
        <v>2906.9183999999996</v>
      </c>
      <c r="R271" s="12">
        <f>'Conversions &amp; Assumptions'!$G$21*LN('Duplin County Swine Farm Master'!P271)+'Conversions &amp; Assumptions'!$H$21</f>
        <v>22.85734711352687</v>
      </c>
      <c r="S271" s="16">
        <f t="shared" si="9"/>
        <v>66444.442899498143</v>
      </c>
    </row>
    <row r="272" spans="1:19">
      <c r="A272" t="s">
        <v>560</v>
      </c>
      <c r="B272" t="s">
        <v>561</v>
      </c>
      <c r="C272" t="s">
        <v>13</v>
      </c>
      <c r="D272" t="s">
        <v>14</v>
      </c>
      <c r="E272">
        <v>1760</v>
      </c>
      <c r="F272">
        <v>1</v>
      </c>
      <c r="G272">
        <v>41913</v>
      </c>
      <c r="H272">
        <v>41913</v>
      </c>
      <c r="I272">
        <v>43738</v>
      </c>
      <c r="J272" t="s">
        <v>15</v>
      </c>
      <c r="K272" t="s">
        <v>16</v>
      </c>
      <c r="L272" s="5">
        <v>34.992199999999997</v>
      </c>
      <c r="M272" s="5">
        <v>-77.783600000000007</v>
      </c>
      <c r="N272" s="6">
        <f>VLOOKUP(D272,'Swine Farm Type Lagoon Yields'!$A$3:$B$7,2,0)</f>
        <v>2336</v>
      </c>
      <c r="O272" s="11">
        <f>VLOOKUP(D272,'Swine Farm Type Lagoon Yields'!$A$3:$C$7,3,0)</f>
        <v>1.4534591999999997</v>
      </c>
      <c r="P272" s="6">
        <f>E272*N272/'Conversions &amp; Assumptions'!$C$10</f>
        <v>469.33333333333331</v>
      </c>
      <c r="Q272" s="6">
        <f t="shared" si="8"/>
        <v>2558.0881919999997</v>
      </c>
      <c r="R272" s="12">
        <f>'Conversions &amp; Assumptions'!$G$21*LN('Duplin County Swine Farm Master'!P272)+'Conversions &amp; Assumptions'!$H$21</f>
        <v>23.807089395984953</v>
      </c>
      <c r="S272" s="16">
        <f t="shared" si="9"/>
        <v>60900.634269757516</v>
      </c>
    </row>
    <row r="273" spans="1:19">
      <c r="A273" t="s">
        <v>562</v>
      </c>
      <c r="B273" t="s">
        <v>563</v>
      </c>
      <c r="C273" t="s">
        <v>13</v>
      </c>
      <c r="D273" t="s">
        <v>14</v>
      </c>
      <c r="E273">
        <v>2880</v>
      </c>
      <c r="F273">
        <v>1</v>
      </c>
      <c r="G273">
        <v>41913</v>
      </c>
      <c r="H273">
        <v>41913</v>
      </c>
      <c r="I273">
        <v>43738</v>
      </c>
      <c r="J273" t="s">
        <v>15</v>
      </c>
      <c r="K273" t="s">
        <v>16</v>
      </c>
      <c r="L273" s="5">
        <v>34.993600000000001</v>
      </c>
      <c r="M273" s="5">
        <v>-77.840299999999999</v>
      </c>
      <c r="N273" s="6">
        <f>VLOOKUP(D273,'Swine Farm Type Lagoon Yields'!$A$3:$B$7,2,0)</f>
        <v>2336</v>
      </c>
      <c r="O273" s="11">
        <f>VLOOKUP(D273,'Swine Farm Type Lagoon Yields'!$A$3:$C$7,3,0)</f>
        <v>1.4534591999999997</v>
      </c>
      <c r="P273" s="6">
        <f>E273*N273/'Conversions &amp; Assumptions'!$C$10</f>
        <v>768</v>
      </c>
      <c r="Q273" s="6">
        <f t="shared" si="8"/>
        <v>4185.9624959999992</v>
      </c>
      <c r="R273" s="12">
        <f>'Conversions &amp; Assumptions'!$G$21*LN('Duplin County Swine Farm Master'!P273)+'Conversions &amp; Assumptions'!$H$21</f>
        <v>20.148218981403566</v>
      </c>
      <c r="S273" s="16">
        <f t="shared" si="9"/>
        <v>84339.68901735064</v>
      </c>
    </row>
    <row r="274" spans="1:19">
      <c r="A274" t="s">
        <v>564</v>
      </c>
      <c r="B274" t="s">
        <v>565</v>
      </c>
      <c r="C274" t="s">
        <v>13</v>
      </c>
      <c r="D274" t="s">
        <v>21</v>
      </c>
      <c r="E274">
        <v>7104</v>
      </c>
      <c r="F274">
        <v>2</v>
      </c>
      <c r="G274">
        <v>41913</v>
      </c>
      <c r="H274">
        <v>41913</v>
      </c>
      <c r="I274">
        <v>43738</v>
      </c>
      <c r="J274" t="s">
        <v>15</v>
      </c>
      <c r="K274" t="s">
        <v>16</v>
      </c>
      <c r="L274" s="5">
        <v>34.994999999999997</v>
      </c>
      <c r="M274" s="5">
        <v>-78.021699999999996</v>
      </c>
      <c r="N274" s="6">
        <f>VLOOKUP(D274,'Swine Farm Type Lagoon Yields'!$A$3:$B$7,2,0)</f>
        <v>420</v>
      </c>
      <c r="O274" s="11">
        <f>VLOOKUP(D274,'Swine Farm Type Lagoon Yields'!$A$3:$C$7,3,0)</f>
        <v>0.26132399999999995</v>
      </c>
      <c r="P274" s="6">
        <f>E274*N274/'Conversions &amp; Assumptions'!$C$10</f>
        <v>340.60273972602738</v>
      </c>
      <c r="Q274" s="6">
        <f t="shared" si="8"/>
        <v>1856.4456959999995</v>
      </c>
      <c r="R274" s="12">
        <f>'Conversions &amp; Assumptions'!$G$21*LN('Duplin County Swine Farm Master'!P274)+'Conversions &amp; Assumptions'!$H$21</f>
        <v>26.188971273209489</v>
      </c>
      <c r="S274" s="16">
        <f t="shared" si="9"/>
        <v>48618.403002817387</v>
      </c>
    </row>
    <row r="275" spans="1:19">
      <c r="A275" t="s">
        <v>566</v>
      </c>
      <c r="B275" t="s">
        <v>567</v>
      </c>
      <c r="C275" t="s">
        <v>13</v>
      </c>
      <c r="D275" t="s">
        <v>14</v>
      </c>
      <c r="E275">
        <v>2880</v>
      </c>
      <c r="F275">
        <v>1</v>
      </c>
      <c r="G275">
        <v>41913</v>
      </c>
      <c r="H275">
        <v>41913</v>
      </c>
      <c r="I275">
        <v>43738</v>
      </c>
      <c r="J275" t="s">
        <v>15</v>
      </c>
      <c r="K275" t="s">
        <v>16</v>
      </c>
      <c r="L275" s="5">
        <v>34.995469999999997</v>
      </c>
      <c r="M275" s="5">
        <v>-77.890355</v>
      </c>
      <c r="N275" s="6">
        <f>VLOOKUP(D275,'Swine Farm Type Lagoon Yields'!$A$3:$B$7,2,0)</f>
        <v>2336</v>
      </c>
      <c r="O275" s="11">
        <f>VLOOKUP(D275,'Swine Farm Type Lagoon Yields'!$A$3:$C$7,3,0)</f>
        <v>1.4534591999999997</v>
      </c>
      <c r="P275" s="6">
        <f>E275*N275/'Conversions &amp; Assumptions'!$C$10</f>
        <v>768</v>
      </c>
      <c r="Q275" s="6">
        <f t="shared" si="8"/>
        <v>4185.9624959999992</v>
      </c>
      <c r="R275" s="12">
        <f>'Conversions &amp; Assumptions'!$G$21*LN('Duplin County Swine Farm Master'!P275)+'Conversions &amp; Assumptions'!$H$21</f>
        <v>20.148218981403566</v>
      </c>
      <c r="S275" s="16">
        <f t="shared" si="9"/>
        <v>84339.68901735064</v>
      </c>
    </row>
    <row r="276" spans="1:19">
      <c r="A276" t="s">
        <v>568</v>
      </c>
      <c r="B276" t="s">
        <v>569</v>
      </c>
      <c r="C276" t="s">
        <v>13</v>
      </c>
      <c r="D276" t="s">
        <v>14</v>
      </c>
      <c r="E276">
        <v>2940</v>
      </c>
      <c r="F276">
        <v>1</v>
      </c>
      <c r="G276">
        <v>41913</v>
      </c>
      <c r="H276">
        <v>41913</v>
      </c>
      <c r="I276">
        <v>43738</v>
      </c>
      <c r="J276" t="s">
        <v>15</v>
      </c>
      <c r="K276" t="s">
        <v>16</v>
      </c>
      <c r="L276" s="5">
        <v>34.996699999999997</v>
      </c>
      <c r="M276" s="5">
        <v>-77.903599999999997</v>
      </c>
      <c r="N276" s="6">
        <f>VLOOKUP(D276,'Swine Farm Type Lagoon Yields'!$A$3:$B$7,2,0)</f>
        <v>2336</v>
      </c>
      <c r="O276" s="11">
        <f>VLOOKUP(D276,'Swine Farm Type Lagoon Yields'!$A$3:$C$7,3,0)</f>
        <v>1.4534591999999997</v>
      </c>
      <c r="P276" s="6">
        <f>E276*N276/'Conversions &amp; Assumptions'!$C$10</f>
        <v>784</v>
      </c>
      <c r="Q276" s="6">
        <f t="shared" si="8"/>
        <v>4273.170047999999</v>
      </c>
      <c r="R276" s="12">
        <f>'Conversions &amp; Assumptions'!$G$21*LN('Duplin County Swine Farm Master'!P276)+'Conversions &amp; Assumptions'!$H$21</f>
        <v>19.995027301803141</v>
      </c>
      <c r="S276" s="16">
        <f t="shared" si="9"/>
        <v>85442.151775007413</v>
      </c>
    </row>
    <row r="277" spans="1:19">
      <c r="A277" t="s">
        <v>570</v>
      </c>
      <c r="B277" t="s">
        <v>571</v>
      </c>
      <c r="C277" t="s">
        <v>13</v>
      </c>
      <c r="D277" t="s">
        <v>14</v>
      </c>
      <c r="E277">
        <v>2464</v>
      </c>
      <c r="F277">
        <v>2</v>
      </c>
      <c r="G277">
        <v>41913</v>
      </c>
      <c r="H277">
        <v>41913</v>
      </c>
      <c r="I277">
        <v>43738</v>
      </c>
      <c r="J277" t="s">
        <v>15</v>
      </c>
      <c r="K277" t="s">
        <v>16</v>
      </c>
      <c r="L277" s="5">
        <v>34.996699999999997</v>
      </c>
      <c r="M277" s="5">
        <v>-77.7911</v>
      </c>
      <c r="N277" s="6">
        <f>VLOOKUP(D277,'Swine Farm Type Lagoon Yields'!$A$3:$B$7,2,0)</f>
        <v>2336</v>
      </c>
      <c r="O277" s="11">
        <f>VLOOKUP(D277,'Swine Farm Type Lagoon Yields'!$A$3:$C$7,3,0)</f>
        <v>1.4534591999999997</v>
      </c>
      <c r="P277" s="6">
        <f>E277*N277/'Conversions &amp; Assumptions'!$C$10</f>
        <v>657.06666666666672</v>
      </c>
      <c r="Q277" s="6">
        <f t="shared" si="8"/>
        <v>3581.3234687999993</v>
      </c>
      <c r="R277" s="12">
        <f>'Conversions &amp; Assumptions'!$G$21*LN('Duplin County Swine Farm Master'!P277)+'Conversions &amp; Assumptions'!$H$21</f>
        <v>21.307257730607226</v>
      </c>
      <c r="S277" s="16">
        <f t="shared" si="9"/>
        <v>76308.182166393875</v>
      </c>
    </row>
    <row r="278" spans="1:19">
      <c r="A278" t="s">
        <v>572</v>
      </c>
      <c r="B278" t="s">
        <v>573</v>
      </c>
      <c r="C278" t="s">
        <v>13</v>
      </c>
      <c r="D278" t="s">
        <v>14</v>
      </c>
      <c r="E278">
        <v>1240</v>
      </c>
      <c r="F278">
        <v>1</v>
      </c>
      <c r="G278">
        <v>42398</v>
      </c>
      <c r="H278">
        <v>42398</v>
      </c>
      <c r="I278">
        <v>43738</v>
      </c>
      <c r="J278" t="s">
        <v>15</v>
      </c>
      <c r="K278" t="s">
        <v>16</v>
      </c>
      <c r="L278" s="5">
        <v>34.998100000000001</v>
      </c>
      <c r="M278" s="5">
        <v>-77.912800000000004</v>
      </c>
      <c r="N278" s="6">
        <f>VLOOKUP(D278,'Swine Farm Type Lagoon Yields'!$A$3:$B$7,2,0)</f>
        <v>2336</v>
      </c>
      <c r="O278" s="11">
        <f>VLOOKUP(D278,'Swine Farm Type Lagoon Yields'!$A$3:$C$7,3,0)</f>
        <v>1.4534591999999997</v>
      </c>
      <c r="P278" s="6">
        <f>E278*N278/'Conversions &amp; Assumptions'!$C$10</f>
        <v>330.66666666666669</v>
      </c>
      <c r="Q278" s="6">
        <f t="shared" si="8"/>
        <v>1802.2894079999996</v>
      </c>
      <c r="R278" s="12">
        <f>'Conversions &amp; Assumptions'!$G$21*LN('Duplin County Swine Farm Master'!P278)+'Conversions &amp; Assumptions'!$H$21</f>
        <v>26.408929985212076</v>
      </c>
      <c r="S278" s="16">
        <f t="shared" si="9"/>
        <v>47596.534788961311</v>
      </c>
    </row>
    <row r="279" spans="1:19">
      <c r="A279" t="s">
        <v>574</v>
      </c>
      <c r="B279" t="s">
        <v>575</v>
      </c>
      <c r="C279" t="s">
        <v>13</v>
      </c>
      <c r="D279" t="s">
        <v>21</v>
      </c>
      <c r="E279">
        <v>2640</v>
      </c>
      <c r="F279">
        <v>1</v>
      </c>
      <c r="G279">
        <v>41913</v>
      </c>
      <c r="H279">
        <v>41913</v>
      </c>
      <c r="I279">
        <v>43738</v>
      </c>
      <c r="J279" t="s">
        <v>15</v>
      </c>
      <c r="K279" t="s">
        <v>16</v>
      </c>
      <c r="L279" s="5">
        <v>34.999999000000003</v>
      </c>
      <c r="M279" s="5">
        <v>-77.834098999999995</v>
      </c>
      <c r="N279" s="6">
        <f>VLOOKUP(D279,'Swine Farm Type Lagoon Yields'!$A$3:$B$7,2,0)</f>
        <v>420</v>
      </c>
      <c r="O279" s="11">
        <f>VLOOKUP(D279,'Swine Farm Type Lagoon Yields'!$A$3:$C$7,3,0)</f>
        <v>0.26132399999999995</v>
      </c>
      <c r="P279" s="6">
        <f>E279*N279/'Conversions &amp; Assumptions'!$C$10</f>
        <v>126.57534246575342</v>
      </c>
      <c r="Q279" s="6">
        <f t="shared" si="8"/>
        <v>689.89535999999987</v>
      </c>
      <c r="R279" s="12">
        <f>'Conversions &amp; Assumptions'!$G$21*LN('Duplin County Swine Farm Master'!P279)+'Conversions &amp; Assumptions'!$H$21</f>
        <v>33.543310862280435</v>
      </c>
      <c r="S279" s="16">
        <f t="shared" si="9"/>
        <v>23141.374522924867</v>
      </c>
    </row>
    <row r="280" spans="1:19">
      <c r="A280" t="s">
        <v>576</v>
      </c>
      <c r="B280" t="s">
        <v>577</v>
      </c>
      <c r="C280" t="s">
        <v>13</v>
      </c>
      <c r="D280" t="s">
        <v>14</v>
      </c>
      <c r="E280">
        <v>1240</v>
      </c>
      <c r="F280">
        <v>1</v>
      </c>
      <c r="G280">
        <v>41913</v>
      </c>
      <c r="H280">
        <v>41913</v>
      </c>
      <c r="I280">
        <v>43738</v>
      </c>
      <c r="J280" t="s">
        <v>15</v>
      </c>
      <c r="K280" t="s">
        <v>16</v>
      </c>
      <c r="L280" s="5">
        <v>35.000799999999998</v>
      </c>
      <c r="M280" s="5">
        <v>-77.773099999999999</v>
      </c>
      <c r="N280" s="6">
        <f>VLOOKUP(D280,'Swine Farm Type Lagoon Yields'!$A$3:$B$7,2,0)</f>
        <v>2336</v>
      </c>
      <c r="O280" s="11">
        <f>VLOOKUP(D280,'Swine Farm Type Lagoon Yields'!$A$3:$C$7,3,0)</f>
        <v>1.4534591999999997</v>
      </c>
      <c r="P280" s="6">
        <f>E280*N280/'Conversions &amp; Assumptions'!$C$10</f>
        <v>330.66666666666669</v>
      </c>
      <c r="Q280" s="6">
        <f t="shared" si="8"/>
        <v>1802.2894079999996</v>
      </c>
      <c r="R280" s="12">
        <f>'Conversions &amp; Assumptions'!$G$21*LN('Duplin County Swine Farm Master'!P280)+'Conversions &amp; Assumptions'!$H$21</f>
        <v>26.408929985212076</v>
      </c>
      <c r="S280" s="16">
        <f t="shared" si="9"/>
        <v>47596.534788961311</v>
      </c>
    </row>
    <row r="281" spans="1:19">
      <c r="A281" t="s">
        <v>578</v>
      </c>
      <c r="B281" t="s">
        <v>579</v>
      </c>
      <c r="C281" t="s">
        <v>13</v>
      </c>
      <c r="D281" t="s">
        <v>14</v>
      </c>
      <c r="E281">
        <v>2205</v>
      </c>
      <c r="F281">
        <v>1</v>
      </c>
      <c r="G281">
        <v>41913</v>
      </c>
      <c r="H281">
        <v>41913</v>
      </c>
      <c r="I281">
        <v>43738</v>
      </c>
      <c r="J281" t="s">
        <v>15</v>
      </c>
      <c r="K281" t="s">
        <v>16</v>
      </c>
      <c r="L281" s="5">
        <v>35.001399999999997</v>
      </c>
      <c r="M281" s="5">
        <v>-77.899199999999993</v>
      </c>
      <c r="N281" s="6">
        <f>VLOOKUP(D281,'Swine Farm Type Lagoon Yields'!$A$3:$B$7,2,0)</f>
        <v>2336</v>
      </c>
      <c r="O281" s="11">
        <f>VLOOKUP(D281,'Swine Farm Type Lagoon Yields'!$A$3:$C$7,3,0)</f>
        <v>1.4534591999999997</v>
      </c>
      <c r="P281" s="6">
        <f>E281*N281/'Conversions &amp; Assumptions'!$C$10</f>
        <v>588</v>
      </c>
      <c r="Q281" s="6">
        <f t="shared" si="8"/>
        <v>3204.8775359999995</v>
      </c>
      <c r="R281" s="12">
        <f>'Conversions &amp; Assumptions'!$G$21*LN('Duplin County Swine Farm Master'!P281)+'Conversions &amp; Assumptions'!$H$21</f>
        <v>22.132370820834829</v>
      </c>
      <c r="S281" s="16">
        <f t="shared" si="9"/>
        <v>70931.538062115418</v>
      </c>
    </row>
    <row r="282" spans="1:19">
      <c r="A282" t="s">
        <v>580</v>
      </c>
      <c r="B282" t="s">
        <v>581</v>
      </c>
      <c r="C282" t="s">
        <v>13</v>
      </c>
      <c r="D282" t="s">
        <v>14</v>
      </c>
      <c r="E282">
        <v>1196</v>
      </c>
      <c r="F282">
        <v>2</v>
      </c>
      <c r="G282">
        <v>42622</v>
      </c>
      <c r="H282">
        <v>42622</v>
      </c>
      <c r="I282">
        <v>43738</v>
      </c>
      <c r="J282" t="s">
        <v>15</v>
      </c>
      <c r="K282" t="s">
        <v>16</v>
      </c>
      <c r="L282" s="5">
        <v>35.001899999999999</v>
      </c>
      <c r="M282" s="5">
        <v>-77.791700000000006</v>
      </c>
      <c r="N282" s="6">
        <f>VLOOKUP(D282,'Swine Farm Type Lagoon Yields'!$A$3:$B$7,2,0)</f>
        <v>2336</v>
      </c>
      <c r="O282" s="11">
        <f>VLOOKUP(D282,'Swine Farm Type Lagoon Yields'!$A$3:$C$7,3,0)</f>
        <v>1.4534591999999997</v>
      </c>
      <c r="P282" s="6">
        <f>E282*N282/'Conversions &amp; Assumptions'!$C$10</f>
        <v>318.93333333333334</v>
      </c>
      <c r="Q282" s="6">
        <f t="shared" si="8"/>
        <v>1738.3372031999997</v>
      </c>
      <c r="R282" s="12">
        <f>'Conversions &amp; Assumptions'!$G$21*LN('Duplin County Swine Farm Master'!P282)+'Conversions &amp; Assumptions'!$H$21</f>
        <v>26.677349541645832</v>
      </c>
      <c r="S282" s="16">
        <f t="shared" si="9"/>
        <v>46374.229191013408</v>
      </c>
    </row>
    <row r="283" spans="1:19">
      <c r="A283" t="s">
        <v>582</v>
      </c>
      <c r="B283" t="s">
        <v>583</v>
      </c>
      <c r="C283" t="s">
        <v>13</v>
      </c>
      <c r="D283" t="s">
        <v>14</v>
      </c>
      <c r="E283">
        <v>1200</v>
      </c>
      <c r="G283">
        <v>41913</v>
      </c>
      <c r="H283">
        <v>41913</v>
      </c>
      <c r="I283">
        <v>43738</v>
      </c>
      <c r="J283" t="s">
        <v>15</v>
      </c>
      <c r="K283" t="s">
        <v>16</v>
      </c>
      <c r="L283" s="5">
        <v>35.002099999999999</v>
      </c>
      <c r="M283" s="5">
        <v>-77.791399999999996</v>
      </c>
      <c r="N283" s="6">
        <f>VLOOKUP(D283,'Swine Farm Type Lagoon Yields'!$A$3:$B$7,2,0)</f>
        <v>2336</v>
      </c>
      <c r="O283" s="11">
        <f>VLOOKUP(D283,'Swine Farm Type Lagoon Yields'!$A$3:$C$7,3,0)</f>
        <v>1.4534591999999997</v>
      </c>
      <c r="P283" s="6">
        <f>E283*N283/'Conversions &amp; Assumptions'!$C$10</f>
        <v>320</v>
      </c>
      <c r="Q283" s="6">
        <f t="shared" si="8"/>
        <v>1744.1510399999997</v>
      </c>
      <c r="R283" s="12">
        <f>'Conversions &amp; Assumptions'!$G$21*LN('Duplin County Swine Farm Master'!P283)+'Conversions &amp; Assumptions'!$H$21</f>
        <v>26.652543063717914</v>
      </c>
      <c r="S283" s="16">
        <f t="shared" si="9"/>
        <v>46486.060703228381</v>
      </c>
    </row>
    <row r="284" spans="1:19">
      <c r="A284" t="s">
        <v>584</v>
      </c>
      <c r="B284" t="s">
        <v>585</v>
      </c>
      <c r="C284" t="s">
        <v>13</v>
      </c>
      <c r="D284" t="s">
        <v>51</v>
      </c>
      <c r="E284">
        <v>7200</v>
      </c>
      <c r="F284">
        <v>2</v>
      </c>
      <c r="G284">
        <v>42405</v>
      </c>
      <c r="H284">
        <v>42405</v>
      </c>
      <c r="I284">
        <v>43738</v>
      </c>
      <c r="J284" t="s">
        <v>15</v>
      </c>
      <c r="K284" t="s">
        <v>16</v>
      </c>
      <c r="L284" s="5">
        <v>35.002200000000002</v>
      </c>
      <c r="M284" s="5">
        <v>-77.8553</v>
      </c>
      <c r="N284" s="6">
        <f>VLOOKUP(D284,'Swine Farm Type Lagoon Yields'!$A$3:$B$7,2,0)</f>
        <v>1183</v>
      </c>
      <c r="O284" s="11">
        <f>VLOOKUP(D284,'Swine Farm Type Lagoon Yields'!$A$3:$C$7,3,0)</f>
        <v>0.7360625999999999</v>
      </c>
      <c r="P284" s="6">
        <f>E284*N284/'Conversions &amp; Assumptions'!$C$10</f>
        <v>972.32876712328766</v>
      </c>
      <c r="Q284" s="6">
        <f t="shared" si="8"/>
        <v>5299.6507199999996</v>
      </c>
      <c r="R284" s="12">
        <f>'Conversions &amp; Assumptions'!$G$21*LN('Duplin County Swine Farm Master'!P284)+'Conversions &amp; Assumptions'!$H$21</f>
        <v>18.395560501079061</v>
      </c>
      <c r="S284" s="16">
        <f t="shared" si="9"/>
        <v>97490.045454347201</v>
      </c>
    </row>
    <row r="285" spans="1:19">
      <c r="A285" t="s">
        <v>586</v>
      </c>
      <c r="B285" t="s">
        <v>587</v>
      </c>
      <c r="C285" t="s">
        <v>13</v>
      </c>
      <c r="D285" t="s">
        <v>14</v>
      </c>
      <c r="E285">
        <v>2424</v>
      </c>
      <c r="F285">
        <v>2</v>
      </c>
      <c r="G285">
        <v>41913</v>
      </c>
      <c r="H285">
        <v>41913</v>
      </c>
      <c r="I285">
        <v>43738</v>
      </c>
      <c r="J285" t="s">
        <v>15</v>
      </c>
      <c r="K285" t="s">
        <v>16</v>
      </c>
      <c r="L285" s="5">
        <v>35.002499999999998</v>
      </c>
      <c r="M285" s="5">
        <v>-77.765600000000006</v>
      </c>
      <c r="N285" s="6">
        <f>VLOOKUP(D285,'Swine Farm Type Lagoon Yields'!$A$3:$B$7,2,0)</f>
        <v>2336</v>
      </c>
      <c r="O285" s="11">
        <f>VLOOKUP(D285,'Swine Farm Type Lagoon Yields'!$A$3:$C$7,3,0)</f>
        <v>1.4534591999999997</v>
      </c>
      <c r="P285" s="6">
        <f>E285*N285/'Conversions &amp; Assumptions'!$C$10</f>
        <v>646.4</v>
      </c>
      <c r="Q285" s="6">
        <f t="shared" si="8"/>
        <v>3523.1851007999994</v>
      </c>
      <c r="R285" s="12">
        <f>'Conversions &amp; Assumptions'!$G$21*LN('Duplin County Swine Farm Master'!P285)+'Conversions &amp; Assumptions'!$H$21</f>
        <v>21.428856733670315</v>
      </c>
      <c r="S285" s="16">
        <f t="shared" si="9"/>
        <v>75497.828771244996</v>
      </c>
    </row>
    <row r="286" spans="1:19">
      <c r="A286" t="s">
        <v>588</v>
      </c>
      <c r="B286" t="s">
        <v>589</v>
      </c>
      <c r="C286" t="s">
        <v>13</v>
      </c>
      <c r="D286" t="s">
        <v>14</v>
      </c>
      <c r="E286">
        <v>4340</v>
      </c>
      <c r="F286">
        <v>2</v>
      </c>
      <c r="G286">
        <v>41913</v>
      </c>
      <c r="H286">
        <v>41913</v>
      </c>
      <c r="I286">
        <v>43738</v>
      </c>
      <c r="J286" t="s">
        <v>15</v>
      </c>
      <c r="K286" t="s">
        <v>16</v>
      </c>
      <c r="L286" s="5">
        <v>35.004199999999997</v>
      </c>
      <c r="M286" s="5">
        <v>-77.886099999999999</v>
      </c>
      <c r="N286" s="6">
        <f>VLOOKUP(D286,'Swine Farm Type Lagoon Yields'!$A$3:$B$7,2,0)</f>
        <v>2336</v>
      </c>
      <c r="O286" s="11">
        <f>VLOOKUP(D286,'Swine Farm Type Lagoon Yields'!$A$3:$C$7,3,0)</f>
        <v>1.4534591999999997</v>
      </c>
      <c r="P286" s="6">
        <f>E286*N286/'Conversions &amp; Assumptions'!$C$10</f>
        <v>1157.3333333333333</v>
      </c>
      <c r="Q286" s="6">
        <f t="shared" si="8"/>
        <v>6308.0129279999992</v>
      </c>
      <c r="R286" s="12">
        <f>'Conversions &amp; Assumptions'!$G$21*LN('Duplin County Swine Farm Master'!P286)+'Conversions &amp; Assumptions'!$H$21</f>
        <v>17.101485872422323</v>
      </c>
      <c r="S286" s="16">
        <f t="shared" si="9"/>
        <v>107876.39397124936</v>
      </c>
    </row>
    <row r="287" spans="1:19">
      <c r="A287" t="s">
        <v>590</v>
      </c>
      <c r="B287" t="s">
        <v>591</v>
      </c>
      <c r="C287" t="s">
        <v>13</v>
      </c>
      <c r="D287" t="s">
        <v>14</v>
      </c>
      <c r="E287">
        <v>1276</v>
      </c>
      <c r="F287">
        <v>1</v>
      </c>
      <c r="G287">
        <v>41913</v>
      </c>
      <c r="H287">
        <v>41913</v>
      </c>
      <c r="I287">
        <v>43738</v>
      </c>
      <c r="J287" t="s">
        <v>15</v>
      </c>
      <c r="K287" t="s">
        <v>16</v>
      </c>
      <c r="L287" s="5">
        <v>35.0047</v>
      </c>
      <c r="M287" s="5">
        <v>-77.777799999999999</v>
      </c>
      <c r="N287" s="6">
        <f>VLOOKUP(D287,'Swine Farm Type Lagoon Yields'!$A$3:$B$7,2,0)</f>
        <v>2336</v>
      </c>
      <c r="O287" s="11">
        <f>VLOOKUP(D287,'Swine Farm Type Lagoon Yields'!$A$3:$C$7,3,0)</f>
        <v>1.4534591999999997</v>
      </c>
      <c r="P287" s="6">
        <f>E287*N287/'Conversions &amp; Assumptions'!$C$10</f>
        <v>340.26666666666665</v>
      </c>
      <c r="Q287" s="6">
        <f t="shared" si="8"/>
        <v>1854.6139391999995</v>
      </c>
      <c r="R287" s="12">
        <f>'Conversions &amp; Assumptions'!$G$21*LN('Duplin County Swine Farm Master'!P287)+'Conversions &amp; Assumptions'!$H$21</f>
        <v>26.196305619984315</v>
      </c>
      <c r="S287" s="16">
        <f t="shared" si="9"/>
        <v>48584.033558366194</v>
      </c>
    </row>
    <row r="288" spans="1:19">
      <c r="A288" t="s">
        <v>592</v>
      </c>
      <c r="B288" t="s">
        <v>593</v>
      </c>
      <c r="C288" t="s">
        <v>13</v>
      </c>
      <c r="D288" t="s">
        <v>14</v>
      </c>
      <c r="E288">
        <v>2000</v>
      </c>
      <c r="F288">
        <v>1</v>
      </c>
      <c r="G288">
        <v>41913</v>
      </c>
      <c r="H288">
        <v>41913</v>
      </c>
      <c r="I288">
        <v>43738</v>
      </c>
      <c r="J288" t="s">
        <v>15</v>
      </c>
      <c r="K288" t="s">
        <v>16</v>
      </c>
      <c r="L288" s="5">
        <v>35.005000000000003</v>
      </c>
      <c r="M288" s="5">
        <v>-77.770600000000002</v>
      </c>
      <c r="N288" s="6">
        <f>VLOOKUP(D288,'Swine Farm Type Lagoon Yields'!$A$3:$B$7,2,0)</f>
        <v>2336</v>
      </c>
      <c r="O288" s="11">
        <f>VLOOKUP(D288,'Swine Farm Type Lagoon Yields'!$A$3:$C$7,3,0)</f>
        <v>1.4534591999999997</v>
      </c>
      <c r="P288" s="6">
        <f>E288*N288/'Conversions &amp; Assumptions'!$C$10</f>
        <v>533.33333333333337</v>
      </c>
      <c r="Q288" s="6">
        <f t="shared" si="8"/>
        <v>2906.9183999999996</v>
      </c>
      <c r="R288" s="12">
        <f>'Conversions &amp; Assumptions'!$G$21*LN('Duplin County Swine Farm Master'!P288)+'Conversions &amp; Assumptions'!$H$21</f>
        <v>22.85734711352687</v>
      </c>
      <c r="S288" s="16">
        <f t="shared" si="9"/>
        <v>66444.442899498143</v>
      </c>
    </row>
    <row r="289" spans="1:19">
      <c r="A289" t="s">
        <v>594</v>
      </c>
      <c r="B289" t="s">
        <v>595</v>
      </c>
      <c r="C289" t="s">
        <v>13</v>
      </c>
      <c r="D289" t="s">
        <v>14</v>
      </c>
      <c r="E289">
        <v>580</v>
      </c>
      <c r="F289">
        <v>1</v>
      </c>
      <c r="G289">
        <v>41913</v>
      </c>
      <c r="H289">
        <v>41913</v>
      </c>
      <c r="I289">
        <v>43738</v>
      </c>
      <c r="J289" t="s">
        <v>15</v>
      </c>
      <c r="K289" t="s">
        <v>16</v>
      </c>
      <c r="L289" s="5">
        <v>35.006100000000004</v>
      </c>
      <c r="M289" s="5">
        <v>-77.899699999999996</v>
      </c>
      <c r="N289" s="6">
        <f>VLOOKUP(D289,'Swine Farm Type Lagoon Yields'!$A$3:$B$7,2,0)</f>
        <v>2336</v>
      </c>
      <c r="O289" s="11">
        <f>VLOOKUP(D289,'Swine Farm Type Lagoon Yields'!$A$3:$C$7,3,0)</f>
        <v>1.4534591999999997</v>
      </c>
      <c r="P289" s="6">
        <f>E289*N289/'Conversions &amp; Assumptions'!$C$10</f>
        <v>154.66666666666666</v>
      </c>
      <c r="Q289" s="6">
        <f t="shared" si="8"/>
        <v>843.00633599999981</v>
      </c>
      <c r="R289" s="12">
        <f>'Conversions &amp; Assumptions'!$G$21*LN('Duplin County Swine Farm Master'!P289)+'Conversions &amp; Assumptions'!$H$21</f>
        <v>32.054175784938273</v>
      </c>
      <c r="S289" s="16">
        <f t="shared" si="9"/>
        <v>27021.873281960732</v>
      </c>
    </row>
    <row r="290" spans="1:19">
      <c r="A290" t="s">
        <v>596</v>
      </c>
      <c r="B290" t="s">
        <v>597</v>
      </c>
      <c r="C290" t="s">
        <v>13</v>
      </c>
      <c r="D290" t="s">
        <v>21</v>
      </c>
      <c r="E290">
        <v>2600</v>
      </c>
      <c r="F290">
        <v>1</v>
      </c>
      <c r="G290">
        <v>41913</v>
      </c>
      <c r="H290">
        <v>41913</v>
      </c>
      <c r="I290">
        <v>43738</v>
      </c>
      <c r="J290" t="s">
        <v>15</v>
      </c>
      <c r="K290" t="s">
        <v>16</v>
      </c>
      <c r="L290" s="5">
        <v>35.007199999999997</v>
      </c>
      <c r="M290" s="5">
        <v>-78.025000000000006</v>
      </c>
      <c r="N290" s="6">
        <f>VLOOKUP(D290,'Swine Farm Type Lagoon Yields'!$A$3:$B$7,2,0)</f>
        <v>420</v>
      </c>
      <c r="O290" s="11">
        <f>VLOOKUP(D290,'Swine Farm Type Lagoon Yields'!$A$3:$C$7,3,0)</f>
        <v>0.26132399999999995</v>
      </c>
      <c r="P290" s="6">
        <f>E290*N290/'Conversions &amp; Assumptions'!$C$10</f>
        <v>124.65753424657534</v>
      </c>
      <c r="Q290" s="6">
        <f t="shared" si="8"/>
        <v>679.44239999999991</v>
      </c>
      <c r="R290" s="12">
        <f>'Conversions &amp; Assumptions'!$G$21*LN('Duplin County Swine Farm Master'!P290)+'Conversions &amp; Assumptions'!$H$21</f>
        <v>33.656741053924399</v>
      </c>
      <c r="S290" s="16">
        <f t="shared" si="9"/>
        <v>22867.816917856919</v>
      </c>
    </row>
    <row r="291" spans="1:19">
      <c r="A291" t="s">
        <v>598</v>
      </c>
      <c r="B291" t="s">
        <v>599</v>
      </c>
      <c r="C291" t="s">
        <v>13</v>
      </c>
      <c r="D291" t="s">
        <v>21</v>
      </c>
      <c r="E291">
        <v>2600</v>
      </c>
      <c r="F291">
        <v>1</v>
      </c>
      <c r="G291">
        <v>41913</v>
      </c>
      <c r="H291">
        <v>41913</v>
      </c>
      <c r="I291">
        <v>43738</v>
      </c>
      <c r="J291" t="s">
        <v>15</v>
      </c>
      <c r="K291" t="s">
        <v>16</v>
      </c>
      <c r="L291" s="5">
        <v>35.009700000000002</v>
      </c>
      <c r="M291" s="5">
        <v>-77.917500000000004</v>
      </c>
      <c r="N291" s="6">
        <f>VLOOKUP(D291,'Swine Farm Type Lagoon Yields'!$A$3:$B$7,2,0)</f>
        <v>420</v>
      </c>
      <c r="O291" s="11">
        <f>VLOOKUP(D291,'Swine Farm Type Lagoon Yields'!$A$3:$C$7,3,0)</f>
        <v>0.26132399999999995</v>
      </c>
      <c r="P291" s="6">
        <f>E291*N291/'Conversions &amp; Assumptions'!$C$10</f>
        <v>124.65753424657534</v>
      </c>
      <c r="Q291" s="6">
        <f t="shared" si="8"/>
        <v>679.44239999999991</v>
      </c>
      <c r="R291" s="12">
        <f>'Conversions &amp; Assumptions'!$G$21*LN('Duplin County Swine Farm Master'!P291)+'Conversions &amp; Assumptions'!$H$21</f>
        <v>33.656741053924399</v>
      </c>
      <c r="S291" s="16">
        <f t="shared" si="9"/>
        <v>22867.816917856919</v>
      </c>
    </row>
    <row r="292" spans="1:19">
      <c r="A292" t="s">
        <v>600</v>
      </c>
      <c r="B292" t="s">
        <v>601</v>
      </c>
      <c r="C292" t="s">
        <v>13</v>
      </c>
      <c r="D292" t="s">
        <v>14</v>
      </c>
      <c r="E292">
        <v>15912</v>
      </c>
      <c r="F292">
        <v>4</v>
      </c>
      <c r="G292">
        <v>42622</v>
      </c>
      <c r="H292">
        <v>42622</v>
      </c>
      <c r="I292">
        <v>43738</v>
      </c>
      <c r="J292" t="s">
        <v>15</v>
      </c>
      <c r="K292" t="s">
        <v>16</v>
      </c>
      <c r="L292" s="5">
        <v>35.009700000000002</v>
      </c>
      <c r="M292" s="5">
        <v>-77.946100000000001</v>
      </c>
      <c r="N292" s="6">
        <f>VLOOKUP(D292,'Swine Farm Type Lagoon Yields'!$A$3:$B$7,2,0)</f>
        <v>2336</v>
      </c>
      <c r="O292" s="11">
        <f>VLOOKUP(D292,'Swine Farm Type Lagoon Yields'!$A$3:$C$7,3,0)</f>
        <v>1.4534591999999997</v>
      </c>
      <c r="P292" s="6">
        <f>E292*N292/'Conversions &amp; Assumptions'!$C$10</f>
        <v>4243.2</v>
      </c>
      <c r="Q292" s="6">
        <f t="shared" si="8"/>
        <v>23127.442790399997</v>
      </c>
      <c r="R292" s="12">
        <f>'Conversions &amp; Assumptions'!$G$21*LN('Duplin County Swine Farm Master'!P292)+'Conversions &amp; Assumptions'!$H$21</f>
        <v>7.4490422830003737</v>
      </c>
      <c r="S292" s="16">
        <f t="shared" si="9"/>
        <v>172277.29924336172</v>
      </c>
    </row>
    <row r="293" spans="1:19">
      <c r="A293" t="s">
        <v>602</v>
      </c>
      <c r="B293" t="s">
        <v>603</v>
      </c>
      <c r="C293" t="s">
        <v>13</v>
      </c>
      <c r="D293" t="s">
        <v>21</v>
      </c>
      <c r="E293">
        <v>5240</v>
      </c>
      <c r="F293">
        <v>2</v>
      </c>
      <c r="G293">
        <v>41913</v>
      </c>
      <c r="H293">
        <v>41913</v>
      </c>
      <c r="I293">
        <v>43738</v>
      </c>
      <c r="J293" t="s">
        <v>15</v>
      </c>
      <c r="K293" t="s">
        <v>16</v>
      </c>
      <c r="L293" s="5">
        <v>35.010599999999997</v>
      </c>
      <c r="M293" s="5">
        <v>-77.969700000000003</v>
      </c>
      <c r="N293" s="6">
        <f>VLOOKUP(D293,'Swine Farm Type Lagoon Yields'!$A$3:$B$7,2,0)</f>
        <v>420</v>
      </c>
      <c r="O293" s="11">
        <f>VLOOKUP(D293,'Swine Farm Type Lagoon Yields'!$A$3:$C$7,3,0)</f>
        <v>0.26132399999999995</v>
      </c>
      <c r="P293" s="6">
        <f>E293*N293/'Conversions &amp; Assumptions'!$C$10</f>
        <v>251.23287671232876</v>
      </c>
      <c r="Q293" s="6">
        <f t="shared" si="8"/>
        <v>1369.3377599999997</v>
      </c>
      <c r="R293" s="12">
        <f>'Conversions &amp; Assumptions'!$G$21*LN('Duplin County Swine Farm Master'!P293)+'Conversions &amp; Assumptions'!$H$21</f>
        <v>28.450049469915946</v>
      </c>
      <c r="S293" s="16">
        <f t="shared" si="9"/>
        <v>38957.727013023876</v>
      </c>
    </row>
    <row r="294" spans="1:19">
      <c r="A294" t="s">
        <v>604</v>
      </c>
      <c r="B294" t="s">
        <v>605</v>
      </c>
      <c r="C294" t="s">
        <v>13</v>
      </c>
      <c r="D294" t="s">
        <v>14</v>
      </c>
      <c r="E294">
        <v>3040</v>
      </c>
      <c r="F294">
        <v>2</v>
      </c>
      <c r="G294">
        <v>41913</v>
      </c>
      <c r="H294">
        <v>41913</v>
      </c>
      <c r="I294">
        <v>43738</v>
      </c>
      <c r="J294" t="s">
        <v>15</v>
      </c>
      <c r="K294" t="s">
        <v>16</v>
      </c>
      <c r="L294" s="5">
        <v>35.0122</v>
      </c>
      <c r="M294" s="5">
        <v>-78.128600000000006</v>
      </c>
      <c r="N294" s="6">
        <f>VLOOKUP(D294,'Swine Farm Type Lagoon Yields'!$A$3:$B$7,2,0)</f>
        <v>2336</v>
      </c>
      <c r="O294" s="11">
        <f>VLOOKUP(D294,'Swine Farm Type Lagoon Yields'!$A$3:$C$7,3,0)</f>
        <v>1.4534591999999997</v>
      </c>
      <c r="P294" s="6">
        <f>E294*N294/'Conversions &amp; Assumptions'!$C$10</f>
        <v>810.66666666666663</v>
      </c>
      <c r="Q294" s="6">
        <f t="shared" si="8"/>
        <v>4418.5159679999988</v>
      </c>
      <c r="R294" s="12">
        <f>'Conversions &amp; Assumptions'!$G$21*LN('Duplin County Swine Farm Master'!P294)+'Conversions &amp; Assumptions'!$H$21</f>
        <v>19.746524763932136</v>
      </c>
      <c r="S294" s="16">
        <f t="shared" si="9"/>
        <v>87250.334981941545</v>
      </c>
    </row>
    <row r="295" spans="1:19">
      <c r="A295" t="s">
        <v>606</v>
      </c>
      <c r="B295" t="s">
        <v>607</v>
      </c>
      <c r="C295" t="s">
        <v>13</v>
      </c>
      <c r="D295" t="s">
        <v>51</v>
      </c>
      <c r="E295">
        <v>2035</v>
      </c>
      <c r="F295">
        <v>2</v>
      </c>
      <c r="G295">
        <v>42608</v>
      </c>
      <c r="H295">
        <v>42608</v>
      </c>
      <c r="I295">
        <v>43738</v>
      </c>
      <c r="J295" t="s">
        <v>15</v>
      </c>
      <c r="K295" t="s">
        <v>16</v>
      </c>
      <c r="L295" s="5">
        <v>35.0139</v>
      </c>
      <c r="M295" s="5">
        <v>-77.918300000000002</v>
      </c>
      <c r="N295" s="6">
        <f>VLOOKUP(D295,'Swine Farm Type Lagoon Yields'!$A$3:$B$7,2,0)</f>
        <v>1183</v>
      </c>
      <c r="O295" s="11">
        <f>VLOOKUP(D295,'Swine Farm Type Lagoon Yields'!$A$3:$C$7,3,0)</f>
        <v>0.7360625999999999</v>
      </c>
      <c r="P295" s="6">
        <f>E295*N295/'Conversions &amp; Assumptions'!$C$10</f>
        <v>274.8179223744292</v>
      </c>
      <c r="Q295" s="6">
        <f t="shared" si="8"/>
        <v>1497.8873909999998</v>
      </c>
      <c r="R295" s="12">
        <f>'Conversions &amp; Assumptions'!$G$21*LN('Duplin County Swine Farm Master'!P295)+'Conversions &amp; Assumptions'!$H$21</f>
        <v>27.783408795486956</v>
      </c>
      <c r="S295" s="16">
        <f t="shared" si="9"/>
        <v>41616.417713758405</v>
      </c>
    </row>
    <row r="296" spans="1:19">
      <c r="A296" t="s">
        <v>608</v>
      </c>
      <c r="B296" t="s">
        <v>609</v>
      </c>
      <c r="C296" t="s">
        <v>13</v>
      </c>
      <c r="D296" t="s">
        <v>21</v>
      </c>
      <c r="E296">
        <v>2600</v>
      </c>
      <c r="F296">
        <v>1</v>
      </c>
      <c r="G296">
        <v>41913</v>
      </c>
      <c r="H296">
        <v>41913</v>
      </c>
      <c r="I296">
        <v>43738</v>
      </c>
      <c r="J296" t="s">
        <v>15</v>
      </c>
      <c r="K296" t="s">
        <v>16</v>
      </c>
      <c r="L296" s="5">
        <v>35.0139</v>
      </c>
      <c r="M296" s="5">
        <v>-78.029399999999995</v>
      </c>
      <c r="N296" s="6">
        <f>VLOOKUP(D296,'Swine Farm Type Lagoon Yields'!$A$3:$B$7,2,0)</f>
        <v>420</v>
      </c>
      <c r="O296" s="11">
        <f>VLOOKUP(D296,'Swine Farm Type Lagoon Yields'!$A$3:$C$7,3,0)</f>
        <v>0.26132399999999995</v>
      </c>
      <c r="P296" s="6">
        <f>E296*N296/'Conversions &amp; Assumptions'!$C$10</f>
        <v>124.65753424657534</v>
      </c>
      <c r="Q296" s="6">
        <f t="shared" si="8"/>
        <v>679.44239999999991</v>
      </c>
      <c r="R296" s="12">
        <f>'Conversions &amp; Assumptions'!$G$21*LN('Duplin County Swine Farm Master'!P296)+'Conversions &amp; Assumptions'!$H$21</f>
        <v>33.656741053924399</v>
      </c>
      <c r="S296" s="16">
        <f t="shared" si="9"/>
        <v>22867.816917856919</v>
      </c>
    </row>
    <row r="297" spans="1:19">
      <c r="A297" t="s">
        <v>610</v>
      </c>
      <c r="B297" t="s">
        <v>611</v>
      </c>
      <c r="C297" t="s">
        <v>13</v>
      </c>
      <c r="D297" t="s">
        <v>21</v>
      </c>
      <c r="E297">
        <v>5200</v>
      </c>
      <c r="F297">
        <v>2</v>
      </c>
      <c r="G297">
        <v>41913</v>
      </c>
      <c r="H297">
        <v>41913</v>
      </c>
      <c r="I297">
        <v>43738</v>
      </c>
      <c r="J297" t="s">
        <v>15</v>
      </c>
      <c r="K297" t="s">
        <v>16</v>
      </c>
      <c r="L297" s="5">
        <v>35.015599999999999</v>
      </c>
      <c r="M297" s="5">
        <v>-77.996700000000004</v>
      </c>
      <c r="N297" s="6">
        <f>VLOOKUP(D297,'Swine Farm Type Lagoon Yields'!$A$3:$B$7,2,0)</f>
        <v>420</v>
      </c>
      <c r="O297" s="11">
        <f>VLOOKUP(D297,'Swine Farm Type Lagoon Yields'!$A$3:$C$7,3,0)</f>
        <v>0.26132399999999995</v>
      </c>
      <c r="P297" s="6">
        <f>E297*N297/'Conversions &amp; Assumptions'!$C$10</f>
        <v>249.31506849315068</v>
      </c>
      <c r="Q297" s="6">
        <f t="shared" si="8"/>
        <v>1358.8847999999998</v>
      </c>
      <c r="R297" s="12">
        <f>'Conversions &amp; Assumptions'!$G$21*LN('Duplin County Swine Farm Master'!P297)+'Conversions &amp; Assumptions'!$H$21</f>
        <v>28.506981037671707</v>
      </c>
      <c r="S297" s="16">
        <f t="shared" si="9"/>
        <v>38737.703225980302</v>
      </c>
    </row>
    <row r="298" spans="1:19">
      <c r="A298" t="s">
        <v>612</v>
      </c>
      <c r="B298" t="s">
        <v>613</v>
      </c>
      <c r="C298" t="s">
        <v>13</v>
      </c>
      <c r="D298" t="s">
        <v>14</v>
      </c>
      <c r="E298">
        <v>4300</v>
      </c>
      <c r="F298">
        <v>2</v>
      </c>
      <c r="G298">
        <v>41913</v>
      </c>
      <c r="H298">
        <v>41913</v>
      </c>
      <c r="I298">
        <v>43738</v>
      </c>
      <c r="J298" t="s">
        <v>15</v>
      </c>
      <c r="K298" t="s">
        <v>16</v>
      </c>
      <c r="L298" s="5">
        <v>35.0167</v>
      </c>
      <c r="M298" s="5">
        <v>-77.951400000000007</v>
      </c>
      <c r="N298" s="6">
        <f>VLOOKUP(D298,'Swine Farm Type Lagoon Yields'!$A$3:$B$7,2,0)</f>
        <v>2336</v>
      </c>
      <c r="O298" s="11">
        <f>VLOOKUP(D298,'Swine Farm Type Lagoon Yields'!$A$3:$C$7,3,0)</f>
        <v>1.4534591999999997</v>
      </c>
      <c r="P298" s="6">
        <f>E298*N298/'Conversions &amp; Assumptions'!$C$10</f>
        <v>1146.6666666666667</v>
      </c>
      <c r="Q298" s="6">
        <f t="shared" si="8"/>
        <v>6249.8745599999984</v>
      </c>
      <c r="R298" s="12">
        <f>'Conversions &amp; Assumptions'!$G$21*LN('Duplin County Swine Farm Master'!P298)+'Conversions &amp; Assumptions'!$H$21</f>
        <v>17.170278338330903</v>
      </c>
      <c r="S298" s="16">
        <f t="shared" si="9"/>
        <v>107312.08577485336</v>
      </c>
    </row>
    <row r="299" spans="1:19">
      <c r="A299" t="s">
        <v>614</v>
      </c>
      <c r="B299" t="s">
        <v>615</v>
      </c>
      <c r="C299" t="s">
        <v>13</v>
      </c>
      <c r="D299" t="s">
        <v>14</v>
      </c>
      <c r="E299">
        <v>2060</v>
      </c>
      <c r="F299">
        <v>2</v>
      </c>
      <c r="G299">
        <v>42215</v>
      </c>
      <c r="H299">
        <v>42215</v>
      </c>
      <c r="I299">
        <v>43738</v>
      </c>
      <c r="J299" t="s">
        <v>15</v>
      </c>
      <c r="K299" t="s">
        <v>16</v>
      </c>
      <c r="L299" s="5">
        <v>35.017499999999998</v>
      </c>
      <c r="M299" s="5">
        <v>-77.962199999999996</v>
      </c>
      <c r="N299" s="6">
        <f>VLOOKUP(D299,'Swine Farm Type Lagoon Yields'!$A$3:$B$7,2,0)</f>
        <v>2336</v>
      </c>
      <c r="O299" s="11">
        <f>VLOOKUP(D299,'Swine Farm Type Lagoon Yields'!$A$3:$C$7,3,0)</f>
        <v>1.4534591999999997</v>
      </c>
      <c r="P299" s="6">
        <f>E299*N299/'Conversions &amp; Assumptions'!$C$10</f>
        <v>549.33333333333337</v>
      </c>
      <c r="Q299" s="6">
        <f t="shared" si="8"/>
        <v>2994.1259519999994</v>
      </c>
      <c r="R299" s="12">
        <f>'Conversions &amp; Assumptions'!$G$21*LN('Duplin County Swine Farm Master'!P299)+'Conversions &amp; Assumptions'!$H$21</f>
        <v>22.637739009821026</v>
      </c>
      <c r="S299" s="16">
        <f t="shared" si="9"/>
        <v>67780.241863907897</v>
      </c>
    </row>
    <row r="300" spans="1:19">
      <c r="A300" t="s">
        <v>616</v>
      </c>
      <c r="B300" t="s">
        <v>617</v>
      </c>
      <c r="C300" t="s">
        <v>13</v>
      </c>
      <c r="D300" t="s">
        <v>14</v>
      </c>
      <c r="E300">
        <v>10560</v>
      </c>
      <c r="F300">
        <v>2</v>
      </c>
      <c r="G300">
        <v>41913</v>
      </c>
      <c r="H300">
        <v>41913</v>
      </c>
      <c r="I300">
        <v>43738</v>
      </c>
      <c r="J300" t="s">
        <v>15</v>
      </c>
      <c r="K300" t="s">
        <v>16</v>
      </c>
      <c r="L300" s="5">
        <v>35.018300000000004</v>
      </c>
      <c r="M300" s="5">
        <v>-78.133300000000006</v>
      </c>
      <c r="N300" s="6">
        <f>VLOOKUP(D300,'Swine Farm Type Lagoon Yields'!$A$3:$B$7,2,0)</f>
        <v>2336</v>
      </c>
      <c r="O300" s="11">
        <f>VLOOKUP(D300,'Swine Farm Type Lagoon Yields'!$A$3:$C$7,3,0)</f>
        <v>1.4534591999999997</v>
      </c>
      <c r="P300" s="6">
        <f>E300*N300/'Conversions &amp; Assumptions'!$C$10</f>
        <v>2816</v>
      </c>
      <c r="Q300" s="6">
        <f t="shared" si="8"/>
        <v>15348.529151999997</v>
      </c>
      <c r="R300" s="12">
        <f>'Conversions &amp; Assumptions'!$G$21*LN('Duplin County Swine Farm Master'!P300)+'Conversions &amp; Assumptions'!$H$21</f>
        <v>10.495152866258572</v>
      </c>
      <c r="S300" s="16">
        <f t="shared" si="9"/>
        <v>161085.15972246602</v>
      </c>
    </row>
    <row r="301" spans="1:19">
      <c r="A301" t="s">
        <v>618</v>
      </c>
      <c r="B301" t="s">
        <v>619</v>
      </c>
      <c r="C301" t="s">
        <v>13</v>
      </c>
      <c r="D301" t="s">
        <v>14</v>
      </c>
      <c r="E301">
        <v>6660</v>
      </c>
      <c r="F301">
        <v>4</v>
      </c>
      <c r="G301">
        <v>41913</v>
      </c>
      <c r="H301">
        <v>41913</v>
      </c>
      <c r="I301">
        <v>43738</v>
      </c>
      <c r="J301" t="s">
        <v>15</v>
      </c>
      <c r="K301" t="s">
        <v>16</v>
      </c>
      <c r="L301" s="5">
        <v>35.020299999999999</v>
      </c>
      <c r="M301" s="5">
        <v>-77.807199999999995</v>
      </c>
      <c r="N301" s="6">
        <f>VLOOKUP(D301,'Swine Farm Type Lagoon Yields'!$A$3:$B$7,2,0)</f>
        <v>2336</v>
      </c>
      <c r="O301" s="11">
        <f>VLOOKUP(D301,'Swine Farm Type Lagoon Yields'!$A$3:$C$7,3,0)</f>
        <v>1.4534591999999997</v>
      </c>
      <c r="P301" s="6">
        <f>E301*N301/'Conversions &amp; Assumptions'!$C$10</f>
        <v>1776</v>
      </c>
      <c r="Q301" s="6">
        <f t="shared" si="8"/>
        <v>9680.038271999998</v>
      </c>
      <c r="R301" s="12">
        <f>'Conversions &amp; Assumptions'!$G$21*LN('Duplin County Swine Farm Master'!P301)+'Conversions &amp; Assumptions'!$H$21</f>
        <v>13.91982439756535</v>
      </c>
      <c r="S301" s="16">
        <f t="shared" si="9"/>
        <v>134744.43290795191</v>
      </c>
    </row>
    <row r="302" spans="1:19">
      <c r="A302" t="s">
        <v>620</v>
      </c>
      <c r="B302" t="s">
        <v>621</v>
      </c>
      <c r="C302" t="s">
        <v>13</v>
      </c>
      <c r="D302" t="s">
        <v>21</v>
      </c>
      <c r="E302">
        <v>500</v>
      </c>
      <c r="F302">
        <v>1</v>
      </c>
      <c r="G302">
        <v>41913</v>
      </c>
      <c r="H302">
        <v>41913</v>
      </c>
      <c r="I302">
        <v>43738</v>
      </c>
      <c r="J302" t="s">
        <v>15</v>
      </c>
      <c r="K302" t="s">
        <v>16</v>
      </c>
      <c r="L302" s="5">
        <v>35.0214</v>
      </c>
      <c r="M302" s="5">
        <v>-78.032200000000003</v>
      </c>
      <c r="N302" s="6">
        <f>VLOOKUP(D302,'Swine Farm Type Lagoon Yields'!$A$3:$B$7,2,0)</f>
        <v>420</v>
      </c>
      <c r="O302" s="11">
        <f>VLOOKUP(D302,'Swine Farm Type Lagoon Yields'!$A$3:$C$7,3,0)</f>
        <v>0.26132399999999995</v>
      </c>
      <c r="P302" s="6">
        <f>E302*N302/'Conversions &amp; Assumptions'!$C$10</f>
        <v>23.972602739726028</v>
      </c>
      <c r="Q302" s="6">
        <f t="shared" si="8"/>
        <v>130.66199999999998</v>
      </c>
      <c r="R302" s="12">
        <f>'Conversions &amp; Assumptions'!$G$21*LN('Duplin County Swine Farm Master'!P302)+'Conversions &amp; Assumptions'!$H$21</f>
        <v>45.905505109548741</v>
      </c>
      <c r="S302" s="16">
        <f t="shared" si="9"/>
        <v>5998.1051086238567</v>
      </c>
    </row>
    <row r="303" spans="1:19">
      <c r="A303" t="s">
        <v>622</v>
      </c>
      <c r="B303" t="s">
        <v>623</v>
      </c>
      <c r="C303" t="s">
        <v>13</v>
      </c>
      <c r="D303" t="s">
        <v>14</v>
      </c>
      <c r="E303">
        <v>2160</v>
      </c>
      <c r="F303">
        <v>1</v>
      </c>
      <c r="G303">
        <v>41913</v>
      </c>
      <c r="H303">
        <v>41913</v>
      </c>
      <c r="I303">
        <v>43738</v>
      </c>
      <c r="J303" t="s">
        <v>15</v>
      </c>
      <c r="K303" t="s">
        <v>16</v>
      </c>
      <c r="L303" s="5">
        <v>35.021900000000002</v>
      </c>
      <c r="M303" s="5">
        <v>-77.870599999999996</v>
      </c>
      <c r="N303" s="6">
        <f>VLOOKUP(D303,'Swine Farm Type Lagoon Yields'!$A$3:$B$7,2,0)</f>
        <v>2336</v>
      </c>
      <c r="O303" s="11">
        <f>VLOOKUP(D303,'Swine Farm Type Lagoon Yields'!$A$3:$C$7,3,0)</f>
        <v>1.4534591999999997</v>
      </c>
      <c r="P303" s="6">
        <f>E303*N303/'Conversions &amp; Assumptions'!$C$10</f>
        <v>576</v>
      </c>
      <c r="Q303" s="6">
        <f t="shared" si="8"/>
        <v>3139.4718719999996</v>
      </c>
      <c r="R303" s="12">
        <f>'Conversions &amp; Assumptions'!$G$21*LN('Duplin County Swine Farm Master'!P303)+'Conversions &amp; Assumptions'!$H$21</f>
        <v>22.285562500435255</v>
      </c>
      <c r="S303" s="16">
        <f t="shared" si="9"/>
        <v>69964.896621814463</v>
      </c>
    </row>
    <row r="304" spans="1:19">
      <c r="A304" t="s">
        <v>624</v>
      </c>
      <c r="B304" t="s">
        <v>625</v>
      </c>
      <c r="C304" t="s">
        <v>13</v>
      </c>
      <c r="D304" t="s">
        <v>51</v>
      </c>
      <c r="E304">
        <v>6131</v>
      </c>
      <c r="F304">
        <v>4</v>
      </c>
      <c r="G304">
        <v>41913</v>
      </c>
      <c r="H304">
        <v>41913</v>
      </c>
      <c r="I304">
        <v>43738</v>
      </c>
      <c r="J304" t="s">
        <v>15</v>
      </c>
      <c r="K304" t="s">
        <v>16</v>
      </c>
      <c r="L304" s="5">
        <v>35.022199999999998</v>
      </c>
      <c r="M304" s="5">
        <v>-78.036100000000005</v>
      </c>
      <c r="N304" s="6">
        <f>VLOOKUP(D304,'Swine Farm Type Lagoon Yields'!$A$3:$B$7,2,0)</f>
        <v>1183</v>
      </c>
      <c r="O304" s="11">
        <f>VLOOKUP(D304,'Swine Farm Type Lagoon Yields'!$A$3:$C$7,3,0)</f>
        <v>0.7360625999999999</v>
      </c>
      <c r="P304" s="6">
        <f>E304*N304/'Conversions &amp; Assumptions'!$C$10</f>
        <v>827.9649543378996</v>
      </c>
      <c r="Q304" s="6">
        <f t="shared" si="8"/>
        <v>4512.7998005999998</v>
      </c>
      <c r="R304" s="12">
        <f>'Conversions &amp; Assumptions'!$G$21*LN('Duplin County Swine Farm Master'!P304)+'Conversions &amp; Assumptions'!$H$21</f>
        <v>19.589658539794776</v>
      </c>
      <c r="S304" s="16">
        <f t="shared" si="9"/>
        <v>88404.20715220795</v>
      </c>
    </row>
    <row r="305" spans="1:19">
      <c r="A305" t="s">
        <v>626</v>
      </c>
      <c r="B305" t="s">
        <v>627</v>
      </c>
      <c r="C305" t="s">
        <v>13</v>
      </c>
      <c r="D305" t="s">
        <v>21</v>
      </c>
      <c r="E305">
        <v>2808</v>
      </c>
      <c r="F305">
        <v>1</v>
      </c>
      <c r="G305">
        <v>41913</v>
      </c>
      <c r="H305">
        <v>41913</v>
      </c>
      <c r="I305">
        <v>43738</v>
      </c>
      <c r="J305" t="s">
        <v>15</v>
      </c>
      <c r="K305" t="s">
        <v>16</v>
      </c>
      <c r="L305" s="5">
        <v>35.023299999999999</v>
      </c>
      <c r="M305" s="5">
        <v>-77.790000000000006</v>
      </c>
      <c r="N305" s="6">
        <f>VLOOKUP(D305,'Swine Farm Type Lagoon Yields'!$A$3:$B$7,2,0)</f>
        <v>420</v>
      </c>
      <c r="O305" s="11">
        <f>VLOOKUP(D305,'Swine Farm Type Lagoon Yields'!$A$3:$C$7,3,0)</f>
        <v>0.26132399999999995</v>
      </c>
      <c r="P305" s="6">
        <f>E305*N305/'Conversions &amp; Assumptions'!$C$10</f>
        <v>134.63013698630138</v>
      </c>
      <c r="Q305" s="6">
        <f t="shared" si="8"/>
        <v>733.79779199999984</v>
      </c>
      <c r="R305" s="12">
        <f>'Conversions &amp; Assumptions'!$G$21*LN('Duplin County Swine Farm Master'!P305)+'Conversions &amp; Assumptions'!$H$21</f>
        <v>33.084956440832784</v>
      </c>
      <c r="S305" s="16">
        <f t="shared" si="9"/>
        <v>24277.66798469927</v>
      </c>
    </row>
    <row r="306" spans="1:19">
      <c r="A306" t="s">
        <v>628</v>
      </c>
      <c r="B306" t="s">
        <v>629</v>
      </c>
      <c r="C306" t="s">
        <v>13</v>
      </c>
      <c r="D306" t="s">
        <v>21</v>
      </c>
      <c r="E306">
        <v>11200</v>
      </c>
      <c r="F306">
        <v>2</v>
      </c>
      <c r="G306">
        <v>41913</v>
      </c>
      <c r="H306">
        <v>41913</v>
      </c>
      <c r="I306">
        <v>43738</v>
      </c>
      <c r="J306" t="s">
        <v>15</v>
      </c>
      <c r="K306" t="s">
        <v>16</v>
      </c>
      <c r="L306" s="5">
        <v>35.023443999999998</v>
      </c>
      <c r="M306" s="5">
        <v>-78.074718000000004</v>
      </c>
      <c r="N306" s="6">
        <f>VLOOKUP(D306,'Swine Farm Type Lagoon Yields'!$A$3:$B$7,2,0)</f>
        <v>420</v>
      </c>
      <c r="O306" s="11">
        <f>VLOOKUP(D306,'Swine Farm Type Lagoon Yields'!$A$3:$C$7,3,0)</f>
        <v>0.26132399999999995</v>
      </c>
      <c r="P306" s="6">
        <f>E306*N306/'Conversions &amp; Assumptions'!$C$10</f>
        <v>536.98630136986299</v>
      </c>
      <c r="Q306" s="6">
        <f t="shared" si="8"/>
        <v>2926.8287999999993</v>
      </c>
      <c r="R306" s="12">
        <f>'Conversions &amp; Assumptions'!$G$21*LN('Duplin County Swine Farm Master'!P306)+'Conversions &amp; Assumptions'!$H$21</f>
        <v>22.80663337916026</v>
      </c>
      <c r="S306" s="16">
        <f t="shared" si="9"/>
        <v>66751.111405167554</v>
      </c>
    </row>
    <row r="307" spans="1:19">
      <c r="A307" t="s">
        <v>630</v>
      </c>
      <c r="B307" t="s">
        <v>631</v>
      </c>
      <c r="C307" t="s">
        <v>13</v>
      </c>
      <c r="D307" t="s">
        <v>14</v>
      </c>
      <c r="E307">
        <v>1860</v>
      </c>
      <c r="F307">
        <v>1</v>
      </c>
      <c r="G307">
        <v>41913</v>
      </c>
      <c r="H307">
        <v>41913</v>
      </c>
      <c r="I307">
        <v>43738</v>
      </c>
      <c r="J307" t="s">
        <v>15</v>
      </c>
      <c r="K307" t="s">
        <v>16</v>
      </c>
      <c r="L307" s="5">
        <v>35.023600000000002</v>
      </c>
      <c r="M307" s="5">
        <v>-77.894400000000005</v>
      </c>
      <c r="N307" s="6">
        <f>VLOOKUP(D307,'Swine Farm Type Lagoon Yields'!$A$3:$B$7,2,0)</f>
        <v>2336</v>
      </c>
      <c r="O307" s="11">
        <f>VLOOKUP(D307,'Swine Farm Type Lagoon Yields'!$A$3:$C$7,3,0)</f>
        <v>1.4534591999999997</v>
      </c>
      <c r="P307" s="6">
        <f>E307*N307/'Conversions &amp; Assumptions'!$C$10</f>
        <v>496</v>
      </c>
      <c r="Q307" s="6">
        <f t="shared" si="8"/>
        <v>2703.4341119999995</v>
      </c>
      <c r="R307" s="12">
        <f>'Conversions &amp; Assumptions'!$G$21*LN('Duplin County Swine Farm Master'!P307)+'Conversions &amp; Assumptions'!$H$21</f>
        <v>23.396513487991079</v>
      </c>
      <c r="S307" s="16">
        <f t="shared" si="9"/>
        <v>63250.932665303175</v>
      </c>
    </row>
    <row r="308" spans="1:19">
      <c r="A308" t="s">
        <v>632</v>
      </c>
      <c r="B308" t="s">
        <v>633</v>
      </c>
      <c r="C308" t="s">
        <v>13</v>
      </c>
      <c r="D308" t="s">
        <v>21</v>
      </c>
      <c r="E308">
        <v>7800</v>
      </c>
      <c r="F308">
        <v>3</v>
      </c>
      <c r="G308">
        <v>41913</v>
      </c>
      <c r="H308">
        <v>41913</v>
      </c>
      <c r="I308">
        <v>43738</v>
      </c>
      <c r="J308" t="s">
        <v>15</v>
      </c>
      <c r="K308" t="s">
        <v>16</v>
      </c>
      <c r="L308" s="5">
        <v>35.023600000000002</v>
      </c>
      <c r="M308" s="5">
        <v>-78.118300000000005</v>
      </c>
      <c r="N308" s="6">
        <f>VLOOKUP(D308,'Swine Farm Type Lagoon Yields'!$A$3:$B$7,2,0)</f>
        <v>420</v>
      </c>
      <c r="O308" s="11">
        <f>VLOOKUP(D308,'Swine Farm Type Lagoon Yields'!$A$3:$C$7,3,0)</f>
        <v>0.26132399999999995</v>
      </c>
      <c r="P308" s="6">
        <f>E308*N308/'Conversions &amp; Assumptions'!$C$10</f>
        <v>373.97260273972603</v>
      </c>
      <c r="Q308" s="6">
        <f t="shared" si="8"/>
        <v>2038.3271999999995</v>
      </c>
      <c r="R308" s="12">
        <f>'Conversions &amp; Assumptions'!$G$21*LN('Duplin County Swine Farm Master'!P308)+'Conversions &amp; Assumptions'!$H$21</f>
        <v>25.494564540450718</v>
      </c>
      <c r="S308" s="16">
        <f t="shared" si="9"/>
        <v>51966.264354956184</v>
      </c>
    </row>
    <row r="309" spans="1:19">
      <c r="A309" t="s">
        <v>634</v>
      </c>
      <c r="B309" t="s">
        <v>635</v>
      </c>
      <c r="C309" t="s">
        <v>13</v>
      </c>
      <c r="D309" t="s">
        <v>14</v>
      </c>
      <c r="E309">
        <v>4896</v>
      </c>
      <c r="F309">
        <v>2</v>
      </c>
      <c r="G309">
        <v>41913</v>
      </c>
      <c r="H309">
        <v>41913</v>
      </c>
      <c r="I309">
        <v>43738</v>
      </c>
      <c r="J309" t="s">
        <v>15</v>
      </c>
      <c r="K309" t="s">
        <v>16</v>
      </c>
      <c r="L309" s="5">
        <v>35.023618999999997</v>
      </c>
      <c r="M309" s="5">
        <v>-77.876417000000004</v>
      </c>
      <c r="N309" s="6">
        <f>VLOOKUP(D309,'Swine Farm Type Lagoon Yields'!$A$3:$B$7,2,0)</f>
        <v>2336</v>
      </c>
      <c r="O309" s="11">
        <f>VLOOKUP(D309,'Swine Farm Type Lagoon Yields'!$A$3:$C$7,3,0)</f>
        <v>1.4534591999999997</v>
      </c>
      <c r="P309" s="6">
        <f>E309*N309/'Conversions &amp; Assumptions'!$C$10</f>
        <v>1305.5999999999999</v>
      </c>
      <c r="Q309" s="6">
        <f t="shared" si="8"/>
        <v>7116.1362431999987</v>
      </c>
      <c r="R309" s="12">
        <f>'Conversions &amp; Assumptions'!$G$21*LN('Duplin County Swine Farm Master'!P309)+'Conversions &amp; Assumptions'!$H$21</f>
        <v>16.205898753531358</v>
      </c>
      <c r="S309" s="16">
        <f t="shared" si="9"/>
        <v>115323.38347363418</v>
      </c>
    </row>
    <row r="310" spans="1:19">
      <c r="A310" t="s">
        <v>636</v>
      </c>
      <c r="B310" t="s">
        <v>637</v>
      </c>
      <c r="C310" t="s">
        <v>13</v>
      </c>
      <c r="D310" t="s">
        <v>21</v>
      </c>
      <c r="E310">
        <v>3840</v>
      </c>
      <c r="F310">
        <v>1</v>
      </c>
      <c r="G310">
        <v>42496</v>
      </c>
      <c r="H310">
        <v>42496</v>
      </c>
      <c r="I310">
        <v>43738</v>
      </c>
      <c r="J310" t="s">
        <v>15</v>
      </c>
      <c r="K310" t="s">
        <v>16</v>
      </c>
      <c r="L310" s="5">
        <v>35.024121999999998</v>
      </c>
      <c r="M310" s="5">
        <v>-77.762321999999998</v>
      </c>
      <c r="N310" s="6">
        <f>VLOOKUP(D310,'Swine Farm Type Lagoon Yields'!$A$3:$B$7,2,0)</f>
        <v>420</v>
      </c>
      <c r="O310" s="11">
        <f>VLOOKUP(D310,'Swine Farm Type Lagoon Yields'!$A$3:$C$7,3,0)</f>
        <v>0.26132399999999995</v>
      </c>
      <c r="P310" s="6">
        <f>E310*N310/'Conversions &amp; Assumptions'!$C$10</f>
        <v>184.10958904109589</v>
      </c>
      <c r="Q310" s="6">
        <f t="shared" si="8"/>
        <v>1003.4841599999997</v>
      </c>
      <c r="R310" s="12">
        <f>'Conversions &amp; Assumptions'!$G$21*LN('Duplin County Swine Farm Master'!P310)+'Conversions &amp; Assumptions'!$H$21</f>
        <v>30.759513425888358</v>
      </c>
      <c r="S310" s="16">
        <f t="shared" si="9"/>
        <v>30866.684492186294</v>
      </c>
    </row>
    <row r="311" spans="1:19">
      <c r="A311" t="s">
        <v>638</v>
      </c>
      <c r="B311" t="s">
        <v>639</v>
      </c>
      <c r="C311" t="s">
        <v>13</v>
      </c>
      <c r="D311" t="s">
        <v>14</v>
      </c>
      <c r="E311">
        <v>2880</v>
      </c>
      <c r="F311">
        <v>1</v>
      </c>
      <c r="G311">
        <v>41913</v>
      </c>
      <c r="H311">
        <v>41913</v>
      </c>
      <c r="I311">
        <v>43738</v>
      </c>
      <c r="J311" t="s">
        <v>15</v>
      </c>
      <c r="K311" t="s">
        <v>16</v>
      </c>
      <c r="L311" s="5">
        <v>35.025799999999997</v>
      </c>
      <c r="M311" s="5">
        <v>-77.800600000000003</v>
      </c>
      <c r="N311" s="6">
        <f>VLOOKUP(D311,'Swine Farm Type Lagoon Yields'!$A$3:$B$7,2,0)</f>
        <v>2336</v>
      </c>
      <c r="O311" s="11">
        <f>VLOOKUP(D311,'Swine Farm Type Lagoon Yields'!$A$3:$C$7,3,0)</f>
        <v>1.4534591999999997</v>
      </c>
      <c r="P311" s="6">
        <f>E311*N311/'Conversions &amp; Assumptions'!$C$10</f>
        <v>768</v>
      </c>
      <c r="Q311" s="6">
        <f t="shared" si="8"/>
        <v>4185.9624959999992</v>
      </c>
      <c r="R311" s="12">
        <f>'Conversions &amp; Assumptions'!$G$21*LN('Duplin County Swine Farm Master'!P311)+'Conversions &amp; Assumptions'!$H$21</f>
        <v>20.148218981403566</v>
      </c>
      <c r="S311" s="16">
        <f t="shared" si="9"/>
        <v>84339.68901735064</v>
      </c>
    </row>
    <row r="312" spans="1:19">
      <c r="A312" t="s">
        <v>640</v>
      </c>
      <c r="B312" t="s">
        <v>641</v>
      </c>
      <c r="C312" t="s">
        <v>241</v>
      </c>
      <c r="D312" t="s">
        <v>14</v>
      </c>
      <c r="E312">
        <v>3672</v>
      </c>
      <c r="F312">
        <v>2</v>
      </c>
      <c r="G312">
        <v>43091</v>
      </c>
      <c r="H312">
        <v>43091</v>
      </c>
      <c r="I312">
        <v>44742</v>
      </c>
      <c r="J312" t="s">
        <v>15</v>
      </c>
      <c r="K312" t="s">
        <v>16</v>
      </c>
      <c r="L312" s="5">
        <v>35.026400000000002</v>
      </c>
      <c r="M312" s="5">
        <v>-77.827200000000005</v>
      </c>
      <c r="N312" s="6">
        <f>VLOOKUP(D312,'Swine Farm Type Lagoon Yields'!$A$3:$B$7,2,0)</f>
        <v>2336</v>
      </c>
      <c r="O312" s="11">
        <f>VLOOKUP(D312,'Swine Farm Type Lagoon Yields'!$A$3:$C$7,3,0)</f>
        <v>1.4534591999999997</v>
      </c>
      <c r="P312" s="6">
        <f>E312*N312/'Conversions &amp; Assumptions'!$C$10</f>
        <v>979.2</v>
      </c>
      <c r="Q312" s="6">
        <f t="shared" si="8"/>
        <v>5337.102182399999</v>
      </c>
      <c r="R312" s="12">
        <f>'Conversions &amp; Assumptions'!$G$21*LN('Duplin County Swine Farm Master'!P312)+'Conversions &amp; Assumptions'!$H$21</f>
        <v>18.343242272563053</v>
      </c>
      <c r="S312" s="16">
        <f t="shared" si="9"/>
        <v>97899.758365188187</v>
      </c>
    </row>
    <row r="313" spans="1:19">
      <c r="A313" t="s">
        <v>642</v>
      </c>
      <c r="B313" t="s">
        <v>643</v>
      </c>
      <c r="C313" t="s">
        <v>13</v>
      </c>
      <c r="D313" t="s">
        <v>14</v>
      </c>
      <c r="E313">
        <v>2940</v>
      </c>
      <c r="F313">
        <v>1</v>
      </c>
      <c r="G313">
        <v>41913</v>
      </c>
      <c r="H313">
        <v>41913</v>
      </c>
      <c r="I313">
        <v>43738</v>
      </c>
      <c r="J313" t="s">
        <v>15</v>
      </c>
      <c r="K313" t="s">
        <v>16</v>
      </c>
      <c r="L313" s="5">
        <v>35.026400000000002</v>
      </c>
      <c r="M313" s="5">
        <v>-77.915000000000006</v>
      </c>
      <c r="N313" s="6">
        <f>VLOOKUP(D313,'Swine Farm Type Lagoon Yields'!$A$3:$B$7,2,0)</f>
        <v>2336</v>
      </c>
      <c r="O313" s="11">
        <f>VLOOKUP(D313,'Swine Farm Type Lagoon Yields'!$A$3:$C$7,3,0)</f>
        <v>1.4534591999999997</v>
      </c>
      <c r="P313" s="6">
        <f>E313*N313/'Conversions &amp; Assumptions'!$C$10</f>
        <v>784</v>
      </c>
      <c r="Q313" s="6">
        <f t="shared" si="8"/>
        <v>4273.170047999999</v>
      </c>
      <c r="R313" s="12">
        <f>'Conversions &amp; Assumptions'!$G$21*LN('Duplin County Swine Farm Master'!P313)+'Conversions &amp; Assumptions'!$H$21</f>
        <v>19.995027301803141</v>
      </c>
      <c r="S313" s="16">
        <f t="shared" si="9"/>
        <v>85442.151775007413</v>
      </c>
    </row>
    <row r="314" spans="1:19">
      <c r="A314" t="s">
        <v>644</v>
      </c>
      <c r="B314" t="s">
        <v>645</v>
      </c>
      <c r="C314" t="s">
        <v>13</v>
      </c>
      <c r="D314" t="s">
        <v>21</v>
      </c>
      <c r="E314">
        <v>2808</v>
      </c>
      <c r="F314">
        <v>1</v>
      </c>
      <c r="G314">
        <v>41913</v>
      </c>
      <c r="H314">
        <v>41913</v>
      </c>
      <c r="I314">
        <v>43738</v>
      </c>
      <c r="J314" t="s">
        <v>15</v>
      </c>
      <c r="K314" t="s">
        <v>16</v>
      </c>
      <c r="L314" s="5">
        <v>35.027799999999999</v>
      </c>
      <c r="M314" s="5">
        <v>-77.779700000000005</v>
      </c>
      <c r="N314" s="6">
        <f>VLOOKUP(D314,'Swine Farm Type Lagoon Yields'!$A$3:$B$7,2,0)</f>
        <v>420</v>
      </c>
      <c r="O314" s="11">
        <f>VLOOKUP(D314,'Swine Farm Type Lagoon Yields'!$A$3:$C$7,3,0)</f>
        <v>0.26132399999999995</v>
      </c>
      <c r="P314" s="6">
        <f>E314*N314/'Conversions &amp; Assumptions'!$C$10</f>
        <v>134.63013698630138</v>
      </c>
      <c r="Q314" s="6">
        <f t="shared" si="8"/>
        <v>733.79779199999984</v>
      </c>
      <c r="R314" s="12">
        <f>'Conversions &amp; Assumptions'!$G$21*LN('Duplin County Swine Farm Master'!P314)+'Conversions &amp; Assumptions'!$H$21</f>
        <v>33.084956440832784</v>
      </c>
      <c r="S314" s="16">
        <f t="shared" si="9"/>
        <v>24277.66798469927</v>
      </c>
    </row>
    <row r="315" spans="1:19">
      <c r="A315" t="s">
        <v>646</v>
      </c>
      <c r="B315" t="s">
        <v>647</v>
      </c>
      <c r="C315" t="s">
        <v>13</v>
      </c>
      <c r="D315" t="s">
        <v>14</v>
      </c>
      <c r="E315">
        <v>5760</v>
      </c>
      <c r="F315">
        <v>1</v>
      </c>
      <c r="G315">
        <v>41913</v>
      </c>
      <c r="H315">
        <v>41913</v>
      </c>
      <c r="I315">
        <v>43738</v>
      </c>
      <c r="J315" t="s">
        <v>15</v>
      </c>
      <c r="K315" t="s">
        <v>16</v>
      </c>
      <c r="L315" s="5">
        <v>35.028599999999997</v>
      </c>
      <c r="M315" s="5">
        <v>-77.791700000000006</v>
      </c>
      <c r="N315" s="6">
        <f>VLOOKUP(D315,'Swine Farm Type Lagoon Yields'!$A$3:$B$7,2,0)</f>
        <v>2336</v>
      </c>
      <c r="O315" s="11">
        <f>VLOOKUP(D315,'Swine Farm Type Lagoon Yields'!$A$3:$C$7,3,0)</f>
        <v>1.4534591999999997</v>
      </c>
      <c r="P315" s="6">
        <f>E315*N315/'Conversions &amp; Assumptions'!$C$10</f>
        <v>1536</v>
      </c>
      <c r="Q315" s="6">
        <f t="shared" si="8"/>
        <v>8371.9249919999984</v>
      </c>
      <c r="R315" s="12">
        <f>'Conversions &amp; Assumptions'!$G$21*LN('Duplin County Swine Farm Master'!P315)+'Conversions &amp; Assumptions'!$H$21</f>
        <v>14.998458965150874</v>
      </c>
      <c r="S315" s="16">
        <f t="shared" si="9"/>
        <v>125565.97345183304</v>
      </c>
    </row>
    <row r="316" spans="1:19">
      <c r="A316" t="s">
        <v>648</v>
      </c>
      <c r="B316" t="s">
        <v>649</v>
      </c>
      <c r="C316" t="s">
        <v>13</v>
      </c>
      <c r="D316" t="s">
        <v>14</v>
      </c>
      <c r="E316">
        <v>2640</v>
      </c>
      <c r="F316">
        <v>1</v>
      </c>
      <c r="G316">
        <v>41913</v>
      </c>
      <c r="H316">
        <v>41913</v>
      </c>
      <c r="I316">
        <v>43738</v>
      </c>
      <c r="J316" t="s">
        <v>15</v>
      </c>
      <c r="K316" t="s">
        <v>16</v>
      </c>
      <c r="L316" s="5">
        <v>35.030299999999997</v>
      </c>
      <c r="M316" s="5">
        <v>-77.915300000000002</v>
      </c>
      <c r="N316" s="6">
        <f>VLOOKUP(D316,'Swine Farm Type Lagoon Yields'!$A$3:$B$7,2,0)</f>
        <v>2336</v>
      </c>
      <c r="O316" s="11">
        <f>VLOOKUP(D316,'Swine Farm Type Lagoon Yields'!$A$3:$C$7,3,0)</f>
        <v>1.4534591999999997</v>
      </c>
      <c r="P316" s="6">
        <f>E316*N316/'Conversions &amp; Assumptions'!$C$10</f>
        <v>704</v>
      </c>
      <c r="Q316" s="6">
        <f t="shared" si="8"/>
        <v>3837.1322879999993</v>
      </c>
      <c r="R316" s="12">
        <f>'Conversions &amp; Assumptions'!$G$21*LN('Duplin County Swine Farm Master'!P316)+'Conversions &amp; Assumptions'!$H$21</f>
        <v>20.794672898763956</v>
      </c>
      <c r="S316" s="16">
        <f t="shared" si="9"/>
        <v>79791.910798245721</v>
      </c>
    </row>
    <row r="317" spans="1:19">
      <c r="A317" t="s">
        <v>650</v>
      </c>
      <c r="B317" t="s">
        <v>651</v>
      </c>
      <c r="C317" t="s">
        <v>13</v>
      </c>
      <c r="D317" t="s">
        <v>14</v>
      </c>
      <c r="E317">
        <v>6400</v>
      </c>
      <c r="F317">
        <v>3</v>
      </c>
      <c r="G317">
        <v>41913</v>
      </c>
      <c r="H317">
        <v>41913</v>
      </c>
      <c r="I317">
        <v>43738</v>
      </c>
      <c r="J317" t="s">
        <v>15</v>
      </c>
      <c r="K317" t="s">
        <v>16</v>
      </c>
      <c r="L317" s="5">
        <v>35.031010999999999</v>
      </c>
      <c r="M317" s="5">
        <v>-77.897515999999996</v>
      </c>
      <c r="N317" s="6">
        <f>VLOOKUP(D317,'Swine Farm Type Lagoon Yields'!$A$3:$B$7,2,0)</f>
        <v>2336</v>
      </c>
      <c r="O317" s="11">
        <f>VLOOKUP(D317,'Swine Farm Type Lagoon Yields'!$A$3:$C$7,3,0)</f>
        <v>1.4534591999999997</v>
      </c>
      <c r="P317" s="6">
        <f>E317*N317/'Conversions &amp; Assumptions'!$C$10</f>
        <v>1706.6666666666667</v>
      </c>
      <c r="Q317" s="6">
        <f t="shared" si="8"/>
        <v>9302.1388799999986</v>
      </c>
      <c r="R317" s="12">
        <f>'Conversions &amp; Assumptions'!$G$21*LN('Duplin County Swine Farm Master'!P317)+'Conversions &amp; Assumptions'!$H$21</f>
        <v>14.215679512180834</v>
      </c>
      <c r="S317" s="16">
        <f t="shared" si="9"/>
        <v>132236.22509587675</v>
      </c>
    </row>
    <row r="318" spans="1:19">
      <c r="A318" t="s">
        <v>652</v>
      </c>
      <c r="B318" t="s">
        <v>653</v>
      </c>
      <c r="C318" t="s">
        <v>13</v>
      </c>
      <c r="D318" t="s">
        <v>21</v>
      </c>
      <c r="E318">
        <v>5200</v>
      </c>
      <c r="F318">
        <v>2</v>
      </c>
      <c r="G318">
        <v>41913</v>
      </c>
      <c r="H318">
        <v>41913</v>
      </c>
      <c r="I318">
        <v>43738</v>
      </c>
      <c r="J318" t="s">
        <v>15</v>
      </c>
      <c r="K318" t="s">
        <v>16</v>
      </c>
      <c r="L318" s="5">
        <v>35.031399999999998</v>
      </c>
      <c r="M318" s="5">
        <v>-78.015799999999999</v>
      </c>
      <c r="N318" s="6">
        <f>VLOOKUP(D318,'Swine Farm Type Lagoon Yields'!$A$3:$B$7,2,0)</f>
        <v>420</v>
      </c>
      <c r="O318" s="11">
        <f>VLOOKUP(D318,'Swine Farm Type Lagoon Yields'!$A$3:$C$7,3,0)</f>
        <v>0.26132399999999995</v>
      </c>
      <c r="P318" s="6">
        <f>E318*N318/'Conversions &amp; Assumptions'!$C$10</f>
        <v>249.31506849315068</v>
      </c>
      <c r="Q318" s="6">
        <f t="shared" si="8"/>
        <v>1358.8847999999998</v>
      </c>
      <c r="R318" s="12">
        <f>'Conversions &amp; Assumptions'!$G$21*LN('Duplin County Swine Farm Master'!P318)+'Conversions &amp; Assumptions'!$H$21</f>
        <v>28.506981037671707</v>
      </c>
      <c r="S318" s="16">
        <f t="shared" si="9"/>
        <v>38737.703225980302</v>
      </c>
    </row>
    <row r="319" spans="1:19">
      <c r="A319" t="s">
        <v>654</v>
      </c>
      <c r="B319" t="s">
        <v>655</v>
      </c>
      <c r="C319" t="s">
        <v>13</v>
      </c>
      <c r="D319" t="s">
        <v>14</v>
      </c>
      <c r="E319">
        <v>3600</v>
      </c>
      <c r="F319">
        <v>1</v>
      </c>
      <c r="G319">
        <v>43026</v>
      </c>
      <c r="H319">
        <v>43028</v>
      </c>
      <c r="I319">
        <v>43738</v>
      </c>
      <c r="J319" t="s">
        <v>15</v>
      </c>
      <c r="K319" t="s">
        <v>16</v>
      </c>
      <c r="L319" s="5">
        <v>35.031700000000001</v>
      </c>
      <c r="M319" s="5">
        <v>-77.903599999999997</v>
      </c>
      <c r="N319" s="6">
        <f>VLOOKUP(D319,'Swine Farm Type Lagoon Yields'!$A$3:$B$7,2,0)</f>
        <v>2336</v>
      </c>
      <c r="O319" s="11">
        <f>VLOOKUP(D319,'Swine Farm Type Lagoon Yields'!$A$3:$C$7,3,0)</f>
        <v>1.4534591999999997</v>
      </c>
      <c r="P319" s="6">
        <f>E319*N319/'Conversions &amp; Assumptions'!$C$10</f>
        <v>960</v>
      </c>
      <c r="Q319" s="6">
        <f t="shared" si="8"/>
        <v>5232.4531199999992</v>
      </c>
      <c r="R319" s="12">
        <f>'Conversions &amp; Assumptions'!$G$21*LN('Duplin County Swine Farm Master'!P319)+'Conversions &amp; Assumptions'!$H$21</f>
        <v>18.490366550244225</v>
      </c>
      <c r="S319" s="16">
        <f t="shared" si="9"/>
        <v>96749.976145769018</v>
      </c>
    </row>
    <row r="320" spans="1:19">
      <c r="A320" t="s">
        <v>656</v>
      </c>
      <c r="B320" t="s">
        <v>657</v>
      </c>
      <c r="C320" t="s">
        <v>13</v>
      </c>
      <c r="D320" t="s">
        <v>51</v>
      </c>
      <c r="E320">
        <v>3846</v>
      </c>
      <c r="F320">
        <v>1</v>
      </c>
      <c r="G320">
        <v>42573</v>
      </c>
      <c r="H320">
        <v>42573</v>
      </c>
      <c r="I320">
        <v>43738</v>
      </c>
      <c r="J320" t="s">
        <v>15</v>
      </c>
      <c r="K320" t="s">
        <v>16</v>
      </c>
      <c r="L320" s="5">
        <v>35.033099999999997</v>
      </c>
      <c r="M320" s="5">
        <v>-77.9786</v>
      </c>
      <c r="N320" s="6">
        <f>VLOOKUP(D320,'Swine Farm Type Lagoon Yields'!$A$3:$B$7,2,0)</f>
        <v>1183</v>
      </c>
      <c r="O320" s="11">
        <f>VLOOKUP(D320,'Swine Farm Type Lagoon Yields'!$A$3:$C$7,3,0)</f>
        <v>0.7360625999999999</v>
      </c>
      <c r="P320" s="6">
        <f>E320*N320/'Conversions &amp; Assumptions'!$C$10</f>
        <v>519.38561643835612</v>
      </c>
      <c r="Q320" s="6">
        <f t="shared" si="8"/>
        <v>2830.8967595999998</v>
      </c>
      <c r="R320" s="12">
        <f>'Conversions &amp; Assumptions'!$G$21*LN('Duplin County Swine Farm Master'!P320)+'Conversions &amp; Assumptions'!$H$21</f>
        <v>23.054229843594605</v>
      </c>
      <c r="S320" s="16">
        <f t="shared" si="9"/>
        <v>65264.144559305576</v>
      </c>
    </row>
    <row r="321" spans="1:19">
      <c r="A321" t="s">
        <v>658</v>
      </c>
      <c r="B321" t="s">
        <v>659</v>
      </c>
      <c r="C321" t="s">
        <v>13</v>
      </c>
      <c r="D321" t="s">
        <v>21</v>
      </c>
      <c r="E321">
        <v>6400</v>
      </c>
      <c r="F321">
        <v>2</v>
      </c>
      <c r="G321">
        <v>41913</v>
      </c>
      <c r="H321">
        <v>41913</v>
      </c>
      <c r="I321">
        <v>43738</v>
      </c>
      <c r="J321" t="s">
        <v>15</v>
      </c>
      <c r="K321" t="s">
        <v>16</v>
      </c>
      <c r="L321" s="5">
        <v>35.033110999999998</v>
      </c>
      <c r="M321" s="5">
        <v>-77.928083999999998</v>
      </c>
      <c r="N321" s="6">
        <f>VLOOKUP(D321,'Swine Farm Type Lagoon Yields'!$A$3:$B$7,2,0)</f>
        <v>420</v>
      </c>
      <c r="O321" s="11">
        <f>VLOOKUP(D321,'Swine Farm Type Lagoon Yields'!$A$3:$C$7,3,0)</f>
        <v>0.26132399999999995</v>
      </c>
      <c r="P321" s="6">
        <f>E321*N321/'Conversions &amp; Assumptions'!$C$10</f>
        <v>306.84931506849313</v>
      </c>
      <c r="Q321" s="6">
        <f t="shared" si="8"/>
        <v>1672.4735999999996</v>
      </c>
      <c r="R321" s="12">
        <f>'Conversions &amp; Assumptions'!$G$21*LN('Duplin County Swine Farm Master'!P321)+'Conversions &amp; Assumptions'!$H$21</f>
        <v>26.964317475697321</v>
      </c>
      <c r="S321" s="16">
        <f t="shared" si="9"/>
        <v>45097.109120122397</v>
      </c>
    </row>
    <row r="322" spans="1:19">
      <c r="A322" t="s">
        <v>660</v>
      </c>
      <c r="B322" t="s">
        <v>661</v>
      </c>
      <c r="C322" t="s">
        <v>13</v>
      </c>
      <c r="D322" t="s">
        <v>21</v>
      </c>
      <c r="E322">
        <v>2600</v>
      </c>
      <c r="F322">
        <v>1</v>
      </c>
      <c r="G322">
        <v>42215</v>
      </c>
      <c r="H322">
        <v>42215</v>
      </c>
      <c r="I322">
        <v>43738</v>
      </c>
      <c r="J322" t="s">
        <v>15</v>
      </c>
      <c r="K322" t="s">
        <v>16</v>
      </c>
      <c r="L322" s="5">
        <v>35.033299999999997</v>
      </c>
      <c r="M322" s="5">
        <v>-77.886099999999999</v>
      </c>
      <c r="N322" s="6">
        <f>VLOOKUP(D322,'Swine Farm Type Lagoon Yields'!$A$3:$B$7,2,0)</f>
        <v>420</v>
      </c>
      <c r="O322" s="11">
        <f>VLOOKUP(D322,'Swine Farm Type Lagoon Yields'!$A$3:$C$7,3,0)</f>
        <v>0.26132399999999995</v>
      </c>
      <c r="P322" s="6">
        <f>E322*N322/'Conversions &amp; Assumptions'!$C$10</f>
        <v>124.65753424657534</v>
      </c>
      <c r="Q322" s="6">
        <f t="shared" ref="Q322:Q385" si="10">O322*E322</f>
        <v>679.44239999999991</v>
      </c>
      <c r="R322" s="12">
        <f>'Conversions &amp; Assumptions'!$G$21*LN('Duplin County Swine Farm Master'!P322)+'Conversions &amp; Assumptions'!$H$21</f>
        <v>33.656741053924399</v>
      </c>
      <c r="S322" s="16">
        <f t="shared" ref="S322:S385" si="11">R322*Q322</f>
        <v>22867.816917856919</v>
      </c>
    </row>
    <row r="323" spans="1:19">
      <c r="A323" t="s">
        <v>662</v>
      </c>
      <c r="B323" t="s">
        <v>663</v>
      </c>
      <c r="C323" t="s">
        <v>13</v>
      </c>
      <c r="D323" t="s">
        <v>21</v>
      </c>
      <c r="E323">
        <v>7800</v>
      </c>
      <c r="F323">
        <v>3</v>
      </c>
      <c r="G323">
        <v>41913</v>
      </c>
      <c r="H323">
        <v>41913</v>
      </c>
      <c r="I323">
        <v>43738</v>
      </c>
      <c r="J323" t="s">
        <v>15</v>
      </c>
      <c r="K323" t="s">
        <v>16</v>
      </c>
      <c r="L323" s="5">
        <v>35.033900000000003</v>
      </c>
      <c r="M323" s="5">
        <v>-78.14</v>
      </c>
      <c r="N323" s="6">
        <f>VLOOKUP(D323,'Swine Farm Type Lagoon Yields'!$A$3:$B$7,2,0)</f>
        <v>420</v>
      </c>
      <c r="O323" s="11">
        <f>VLOOKUP(D323,'Swine Farm Type Lagoon Yields'!$A$3:$C$7,3,0)</f>
        <v>0.26132399999999995</v>
      </c>
      <c r="P323" s="6">
        <f>E323*N323/'Conversions &amp; Assumptions'!$C$10</f>
        <v>373.97260273972603</v>
      </c>
      <c r="Q323" s="6">
        <f t="shared" si="10"/>
        <v>2038.3271999999995</v>
      </c>
      <c r="R323" s="12">
        <f>'Conversions &amp; Assumptions'!$G$21*LN('Duplin County Swine Farm Master'!P323)+'Conversions &amp; Assumptions'!$H$21</f>
        <v>25.494564540450718</v>
      </c>
      <c r="S323" s="16">
        <f t="shared" si="11"/>
        <v>51966.264354956184</v>
      </c>
    </row>
    <row r="324" spans="1:19">
      <c r="A324" t="s">
        <v>664</v>
      </c>
      <c r="B324" t="s">
        <v>665</v>
      </c>
      <c r="C324" t="s">
        <v>13</v>
      </c>
      <c r="D324" t="s">
        <v>21</v>
      </c>
      <c r="E324">
        <v>3552</v>
      </c>
      <c r="F324">
        <v>1</v>
      </c>
      <c r="G324">
        <v>41913</v>
      </c>
      <c r="H324">
        <v>41913</v>
      </c>
      <c r="I324">
        <v>43738</v>
      </c>
      <c r="J324" t="s">
        <v>15</v>
      </c>
      <c r="K324" t="s">
        <v>16</v>
      </c>
      <c r="L324" s="5">
        <v>35.035800000000002</v>
      </c>
      <c r="M324" s="5">
        <v>-78.134200000000007</v>
      </c>
      <c r="N324" s="6">
        <f>VLOOKUP(D324,'Swine Farm Type Lagoon Yields'!$A$3:$B$7,2,0)</f>
        <v>420</v>
      </c>
      <c r="O324" s="11">
        <f>VLOOKUP(D324,'Swine Farm Type Lagoon Yields'!$A$3:$C$7,3,0)</f>
        <v>0.26132399999999995</v>
      </c>
      <c r="P324" s="6">
        <f>E324*N324/'Conversions &amp; Assumptions'!$C$10</f>
        <v>170.30136986301369</v>
      </c>
      <c r="Q324" s="6">
        <f t="shared" si="10"/>
        <v>928.22284799999977</v>
      </c>
      <c r="R324" s="12">
        <f>'Conversions &amp; Assumptions'!$G$21*LN('Duplin County Swine Farm Master'!P324)+'Conversions &amp; Assumptions'!$H$21</f>
        <v>31.338731289462181</v>
      </c>
      <c r="S324" s="16">
        <f t="shared" si="11"/>
        <v>29089.326410211292</v>
      </c>
    </row>
    <row r="325" spans="1:19">
      <c r="A325" t="s">
        <v>666</v>
      </c>
      <c r="B325" t="s">
        <v>667</v>
      </c>
      <c r="C325" t="s">
        <v>13</v>
      </c>
      <c r="D325" t="s">
        <v>14</v>
      </c>
      <c r="E325">
        <v>3600</v>
      </c>
      <c r="F325">
        <v>1</v>
      </c>
      <c r="G325">
        <v>42506</v>
      </c>
      <c r="H325">
        <v>42510</v>
      </c>
      <c r="I325">
        <v>43738</v>
      </c>
      <c r="J325" t="s">
        <v>15</v>
      </c>
      <c r="K325" t="s">
        <v>16</v>
      </c>
      <c r="L325" s="5">
        <v>35.036099999999998</v>
      </c>
      <c r="M325" s="5">
        <v>-77.775800000000004</v>
      </c>
      <c r="N325" s="6">
        <f>VLOOKUP(D325,'Swine Farm Type Lagoon Yields'!$A$3:$B$7,2,0)</f>
        <v>2336</v>
      </c>
      <c r="O325" s="11">
        <f>VLOOKUP(D325,'Swine Farm Type Lagoon Yields'!$A$3:$C$7,3,0)</f>
        <v>1.4534591999999997</v>
      </c>
      <c r="P325" s="6">
        <f>E325*N325/'Conversions &amp; Assumptions'!$C$10</f>
        <v>960</v>
      </c>
      <c r="Q325" s="6">
        <f t="shared" si="10"/>
        <v>5232.4531199999992</v>
      </c>
      <c r="R325" s="12">
        <f>'Conversions &amp; Assumptions'!$G$21*LN('Duplin County Swine Farm Master'!P325)+'Conversions &amp; Assumptions'!$H$21</f>
        <v>18.490366550244225</v>
      </c>
      <c r="S325" s="16">
        <f t="shared" si="11"/>
        <v>96749.976145769018</v>
      </c>
    </row>
    <row r="326" spans="1:19">
      <c r="A326" t="s">
        <v>668</v>
      </c>
      <c r="B326" t="s">
        <v>669</v>
      </c>
      <c r="C326" t="s">
        <v>13</v>
      </c>
      <c r="D326" t="s">
        <v>14</v>
      </c>
      <c r="E326">
        <v>3672</v>
      </c>
      <c r="F326">
        <v>2</v>
      </c>
      <c r="G326">
        <v>41913</v>
      </c>
      <c r="H326">
        <v>41913</v>
      </c>
      <c r="I326">
        <v>43738</v>
      </c>
      <c r="J326" t="s">
        <v>15</v>
      </c>
      <c r="K326" t="s">
        <v>16</v>
      </c>
      <c r="L326" s="5">
        <v>35.036900000000003</v>
      </c>
      <c r="M326" s="5">
        <v>-78.096400000000003</v>
      </c>
      <c r="N326" s="6">
        <f>VLOOKUP(D326,'Swine Farm Type Lagoon Yields'!$A$3:$B$7,2,0)</f>
        <v>2336</v>
      </c>
      <c r="O326" s="11">
        <f>VLOOKUP(D326,'Swine Farm Type Lagoon Yields'!$A$3:$C$7,3,0)</f>
        <v>1.4534591999999997</v>
      </c>
      <c r="P326" s="6">
        <f>E326*N326/'Conversions &amp; Assumptions'!$C$10</f>
        <v>979.2</v>
      </c>
      <c r="Q326" s="6">
        <f t="shared" si="10"/>
        <v>5337.102182399999</v>
      </c>
      <c r="R326" s="12">
        <f>'Conversions &amp; Assumptions'!$G$21*LN('Duplin County Swine Farm Master'!P326)+'Conversions &amp; Assumptions'!$H$21</f>
        <v>18.343242272563053</v>
      </c>
      <c r="S326" s="16">
        <f t="shared" si="11"/>
        <v>97899.758365188187</v>
      </c>
    </row>
    <row r="327" spans="1:19">
      <c r="A327" t="s">
        <v>670</v>
      </c>
      <c r="B327" t="s">
        <v>671</v>
      </c>
      <c r="C327" t="s">
        <v>13</v>
      </c>
      <c r="D327" t="s">
        <v>14</v>
      </c>
      <c r="E327">
        <v>12800</v>
      </c>
      <c r="F327">
        <v>3</v>
      </c>
      <c r="G327">
        <v>41913</v>
      </c>
      <c r="H327">
        <v>41913</v>
      </c>
      <c r="I327">
        <v>43738</v>
      </c>
      <c r="J327" t="s">
        <v>15</v>
      </c>
      <c r="K327" t="s">
        <v>16</v>
      </c>
      <c r="L327" s="5">
        <v>35.038899999999998</v>
      </c>
      <c r="M327" s="5">
        <v>-77.927800000000005</v>
      </c>
      <c r="N327" s="6">
        <f>VLOOKUP(D327,'Swine Farm Type Lagoon Yields'!$A$3:$B$7,2,0)</f>
        <v>2336</v>
      </c>
      <c r="O327" s="11">
        <f>VLOOKUP(D327,'Swine Farm Type Lagoon Yields'!$A$3:$C$7,3,0)</f>
        <v>1.4534591999999997</v>
      </c>
      <c r="P327" s="6">
        <f>E327*N327/'Conversions &amp; Assumptions'!$C$10</f>
        <v>3413.3333333333335</v>
      </c>
      <c r="Q327" s="6">
        <f t="shared" si="10"/>
        <v>18604.277759999997</v>
      </c>
      <c r="R327" s="12">
        <f>'Conversions &amp; Assumptions'!$G$21*LN('Duplin County Swine Farm Master'!P327)+'Conversions &amp; Assumptions'!$H$21</f>
        <v>9.0659194959281351</v>
      </c>
      <c r="S327" s="16">
        <f t="shared" si="11"/>
        <v>168664.88445204619</v>
      </c>
    </row>
    <row r="328" spans="1:19">
      <c r="A328" t="s">
        <v>672</v>
      </c>
      <c r="B328" t="s">
        <v>673</v>
      </c>
      <c r="C328" t="s">
        <v>13</v>
      </c>
      <c r="D328" t="s">
        <v>21</v>
      </c>
      <c r="E328">
        <v>2600</v>
      </c>
      <c r="F328">
        <v>2</v>
      </c>
      <c r="G328">
        <v>41913</v>
      </c>
      <c r="H328">
        <v>41913</v>
      </c>
      <c r="I328">
        <v>43738</v>
      </c>
      <c r="J328" t="s">
        <v>15</v>
      </c>
      <c r="K328" t="s">
        <v>16</v>
      </c>
      <c r="L328" s="5">
        <v>35.042344</v>
      </c>
      <c r="M328" s="5">
        <v>-77.956433000000004</v>
      </c>
      <c r="N328" s="6">
        <f>VLOOKUP(D328,'Swine Farm Type Lagoon Yields'!$A$3:$B$7,2,0)</f>
        <v>420</v>
      </c>
      <c r="O328" s="11">
        <f>VLOOKUP(D328,'Swine Farm Type Lagoon Yields'!$A$3:$C$7,3,0)</f>
        <v>0.26132399999999995</v>
      </c>
      <c r="P328" s="6">
        <f>E328*N328/'Conversions &amp; Assumptions'!$C$10</f>
        <v>124.65753424657534</v>
      </c>
      <c r="Q328" s="6">
        <f t="shared" si="10"/>
        <v>679.44239999999991</v>
      </c>
      <c r="R328" s="12">
        <f>'Conversions &amp; Assumptions'!$G$21*LN('Duplin County Swine Farm Master'!P328)+'Conversions &amp; Assumptions'!$H$21</f>
        <v>33.656741053924399</v>
      </c>
      <c r="S328" s="16">
        <f t="shared" si="11"/>
        <v>22867.816917856919</v>
      </c>
    </row>
    <row r="329" spans="1:19">
      <c r="A329" t="s">
        <v>674</v>
      </c>
      <c r="B329" t="s">
        <v>675</v>
      </c>
      <c r="C329" t="s">
        <v>13</v>
      </c>
      <c r="D329" t="s">
        <v>14</v>
      </c>
      <c r="E329">
        <v>10496</v>
      </c>
      <c r="F329">
        <v>3</v>
      </c>
      <c r="G329">
        <v>42580</v>
      </c>
      <c r="H329">
        <v>42580</v>
      </c>
      <c r="I329">
        <v>43738</v>
      </c>
      <c r="J329" t="s">
        <v>15</v>
      </c>
      <c r="K329" t="s">
        <v>16</v>
      </c>
      <c r="L329" s="5">
        <v>35.042499999999997</v>
      </c>
      <c r="M329" s="5">
        <v>-78.033299999999997</v>
      </c>
      <c r="N329" s="6">
        <f>VLOOKUP(D329,'Swine Farm Type Lagoon Yields'!$A$3:$B$7,2,0)</f>
        <v>2336</v>
      </c>
      <c r="O329" s="11">
        <f>VLOOKUP(D329,'Swine Farm Type Lagoon Yields'!$A$3:$C$7,3,0)</f>
        <v>1.4534591999999997</v>
      </c>
      <c r="P329" s="6">
        <f>E329*N329/'Conversions &amp; Assumptions'!$C$10</f>
        <v>2798.9333333333334</v>
      </c>
      <c r="Q329" s="6">
        <f t="shared" si="10"/>
        <v>15255.507763199997</v>
      </c>
      <c r="R329" s="12">
        <f>'Conversions &amp; Assumptions'!$G$21*LN('Duplin County Swine Farm Master'!P329)+'Conversions &amp; Assumptions'!$H$21</f>
        <v>10.540317341133623</v>
      </c>
      <c r="S329" s="16">
        <f t="shared" si="11"/>
        <v>160797.89302425555</v>
      </c>
    </row>
    <row r="330" spans="1:19">
      <c r="A330" t="s">
        <v>676</v>
      </c>
      <c r="B330" t="s">
        <v>677</v>
      </c>
      <c r="C330" t="s">
        <v>13</v>
      </c>
      <c r="D330" t="s">
        <v>21</v>
      </c>
      <c r="E330">
        <v>2600</v>
      </c>
      <c r="F330">
        <v>1</v>
      </c>
      <c r="G330">
        <v>41913</v>
      </c>
      <c r="H330">
        <v>41913</v>
      </c>
      <c r="I330">
        <v>43738</v>
      </c>
      <c r="J330" t="s">
        <v>15</v>
      </c>
      <c r="K330" t="s">
        <v>16</v>
      </c>
      <c r="L330" s="5">
        <v>35.043300000000002</v>
      </c>
      <c r="M330" s="5">
        <v>-77.956699999999998</v>
      </c>
      <c r="N330" s="6">
        <f>VLOOKUP(D330,'Swine Farm Type Lagoon Yields'!$A$3:$B$7,2,0)</f>
        <v>420</v>
      </c>
      <c r="O330" s="11">
        <f>VLOOKUP(D330,'Swine Farm Type Lagoon Yields'!$A$3:$C$7,3,0)</f>
        <v>0.26132399999999995</v>
      </c>
      <c r="P330" s="6">
        <f>E330*N330/'Conversions &amp; Assumptions'!$C$10</f>
        <v>124.65753424657534</v>
      </c>
      <c r="Q330" s="6">
        <f t="shared" si="10"/>
        <v>679.44239999999991</v>
      </c>
      <c r="R330" s="12">
        <f>'Conversions &amp; Assumptions'!$G$21*LN('Duplin County Swine Farm Master'!P330)+'Conversions &amp; Assumptions'!$H$21</f>
        <v>33.656741053924399</v>
      </c>
      <c r="S330" s="16">
        <f t="shared" si="11"/>
        <v>22867.816917856919</v>
      </c>
    </row>
    <row r="331" spans="1:19">
      <c r="A331" t="s">
        <v>678</v>
      </c>
      <c r="B331" t="s">
        <v>679</v>
      </c>
      <c r="C331" t="s">
        <v>13</v>
      </c>
      <c r="D331" t="s">
        <v>14</v>
      </c>
      <c r="E331">
        <v>1546</v>
      </c>
      <c r="F331">
        <v>1</v>
      </c>
      <c r="G331">
        <v>42923</v>
      </c>
      <c r="H331">
        <v>42923</v>
      </c>
      <c r="I331">
        <v>43738</v>
      </c>
      <c r="J331" t="s">
        <v>15</v>
      </c>
      <c r="K331" t="s">
        <v>16</v>
      </c>
      <c r="L331" s="5">
        <v>35.043931999999998</v>
      </c>
      <c r="M331" s="5">
        <v>-77.851556000000002</v>
      </c>
      <c r="N331" s="6">
        <f>VLOOKUP(D331,'Swine Farm Type Lagoon Yields'!$A$3:$B$7,2,0)</f>
        <v>2336</v>
      </c>
      <c r="O331" s="11">
        <f>VLOOKUP(D331,'Swine Farm Type Lagoon Yields'!$A$3:$C$7,3,0)</f>
        <v>1.4534591999999997</v>
      </c>
      <c r="P331" s="6">
        <f>E331*N331/'Conversions &amp; Assumptions'!$C$10</f>
        <v>412.26666666666665</v>
      </c>
      <c r="Q331" s="6">
        <f t="shared" si="10"/>
        <v>2247.0479231999998</v>
      </c>
      <c r="R331" s="12">
        <f>'Conversions &amp; Assumptions'!$G$21*LN('Duplin County Swine Farm Master'!P331)+'Conversions &amp; Assumptions'!$H$21</f>
        <v>24.770275325037503</v>
      </c>
      <c r="S331" s="16">
        <f t="shared" si="11"/>
        <v>55659.995726217719</v>
      </c>
    </row>
    <row r="332" spans="1:19">
      <c r="A332" t="s">
        <v>680</v>
      </c>
      <c r="B332" t="s">
        <v>681</v>
      </c>
      <c r="C332" t="s">
        <v>13</v>
      </c>
      <c r="D332" t="s">
        <v>14</v>
      </c>
      <c r="E332">
        <v>5950</v>
      </c>
      <c r="F332">
        <v>2</v>
      </c>
      <c r="G332">
        <v>42930</v>
      </c>
      <c r="H332">
        <v>42930</v>
      </c>
      <c r="I332">
        <v>43738</v>
      </c>
      <c r="J332" t="s">
        <v>15</v>
      </c>
      <c r="K332" t="s">
        <v>16</v>
      </c>
      <c r="L332" s="5">
        <v>35.044595999999999</v>
      </c>
      <c r="M332" s="5">
        <v>-77.936535000000006</v>
      </c>
      <c r="N332" s="6">
        <f>VLOOKUP(D332,'Swine Farm Type Lagoon Yields'!$A$3:$B$7,2,0)</f>
        <v>2336</v>
      </c>
      <c r="O332" s="11">
        <f>VLOOKUP(D332,'Swine Farm Type Lagoon Yields'!$A$3:$C$7,3,0)</f>
        <v>1.4534591999999997</v>
      </c>
      <c r="P332" s="6">
        <f>E332*N332/'Conversions &amp; Assumptions'!$C$10</f>
        <v>1586.6666666666667</v>
      </c>
      <c r="Q332" s="6">
        <f t="shared" si="10"/>
        <v>8648.0822399999979</v>
      </c>
      <c r="R332" s="12">
        <f>'Conversions &amp; Assumptions'!$G$21*LN('Duplin County Swine Farm Master'!P332)+'Conversions &amp; Assumptions'!$H$21</f>
        <v>14.757342789117608</v>
      </c>
      <c r="S332" s="16">
        <f t="shared" si="11"/>
        <v>127622.71408416002</v>
      </c>
    </row>
    <row r="333" spans="1:19">
      <c r="A333" t="s">
        <v>682</v>
      </c>
      <c r="B333" t="s">
        <v>683</v>
      </c>
      <c r="C333" t="s">
        <v>13</v>
      </c>
      <c r="D333" t="s">
        <v>34</v>
      </c>
      <c r="E333">
        <v>4537</v>
      </c>
      <c r="F333">
        <v>2</v>
      </c>
      <c r="G333">
        <v>42762</v>
      </c>
      <c r="H333">
        <v>42762</v>
      </c>
      <c r="I333">
        <v>43738</v>
      </c>
      <c r="J333" t="s">
        <v>15</v>
      </c>
      <c r="K333" t="s">
        <v>16</v>
      </c>
      <c r="L333" s="5">
        <v>35.044786999999999</v>
      </c>
      <c r="M333" s="5">
        <v>-78.056092000000007</v>
      </c>
      <c r="N333" s="6">
        <f>VLOOKUP(D333,'Swine Farm Type Lagoon Yields'!$A$3:$B$7,2,0)</f>
        <v>2068</v>
      </c>
      <c r="O333" s="11">
        <f>VLOOKUP(D333,'Swine Farm Type Lagoon Yields'!$A$3:$C$7,3,0)</f>
        <v>1.2867096</v>
      </c>
      <c r="P333" s="6">
        <f>E333*N333/'Conversions &amp; Assumptions'!$C$10</f>
        <v>1071.0634703196347</v>
      </c>
      <c r="Q333" s="6">
        <f t="shared" si="10"/>
        <v>5837.8014552000004</v>
      </c>
      <c r="R333" s="12">
        <f>'Conversions &amp; Assumptions'!$G$21*LN('Duplin County Swine Farm Master'!P333)+'Conversions &amp; Assumptions'!$H$21</f>
        <v>17.677025480188391</v>
      </c>
      <c r="S333" s="16">
        <f t="shared" si="11"/>
        <v>103194.96507185127</v>
      </c>
    </row>
    <row r="334" spans="1:19">
      <c r="A334" t="s">
        <v>684</v>
      </c>
      <c r="B334" t="s">
        <v>685</v>
      </c>
      <c r="C334" t="s">
        <v>13</v>
      </c>
      <c r="D334" t="s">
        <v>14</v>
      </c>
      <c r="E334">
        <v>5760</v>
      </c>
      <c r="F334">
        <v>2</v>
      </c>
      <c r="G334">
        <v>41913</v>
      </c>
      <c r="H334">
        <v>41913</v>
      </c>
      <c r="I334">
        <v>43738</v>
      </c>
      <c r="J334" t="s">
        <v>15</v>
      </c>
      <c r="K334" t="s">
        <v>16</v>
      </c>
      <c r="L334" s="5">
        <v>35.045000000000002</v>
      </c>
      <c r="M334" s="5">
        <v>-78.077799999999996</v>
      </c>
      <c r="N334" s="6">
        <f>VLOOKUP(D334,'Swine Farm Type Lagoon Yields'!$A$3:$B$7,2,0)</f>
        <v>2336</v>
      </c>
      <c r="O334" s="11">
        <f>VLOOKUP(D334,'Swine Farm Type Lagoon Yields'!$A$3:$C$7,3,0)</f>
        <v>1.4534591999999997</v>
      </c>
      <c r="P334" s="6">
        <f>E334*N334/'Conversions &amp; Assumptions'!$C$10</f>
        <v>1536</v>
      </c>
      <c r="Q334" s="6">
        <f t="shared" si="10"/>
        <v>8371.9249919999984</v>
      </c>
      <c r="R334" s="12">
        <f>'Conversions &amp; Assumptions'!$G$21*LN('Duplin County Swine Farm Master'!P334)+'Conversions &amp; Assumptions'!$H$21</f>
        <v>14.998458965150874</v>
      </c>
      <c r="S334" s="16">
        <f t="shared" si="11"/>
        <v>125565.97345183304</v>
      </c>
    </row>
    <row r="335" spans="1:19">
      <c r="A335" t="s">
        <v>686</v>
      </c>
      <c r="B335" t="s">
        <v>687</v>
      </c>
      <c r="C335" t="s">
        <v>13</v>
      </c>
      <c r="D335" t="s">
        <v>14</v>
      </c>
      <c r="E335">
        <v>3672</v>
      </c>
      <c r="F335">
        <v>1</v>
      </c>
      <c r="G335">
        <v>42342</v>
      </c>
      <c r="H335">
        <v>42342</v>
      </c>
      <c r="I335">
        <v>43738</v>
      </c>
      <c r="J335" t="s">
        <v>15</v>
      </c>
      <c r="K335" t="s">
        <v>16</v>
      </c>
      <c r="L335" s="5">
        <v>35.046399999999998</v>
      </c>
      <c r="M335" s="5">
        <v>-77.808300000000003</v>
      </c>
      <c r="N335" s="6">
        <f>VLOOKUP(D335,'Swine Farm Type Lagoon Yields'!$A$3:$B$7,2,0)</f>
        <v>2336</v>
      </c>
      <c r="O335" s="11">
        <f>VLOOKUP(D335,'Swine Farm Type Lagoon Yields'!$A$3:$C$7,3,0)</f>
        <v>1.4534591999999997</v>
      </c>
      <c r="P335" s="6">
        <f>E335*N335/'Conversions &amp; Assumptions'!$C$10</f>
        <v>979.2</v>
      </c>
      <c r="Q335" s="6">
        <f t="shared" si="10"/>
        <v>5337.102182399999</v>
      </c>
      <c r="R335" s="12">
        <f>'Conversions &amp; Assumptions'!$G$21*LN('Duplin County Swine Farm Master'!P335)+'Conversions &amp; Assumptions'!$H$21</f>
        <v>18.343242272563053</v>
      </c>
      <c r="S335" s="16">
        <f t="shared" si="11"/>
        <v>97899.758365188187</v>
      </c>
    </row>
    <row r="336" spans="1:19">
      <c r="A336" t="s">
        <v>688</v>
      </c>
      <c r="B336" t="s">
        <v>689</v>
      </c>
      <c r="C336" t="s">
        <v>13</v>
      </c>
      <c r="D336" t="s">
        <v>34</v>
      </c>
      <c r="E336">
        <v>14375</v>
      </c>
      <c r="F336">
        <v>4</v>
      </c>
      <c r="G336">
        <v>41913</v>
      </c>
      <c r="H336">
        <v>41913</v>
      </c>
      <c r="I336">
        <v>43738</v>
      </c>
      <c r="J336" t="s">
        <v>15</v>
      </c>
      <c r="K336" t="s">
        <v>16</v>
      </c>
      <c r="L336" s="5">
        <v>35.046700000000001</v>
      </c>
      <c r="M336" s="5">
        <v>-78.09</v>
      </c>
      <c r="N336" s="6">
        <f>VLOOKUP(D336,'Swine Farm Type Lagoon Yields'!$A$3:$B$7,2,0)</f>
        <v>2068</v>
      </c>
      <c r="O336" s="11">
        <f>VLOOKUP(D336,'Swine Farm Type Lagoon Yields'!$A$3:$C$7,3,0)</f>
        <v>1.2867096</v>
      </c>
      <c r="P336" s="6">
        <f>E336*N336/'Conversions &amp; Assumptions'!$C$10</f>
        <v>3393.5502283105025</v>
      </c>
      <c r="Q336" s="6">
        <f t="shared" si="10"/>
        <v>18496.450499999999</v>
      </c>
      <c r="R336" s="12">
        <f>'Conversions &amp; Assumptions'!$G$21*LN('Duplin County Swine Farm Master'!P336)+'Conversions &amp; Assumptions'!$H$21</f>
        <v>9.1091050885149158</v>
      </c>
      <c r="S336" s="16">
        <f t="shared" si="11"/>
        <v>168486.11136901425</v>
      </c>
    </row>
    <row r="337" spans="1:19">
      <c r="A337" t="s">
        <v>690</v>
      </c>
      <c r="B337" t="s">
        <v>691</v>
      </c>
      <c r="C337" t="s">
        <v>13</v>
      </c>
      <c r="D337" t="s">
        <v>21</v>
      </c>
      <c r="E337">
        <v>2640</v>
      </c>
      <c r="F337">
        <v>1</v>
      </c>
      <c r="G337">
        <v>41913</v>
      </c>
      <c r="H337">
        <v>41913</v>
      </c>
      <c r="I337">
        <v>43738</v>
      </c>
      <c r="J337" t="s">
        <v>15</v>
      </c>
      <c r="K337" t="s">
        <v>16</v>
      </c>
      <c r="L337" s="5">
        <v>35.049399999999999</v>
      </c>
      <c r="M337" s="5">
        <v>-77.987799999999993</v>
      </c>
      <c r="N337" s="6">
        <f>VLOOKUP(D337,'Swine Farm Type Lagoon Yields'!$A$3:$B$7,2,0)</f>
        <v>420</v>
      </c>
      <c r="O337" s="11">
        <f>VLOOKUP(D337,'Swine Farm Type Lagoon Yields'!$A$3:$C$7,3,0)</f>
        <v>0.26132399999999995</v>
      </c>
      <c r="P337" s="6">
        <f>E337*N337/'Conversions &amp; Assumptions'!$C$10</f>
        <v>126.57534246575342</v>
      </c>
      <c r="Q337" s="6">
        <f t="shared" si="10"/>
        <v>689.89535999999987</v>
      </c>
      <c r="R337" s="12">
        <f>'Conversions &amp; Assumptions'!$G$21*LN('Duplin County Swine Farm Master'!P337)+'Conversions &amp; Assumptions'!$H$21</f>
        <v>33.543310862280435</v>
      </c>
      <c r="S337" s="16">
        <f t="shared" si="11"/>
        <v>23141.374522924867</v>
      </c>
    </row>
    <row r="338" spans="1:19">
      <c r="A338" t="s">
        <v>692</v>
      </c>
      <c r="B338" t="s">
        <v>693</v>
      </c>
      <c r="C338" t="s">
        <v>13</v>
      </c>
      <c r="D338" t="s">
        <v>21</v>
      </c>
      <c r="E338">
        <v>7104</v>
      </c>
      <c r="F338">
        <v>2</v>
      </c>
      <c r="G338">
        <v>41913</v>
      </c>
      <c r="H338">
        <v>41913</v>
      </c>
      <c r="I338">
        <v>43738</v>
      </c>
      <c r="J338" t="s">
        <v>15</v>
      </c>
      <c r="K338" t="s">
        <v>16</v>
      </c>
      <c r="L338" s="5">
        <v>35.049999999999997</v>
      </c>
      <c r="M338" s="5">
        <v>-77.87</v>
      </c>
      <c r="N338" s="6">
        <f>VLOOKUP(D338,'Swine Farm Type Lagoon Yields'!$A$3:$B$7,2,0)</f>
        <v>420</v>
      </c>
      <c r="O338" s="11">
        <f>VLOOKUP(D338,'Swine Farm Type Lagoon Yields'!$A$3:$C$7,3,0)</f>
        <v>0.26132399999999995</v>
      </c>
      <c r="P338" s="6">
        <f>E338*N338/'Conversions &amp; Assumptions'!$C$10</f>
        <v>340.60273972602738</v>
      </c>
      <c r="Q338" s="6">
        <f t="shared" si="10"/>
        <v>1856.4456959999995</v>
      </c>
      <c r="R338" s="12">
        <f>'Conversions &amp; Assumptions'!$G$21*LN('Duplin County Swine Farm Master'!P338)+'Conversions &amp; Assumptions'!$H$21</f>
        <v>26.188971273209489</v>
      </c>
      <c r="S338" s="16">
        <f t="shared" si="11"/>
        <v>48618.403002817387</v>
      </c>
    </row>
    <row r="339" spans="1:19">
      <c r="A339" t="s">
        <v>694</v>
      </c>
      <c r="B339" t="s">
        <v>695</v>
      </c>
      <c r="C339" t="s">
        <v>13</v>
      </c>
      <c r="D339" t="s">
        <v>14</v>
      </c>
      <c r="E339">
        <v>1200</v>
      </c>
      <c r="F339">
        <v>1</v>
      </c>
      <c r="G339">
        <v>41913</v>
      </c>
      <c r="H339">
        <v>41913</v>
      </c>
      <c r="I339">
        <v>43738</v>
      </c>
      <c r="J339" t="s">
        <v>15</v>
      </c>
      <c r="K339" t="s">
        <v>16</v>
      </c>
      <c r="L339" s="5">
        <v>35.051349999999999</v>
      </c>
      <c r="M339" s="5">
        <v>-78.135120000000001</v>
      </c>
      <c r="N339" s="6">
        <f>VLOOKUP(D339,'Swine Farm Type Lagoon Yields'!$A$3:$B$7,2,0)</f>
        <v>2336</v>
      </c>
      <c r="O339" s="11">
        <f>VLOOKUP(D339,'Swine Farm Type Lagoon Yields'!$A$3:$C$7,3,0)</f>
        <v>1.4534591999999997</v>
      </c>
      <c r="P339" s="6">
        <f>E339*N339/'Conversions &amp; Assumptions'!$C$10</f>
        <v>320</v>
      </c>
      <c r="Q339" s="6">
        <f t="shared" si="10"/>
        <v>1744.1510399999997</v>
      </c>
      <c r="R339" s="12">
        <f>'Conversions &amp; Assumptions'!$G$21*LN('Duplin County Swine Farm Master'!P339)+'Conversions &amp; Assumptions'!$H$21</f>
        <v>26.652543063717914</v>
      </c>
      <c r="S339" s="16">
        <f t="shared" si="11"/>
        <v>46486.060703228381</v>
      </c>
    </row>
    <row r="340" spans="1:19">
      <c r="A340" t="s">
        <v>696</v>
      </c>
      <c r="B340" t="s">
        <v>697</v>
      </c>
      <c r="C340" t="s">
        <v>13</v>
      </c>
      <c r="D340" t="s">
        <v>14</v>
      </c>
      <c r="E340">
        <v>5280</v>
      </c>
      <c r="F340">
        <v>1</v>
      </c>
      <c r="G340">
        <v>41913</v>
      </c>
      <c r="H340">
        <v>41913</v>
      </c>
      <c r="I340">
        <v>43738</v>
      </c>
      <c r="J340" t="s">
        <v>15</v>
      </c>
      <c r="K340" t="s">
        <v>16</v>
      </c>
      <c r="L340" s="5">
        <v>35.051900000000003</v>
      </c>
      <c r="M340" s="5">
        <v>-77.970299999999995</v>
      </c>
      <c r="N340" s="6">
        <f>VLOOKUP(D340,'Swine Farm Type Lagoon Yields'!$A$3:$B$7,2,0)</f>
        <v>2336</v>
      </c>
      <c r="O340" s="11">
        <f>VLOOKUP(D340,'Swine Farm Type Lagoon Yields'!$A$3:$C$7,3,0)</f>
        <v>1.4534591999999997</v>
      </c>
      <c r="P340" s="6">
        <f>E340*N340/'Conversions &amp; Assumptions'!$C$10</f>
        <v>1408</v>
      </c>
      <c r="Q340" s="6">
        <f t="shared" si="10"/>
        <v>7674.2645759999987</v>
      </c>
      <c r="R340" s="12">
        <f>'Conversions &amp; Assumptions'!$G$21*LN('Duplin County Swine Farm Master'!P340)+'Conversions &amp; Assumptions'!$H$21</f>
        <v>15.644912882511264</v>
      </c>
      <c r="S340" s="16">
        <f t="shared" si="11"/>
        <v>120063.20072886223</v>
      </c>
    </row>
    <row r="341" spans="1:19">
      <c r="A341" t="s">
        <v>698</v>
      </c>
      <c r="B341" t="s">
        <v>699</v>
      </c>
      <c r="C341" t="s">
        <v>13</v>
      </c>
      <c r="D341" t="s">
        <v>14</v>
      </c>
      <c r="E341">
        <v>7344</v>
      </c>
      <c r="F341">
        <v>3</v>
      </c>
      <c r="G341">
        <v>41913</v>
      </c>
      <c r="H341">
        <v>41913</v>
      </c>
      <c r="I341">
        <v>43738</v>
      </c>
      <c r="J341" t="s">
        <v>15</v>
      </c>
      <c r="K341" t="s">
        <v>16</v>
      </c>
      <c r="L341" s="5">
        <v>35.054200000000002</v>
      </c>
      <c r="M341" s="5">
        <v>-77.98</v>
      </c>
      <c r="N341" s="6">
        <f>VLOOKUP(D341,'Swine Farm Type Lagoon Yields'!$A$3:$B$7,2,0)</f>
        <v>2336</v>
      </c>
      <c r="O341" s="11">
        <f>VLOOKUP(D341,'Swine Farm Type Lagoon Yields'!$A$3:$C$7,3,0)</f>
        <v>1.4534591999999997</v>
      </c>
      <c r="P341" s="6">
        <f>E341*N341/'Conversions &amp; Assumptions'!$C$10</f>
        <v>1958.4</v>
      </c>
      <c r="Q341" s="6">
        <f t="shared" si="10"/>
        <v>10674.204364799998</v>
      </c>
      <c r="R341" s="12">
        <f>'Conversions &amp; Assumptions'!$G$21*LN('Duplin County Swine Farm Master'!P341)+'Conversions &amp; Assumptions'!$H$21</f>
        <v>13.193482256310361</v>
      </c>
      <c r="S341" s="16">
        <f t="shared" si="11"/>
        <v>140829.92588721937</v>
      </c>
    </row>
    <row r="342" spans="1:19">
      <c r="A342" t="s">
        <v>700</v>
      </c>
      <c r="B342" t="s">
        <v>701</v>
      </c>
      <c r="C342" t="s">
        <v>13</v>
      </c>
      <c r="D342" t="s">
        <v>14</v>
      </c>
      <c r="E342">
        <v>9792</v>
      </c>
      <c r="F342">
        <v>2</v>
      </c>
      <c r="G342">
        <v>41913</v>
      </c>
      <c r="H342">
        <v>41913</v>
      </c>
      <c r="I342">
        <v>43738</v>
      </c>
      <c r="J342" t="s">
        <v>15</v>
      </c>
      <c r="K342" t="s">
        <v>16</v>
      </c>
      <c r="L342" s="5">
        <v>35.054699999999997</v>
      </c>
      <c r="M342" s="5">
        <v>-78.140299999999996</v>
      </c>
      <c r="N342" s="6">
        <f>VLOOKUP(D342,'Swine Farm Type Lagoon Yields'!$A$3:$B$7,2,0)</f>
        <v>2336</v>
      </c>
      <c r="O342" s="11">
        <f>VLOOKUP(D342,'Swine Farm Type Lagoon Yields'!$A$3:$C$7,3,0)</f>
        <v>1.4534591999999997</v>
      </c>
      <c r="P342" s="6">
        <f>E342*N342/'Conversions &amp; Assumptions'!$C$10</f>
        <v>2611.1999999999998</v>
      </c>
      <c r="Q342" s="6">
        <f t="shared" si="10"/>
        <v>14232.272486399997</v>
      </c>
      <c r="R342" s="12">
        <f>'Conversions &amp; Assumptions'!$G$21*LN('Duplin County Swine Farm Master'!P342)+'Conversions &amp; Assumptions'!$H$21</f>
        <v>11.056138737278665</v>
      </c>
      <c r="S342" s="16">
        <f t="shared" si="11"/>
        <v>157353.97915639236</v>
      </c>
    </row>
    <row r="343" spans="1:19">
      <c r="A343" t="s">
        <v>702</v>
      </c>
      <c r="B343" t="s">
        <v>703</v>
      </c>
      <c r="C343" t="s">
        <v>13</v>
      </c>
      <c r="D343" t="s">
        <v>14</v>
      </c>
      <c r="E343">
        <v>2880</v>
      </c>
      <c r="F343">
        <v>1</v>
      </c>
      <c r="G343">
        <v>41913</v>
      </c>
      <c r="H343">
        <v>41913</v>
      </c>
      <c r="I343">
        <v>43738</v>
      </c>
      <c r="J343" t="s">
        <v>15</v>
      </c>
      <c r="K343" t="s">
        <v>16</v>
      </c>
      <c r="L343" s="5">
        <v>35.055</v>
      </c>
      <c r="M343" s="5">
        <v>-77.788300000000007</v>
      </c>
      <c r="N343" s="6">
        <f>VLOOKUP(D343,'Swine Farm Type Lagoon Yields'!$A$3:$B$7,2,0)</f>
        <v>2336</v>
      </c>
      <c r="O343" s="11">
        <f>VLOOKUP(D343,'Swine Farm Type Lagoon Yields'!$A$3:$C$7,3,0)</f>
        <v>1.4534591999999997</v>
      </c>
      <c r="P343" s="6">
        <f>E343*N343/'Conversions &amp; Assumptions'!$C$10</f>
        <v>768</v>
      </c>
      <c r="Q343" s="6">
        <f t="shared" si="10"/>
        <v>4185.9624959999992</v>
      </c>
      <c r="R343" s="12">
        <f>'Conversions &amp; Assumptions'!$G$21*LN('Duplin County Swine Farm Master'!P343)+'Conversions &amp; Assumptions'!$H$21</f>
        <v>20.148218981403566</v>
      </c>
      <c r="S343" s="16">
        <f t="shared" si="11"/>
        <v>84339.68901735064</v>
      </c>
    </row>
    <row r="344" spans="1:19">
      <c r="A344" t="s">
        <v>704</v>
      </c>
      <c r="B344" t="s">
        <v>705</v>
      </c>
      <c r="C344" t="s">
        <v>13</v>
      </c>
      <c r="D344" t="s">
        <v>14</v>
      </c>
      <c r="E344">
        <v>9792</v>
      </c>
      <c r="F344">
        <v>2</v>
      </c>
      <c r="G344">
        <v>42622</v>
      </c>
      <c r="H344">
        <v>42622</v>
      </c>
      <c r="I344">
        <v>43738</v>
      </c>
      <c r="J344" t="s">
        <v>15</v>
      </c>
      <c r="K344" t="s">
        <v>16</v>
      </c>
      <c r="L344" s="5">
        <v>35.056699999999999</v>
      </c>
      <c r="M344" s="5">
        <v>-77.8733</v>
      </c>
      <c r="N344" s="6">
        <f>VLOOKUP(D344,'Swine Farm Type Lagoon Yields'!$A$3:$B$7,2,0)</f>
        <v>2336</v>
      </c>
      <c r="O344" s="11">
        <f>VLOOKUP(D344,'Swine Farm Type Lagoon Yields'!$A$3:$C$7,3,0)</f>
        <v>1.4534591999999997</v>
      </c>
      <c r="P344" s="6">
        <f>E344*N344/'Conversions &amp; Assumptions'!$C$10</f>
        <v>2611.1999999999998</v>
      </c>
      <c r="Q344" s="6">
        <f t="shared" si="10"/>
        <v>14232.272486399997</v>
      </c>
      <c r="R344" s="12">
        <f>'Conversions &amp; Assumptions'!$G$21*LN('Duplin County Swine Farm Master'!P344)+'Conversions &amp; Assumptions'!$H$21</f>
        <v>11.056138737278665</v>
      </c>
      <c r="S344" s="16">
        <f t="shared" si="11"/>
        <v>157353.97915639236</v>
      </c>
    </row>
    <row r="345" spans="1:19">
      <c r="A345" t="s">
        <v>706</v>
      </c>
      <c r="B345" t="s">
        <v>707</v>
      </c>
      <c r="C345" t="s">
        <v>13</v>
      </c>
      <c r="D345" t="s">
        <v>14</v>
      </c>
      <c r="E345">
        <v>5760</v>
      </c>
      <c r="F345">
        <v>2</v>
      </c>
      <c r="G345">
        <v>41913</v>
      </c>
      <c r="H345">
        <v>41913</v>
      </c>
      <c r="I345">
        <v>43738</v>
      </c>
      <c r="J345" t="s">
        <v>15</v>
      </c>
      <c r="K345" t="s">
        <v>16</v>
      </c>
      <c r="L345" s="5">
        <v>35.056899999999999</v>
      </c>
      <c r="M345" s="5">
        <v>-77.800299999999993</v>
      </c>
      <c r="N345" s="6">
        <f>VLOOKUP(D345,'Swine Farm Type Lagoon Yields'!$A$3:$B$7,2,0)</f>
        <v>2336</v>
      </c>
      <c r="O345" s="11">
        <f>VLOOKUP(D345,'Swine Farm Type Lagoon Yields'!$A$3:$C$7,3,0)</f>
        <v>1.4534591999999997</v>
      </c>
      <c r="P345" s="6">
        <f>E345*N345/'Conversions &amp; Assumptions'!$C$10</f>
        <v>1536</v>
      </c>
      <c r="Q345" s="6">
        <f t="shared" si="10"/>
        <v>8371.9249919999984</v>
      </c>
      <c r="R345" s="12">
        <f>'Conversions &amp; Assumptions'!$G$21*LN('Duplin County Swine Farm Master'!P345)+'Conversions &amp; Assumptions'!$H$21</f>
        <v>14.998458965150874</v>
      </c>
      <c r="S345" s="16">
        <f t="shared" si="11"/>
        <v>125565.97345183304</v>
      </c>
    </row>
    <row r="346" spans="1:19">
      <c r="A346" t="s">
        <v>708</v>
      </c>
      <c r="B346" t="s">
        <v>709</v>
      </c>
      <c r="C346" t="s">
        <v>13</v>
      </c>
      <c r="D346" t="s">
        <v>51</v>
      </c>
      <c r="E346">
        <v>2411</v>
      </c>
      <c r="F346">
        <v>1</v>
      </c>
      <c r="G346">
        <v>41913</v>
      </c>
      <c r="H346">
        <v>41913</v>
      </c>
      <c r="I346">
        <v>43738</v>
      </c>
      <c r="J346" t="s">
        <v>15</v>
      </c>
      <c r="K346" t="s">
        <v>16</v>
      </c>
      <c r="L346" s="5">
        <v>35.056899999999999</v>
      </c>
      <c r="M346" s="5">
        <v>-77.924199999999999</v>
      </c>
      <c r="N346" s="6">
        <f>VLOOKUP(D346,'Swine Farm Type Lagoon Yields'!$A$3:$B$7,2,0)</f>
        <v>1183</v>
      </c>
      <c r="O346" s="11">
        <f>VLOOKUP(D346,'Swine Farm Type Lagoon Yields'!$A$3:$C$7,3,0)</f>
        <v>0.7360625999999999</v>
      </c>
      <c r="P346" s="6">
        <f>E346*N346/'Conversions &amp; Assumptions'!$C$10</f>
        <v>325.59509132420089</v>
      </c>
      <c r="Q346" s="6">
        <f t="shared" si="10"/>
        <v>1774.6469285999997</v>
      </c>
      <c r="R346" s="12">
        <f>'Conversions &amp; Assumptions'!$G$21*LN('Duplin County Swine Farm Master'!P346)+'Conversions &amp; Assumptions'!$H$21</f>
        <v>26.523762785485133</v>
      </c>
      <c r="S346" s="16">
        <f t="shared" si="11"/>
        <v>47070.314162176161</v>
      </c>
    </row>
    <row r="347" spans="1:19">
      <c r="A347" t="s">
        <v>710</v>
      </c>
      <c r="B347" t="s">
        <v>711</v>
      </c>
      <c r="C347" t="s">
        <v>13</v>
      </c>
      <c r="D347" t="s">
        <v>21</v>
      </c>
      <c r="E347">
        <v>3600</v>
      </c>
      <c r="F347">
        <v>1</v>
      </c>
      <c r="G347">
        <v>41913</v>
      </c>
      <c r="H347">
        <v>41913</v>
      </c>
      <c r="I347">
        <v>43738</v>
      </c>
      <c r="J347" t="s">
        <v>15</v>
      </c>
      <c r="K347" t="s">
        <v>16</v>
      </c>
      <c r="L347" s="5">
        <v>35.057499999999997</v>
      </c>
      <c r="M347" s="5">
        <v>-78.040300000000002</v>
      </c>
      <c r="N347" s="6">
        <f>VLOOKUP(D347,'Swine Farm Type Lagoon Yields'!$A$3:$B$7,2,0)</f>
        <v>420</v>
      </c>
      <c r="O347" s="11">
        <f>VLOOKUP(D347,'Swine Farm Type Lagoon Yields'!$A$3:$C$7,3,0)</f>
        <v>0.26132399999999995</v>
      </c>
      <c r="P347" s="6">
        <f>E347*N347/'Conversions &amp; Assumptions'!$C$10</f>
        <v>172.60273972602741</v>
      </c>
      <c r="Q347" s="6">
        <f t="shared" si="10"/>
        <v>940.76639999999975</v>
      </c>
      <c r="R347" s="12">
        <f>'Conversions &amp; Assumptions'!$G$21*LN('Duplin County Swine Farm Master'!P347)+'Conversions &amp; Assumptions'!$H$21</f>
        <v>31.239004513760712</v>
      </c>
      <c r="S347" s="16">
        <f t="shared" si="11"/>
        <v>29388.605815994408</v>
      </c>
    </row>
    <row r="348" spans="1:19">
      <c r="A348" t="s">
        <v>712</v>
      </c>
      <c r="B348" t="s">
        <v>713</v>
      </c>
      <c r="C348" t="s">
        <v>13</v>
      </c>
      <c r="D348" t="s">
        <v>14</v>
      </c>
      <c r="E348">
        <v>6600</v>
      </c>
      <c r="F348">
        <v>1</v>
      </c>
      <c r="G348">
        <v>41913</v>
      </c>
      <c r="H348">
        <v>41913</v>
      </c>
      <c r="I348">
        <v>43738</v>
      </c>
      <c r="J348" t="s">
        <v>15</v>
      </c>
      <c r="K348" t="s">
        <v>16</v>
      </c>
      <c r="L348" s="5">
        <v>35.057499999999997</v>
      </c>
      <c r="M348" s="5">
        <v>-78.077799999999996</v>
      </c>
      <c r="N348" s="6">
        <f>VLOOKUP(D348,'Swine Farm Type Lagoon Yields'!$A$3:$B$7,2,0)</f>
        <v>2336</v>
      </c>
      <c r="O348" s="11">
        <f>VLOOKUP(D348,'Swine Farm Type Lagoon Yields'!$A$3:$C$7,3,0)</f>
        <v>1.4534591999999997</v>
      </c>
      <c r="P348" s="6">
        <f>E348*N348/'Conversions &amp; Assumptions'!$C$10</f>
        <v>1760</v>
      </c>
      <c r="Q348" s="6">
        <f t="shared" si="10"/>
        <v>9592.8307199999981</v>
      </c>
      <c r="R348" s="12">
        <f>'Conversions &amp; Assumptions'!$G$21*LN('Duplin County Swine Farm Master'!P348)+'Conversions &amp; Assumptions'!$H$21</f>
        <v>13.987060451351923</v>
      </c>
      <c r="S348" s="16">
        <f t="shared" si="11"/>
        <v>134175.50318022576</v>
      </c>
    </row>
    <row r="349" spans="1:19">
      <c r="A349" t="s">
        <v>714</v>
      </c>
      <c r="B349" t="s">
        <v>715</v>
      </c>
      <c r="C349" t="s">
        <v>13</v>
      </c>
      <c r="D349" t="s">
        <v>14</v>
      </c>
      <c r="E349">
        <v>2160</v>
      </c>
      <c r="F349">
        <v>1</v>
      </c>
      <c r="G349">
        <v>41913</v>
      </c>
      <c r="H349">
        <v>41913</v>
      </c>
      <c r="I349">
        <v>43738</v>
      </c>
      <c r="J349" t="s">
        <v>15</v>
      </c>
      <c r="K349" t="s">
        <v>16</v>
      </c>
      <c r="L349" s="5">
        <v>35.057561</v>
      </c>
      <c r="M349" s="5">
        <v>-77.858721000000003</v>
      </c>
      <c r="N349" s="6">
        <f>VLOOKUP(D349,'Swine Farm Type Lagoon Yields'!$A$3:$B$7,2,0)</f>
        <v>2336</v>
      </c>
      <c r="O349" s="11">
        <f>VLOOKUP(D349,'Swine Farm Type Lagoon Yields'!$A$3:$C$7,3,0)</f>
        <v>1.4534591999999997</v>
      </c>
      <c r="P349" s="6">
        <f>E349*N349/'Conversions &amp; Assumptions'!$C$10</f>
        <v>576</v>
      </c>
      <c r="Q349" s="6">
        <f t="shared" si="10"/>
        <v>3139.4718719999996</v>
      </c>
      <c r="R349" s="12">
        <f>'Conversions &amp; Assumptions'!$G$21*LN('Duplin County Swine Farm Master'!P349)+'Conversions &amp; Assumptions'!$H$21</f>
        <v>22.285562500435255</v>
      </c>
      <c r="S349" s="16">
        <f t="shared" si="11"/>
        <v>69964.896621814463</v>
      </c>
    </row>
    <row r="350" spans="1:19">
      <c r="A350" t="s">
        <v>716</v>
      </c>
      <c r="B350" t="s">
        <v>717</v>
      </c>
      <c r="C350" t="s">
        <v>13</v>
      </c>
      <c r="D350" t="s">
        <v>14</v>
      </c>
      <c r="E350">
        <v>3672</v>
      </c>
      <c r="F350">
        <v>2</v>
      </c>
      <c r="G350">
        <v>41913</v>
      </c>
      <c r="H350">
        <v>41913</v>
      </c>
      <c r="I350">
        <v>43738</v>
      </c>
      <c r="J350" t="s">
        <v>15</v>
      </c>
      <c r="K350" t="s">
        <v>16</v>
      </c>
      <c r="L350" s="5">
        <v>35.058300000000003</v>
      </c>
      <c r="M350" s="5">
        <v>-78.137799999999999</v>
      </c>
      <c r="N350" s="6">
        <f>VLOOKUP(D350,'Swine Farm Type Lagoon Yields'!$A$3:$B$7,2,0)</f>
        <v>2336</v>
      </c>
      <c r="O350" s="11">
        <f>VLOOKUP(D350,'Swine Farm Type Lagoon Yields'!$A$3:$C$7,3,0)</f>
        <v>1.4534591999999997</v>
      </c>
      <c r="P350" s="6">
        <f>E350*N350/'Conversions &amp; Assumptions'!$C$10</f>
        <v>979.2</v>
      </c>
      <c r="Q350" s="6">
        <f t="shared" si="10"/>
        <v>5337.102182399999</v>
      </c>
      <c r="R350" s="12">
        <f>'Conversions &amp; Assumptions'!$G$21*LN('Duplin County Swine Farm Master'!P350)+'Conversions &amp; Assumptions'!$H$21</f>
        <v>18.343242272563053</v>
      </c>
      <c r="S350" s="16">
        <f t="shared" si="11"/>
        <v>97899.758365188187</v>
      </c>
    </row>
    <row r="351" spans="1:19">
      <c r="A351" t="s">
        <v>718</v>
      </c>
      <c r="B351" t="s">
        <v>719</v>
      </c>
      <c r="C351" t="s">
        <v>13</v>
      </c>
      <c r="D351" t="s">
        <v>14</v>
      </c>
      <c r="E351">
        <v>8640</v>
      </c>
      <c r="F351">
        <v>3</v>
      </c>
      <c r="G351">
        <v>41913</v>
      </c>
      <c r="H351">
        <v>41913</v>
      </c>
      <c r="I351">
        <v>43738</v>
      </c>
      <c r="J351" t="s">
        <v>15</v>
      </c>
      <c r="K351" t="s">
        <v>16</v>
      </c>
      <c r="L351" s="5">
        <v>35.061100000000003</v>
      </c>
      <c r="M351" s="5">
        <v>-78.053299999999993</v>
      </c>
      <c r="N351" s="6">
        <f>VLOOKUP(D351,'Swine Farm Type Lagoon Yields'!$A$3:$B$7,2,0)</f>
        <v>2336</v>
      </c>
      <c r="O351" s="11">
        <f>VLOOKUP(D351,'Swine Farm Type Lagoon Yields'!$A$3:$C$7,3,0)</f>
        <v>1.4534591999999997</v>
      </c>
      <c r="P351" s="6">
        <f>E351*N351/'Conversions &amp; Assumptions'!$C$10</f>
        <v>2304</v>
      </c>
      <c r="Q351" s="6">
        <f t="shared" si="10"/>
        <v>12557.887487999998</v>
      </c>
      <c r="R351" s="12">
        <f>'Conversions &amp; Assumptions'!$G$21*LN('Duplin County Swine Farm Master'!P351)+'Conversions &amp; Assumptions'!$H$21</f>
        <v>11.986042467929877</v>
      </c>
      <c r="S351" s="16">
        <f t="shared" si="11"/>
        <v>150519.37273865324</v>
      </c>
    </row>
    <row r="352" spans="1:19">
      <c r="A352" t="s">
        <v>720</v>
      </c>
      <c r="B352" t="s">
        <v>721</v>
      </c>
      <c r="C352" t="s">
        <v>13</v>
      </c>
      <c r="D352" t="s">
        <v>14</v>
      </c>
      <c r="E352">
        <v>6120</v>
      </c>
      <c r="F352">
        <v>1</v>
      </c>
      <c r="G352">
        <v>41913</v>
      </c>
      <c r="H352">
        <v>41913</v>
      </c>
      <c r="I352">
        <v>43738</v>
      </c>
      <c r="J352" t="s">
        <v>15</v>
      </c>
      <c r="K352" t="s">
        <v>16</v>
      </c>
      <c r="L352" s="5">
        <v>35.061900000000001</v>
      </c>
      <c r="M352" s="5">
        <v>-77.997799999999998</v>
      </c>
      <c r="N352" s="6">
        <f>VLOOKUP(D352,'Swine Farm Type Lagoon Yields'!$A$3:$B$7,2,0)</f>
        <v>2336</v>
      </c>
      <c r="O352" s="11">
        <f>VLOOKUP(D352,'Swine Farm Type Lagoon Yields'!$A$3:$C$7,3,0)</f>
        <v>1.4534591999999997</v>
      </c>
      <c r="P352" s="6">
        <f>E352*N352/'Conversions &amp; Assumptions'!$C$10</f>
        <v>1632</v>
      </c>
      <c r="Q352" s="6">
        <f t="shared" si="10"/>
        <v>8895.1703039999975</v>
      </c>
      <c r="R352" s="12">
        <f>'Conversions &amp; Assumptions'!$G$21*LN('Duplin County Swine Farm Master'!P352)+'Conversions &amp; Assumptions'!$H$21</f>
        <v>14.548046322372016</v>
      </c>
      <c r="S352" s="16">
        <f t="shared" si="11"/>
        <v>129407.34962797993</v>
      </c>
    </row>
    <row r="353" spans="1:19">
      <c r="A353" t="s">
        <v>722</v>
      </c>
      <c r="B353" t="s">
        <v>723</v>
      </c>
      <c r="C353" t="s">
        <v>13</v>
      </c>
      <c r="D353" t="s">
        <v>21</v>
      </c>
      <c r="E353">
        <v>3200</v>
      </c>
      <c r="F353">
        <v>1</v>
      </c>
      <c r="G353">
        <v>41913</v>
      </c>
      <c r="H353">
        <v>41913</v>
      </c>
      <c r="I353">
        <v>43738</v>
      </c>
      <c r="J353" t="s">
        <v>15</v>
      </c>
      <c r="K353" t="s">
        <v>16</v>
      </c>
      <c r="L353" s="5">
        <v>35.0625</v>
      </c>
      <c r="M353" s="5">
        <v>-77.896900000000002</v>
      </c>
      <c r="N353" s="6">
        <f>VLOOKUP(D353,'Swine Farm Type Lagoon Yields'!$A$3:$B$7,2,0)</f>
        <v>420</v>
      </c>
      <c r="O353" s="11">
        <f>VLOOKUP(D353,'Swine Farm Type Lagoon Yields'!$A$3:$C$7,3,0)</f>
        <v>0.26132399999999995</v>
      </c>
      <c r="P353" s="6">
        <f>E353*N353/'Conversions &amp; Assumptions'!$C$10</f>
        <v>153.42465753424656</v>
      </c>
      <c r="Q353" s="6">
        <f t="shared" si="10"/>
        <v>836.23679999999979</v>
      </c>
      <c r="R353" s="12">
        <f>'Conversions &amp; Assumptions'!$G$21*LN('Duplin County Swine Farm Master'!P353)+'Conversions &amp; Assumptions'!$H$21</f>
        <v>32.114077491950013</v>
      </c>
      <c r="S353" s="16">
        <f t="shared" si="11"/>
        <v>26854.973396820296</v>
      </c>
    </row>
    <row r="354" spans="1:19">
      <c r="A354" t="s">
        <v>724</v>
      </c>
      <c r="B354" t="s">
        <v>725</v>
      </c>
      <c r="C354" t="s">
        <v>13</v>
      </c>
      <c r="D354" t="s">
        <v>14</v>
      </c>
      <c r="E354">
        <v>6400</v>
      </c>
      <c r="F354">
        <v>2</v>
      </c>
      <c r="G354">
        <v>41913</v>
      </c>
      <c r="H354">
        <v>41913</v>
      </c>
      <c r="I354">
        <v>43738</v>
      </c>
      <c r="J354" t="s">
        <v>15</v>
      </c>
      <c r="K354" t="s">
        <v>16</v>
      </c>
      <c r="L354" s="5">
        <v>35.063899999999997</v>
      </c>
      <c r="M354" s="5">
        <v>-78.125</v>
      </c>
      <c r="N354" s="6">
        <f>VLOOKUP(D354,'Swine Farm Type Lagoon Yields'!$A$3:$B$7,2,0)</f>
        <v>2336</v>
      </c>
      <c r="O354" s="11">
        <f>VLOOKUP(D354,'Swine Farm Type Lagoon Yields'!$A$3:$C$7,3,0)</f>
        <v>1.4534591999999997</v>
      </c>
      <c r="P354" s="6">
        <f>E354*N354/'Conversions &amp; Assumptions'!$C$10</f>
        <v>1706.6666666666667</v>
      </c>
      <c r="Q354" s="6">
        <f t="shared" si="10"/>
        <v>9302.1388799999986</v>
      </c>
      <c r="R354" s="12">
        <f>'Conversions &amp; Assumptions'!$G$21*LN('Duplin County Swine Farm Master'!P354)+'Conversions &amp; Assumptions'!$H$21</f>
        <v>14.215679512180834</v>
      </c>
      <c r="S354" s="16">
        <f t="shared" si="11"/>
        <v>132236.22509587675</v>
      </c>
    </row>
    <row r="355" spans="1:19">
      <c r="A355" t="s">
        <v>726</v>
      </c>
      <c r="B355" t="s">
        <v>727</v>
      </c>
      <c r="C355" t="s">
        <v>13</v>
      </c>
      <c r="D355" t="s">
        <v>14</v>
      </c>
      <c r="E355">
        <v>1800</v>
      </c>
      <c r="F355">
        <v>1</v>
      </c>
      <c r="G355">
        <v>41913</v>
      </c>
      <c r="H355">
        <v>41913</v>
      </c>
      <c r="I355">
        <v>43738</v>
      </c>
      <c r="J355" t="s">
        <v>15</v>
      </c>
      <c r="K355" t="s">
        <v>16</v>
      </c>
      <c r="L355" s="5">
        <v>35.064700000000002</v>
      </c>
      <c r="M355" s="5">
        <v>-77.802800000000005</v>
      </c>
      <c r="N355" s="6">
        <f>VLOOKUP(D355,'Swine Farm Type Lagoon Yields'!$A$3:$B$7,2,0)</f>
        <v>2336</v>
      </c>
      <c r="O355" s="11">
        <f>VLOOKUP(D355,'Swine Farm Type Lagoon Yields'!$A$3:$C$7,3,0)</f>
        <v>1.4534591999999997</v>
      </c>
      <c r="P355" s="6">
        <f>E355*N355/'Conversions &amp; Assumptions'!$C$10</f>
        <v>480</v>
      </c>
      <c r="Q355" s="6">
        <f t="shared" si="10"/>
        <v>2616.2265599999996</v>
      </c>
      <c r="R355" s="12">
        <f>'Conversions &amp; Assumptions'!$G$21*LN('Duplin County Swine Farm Master'!P355)+'Conversions &amp; Assumptions'!$H$21</f>
        <v>23.640126566496917</v>
      </c>
      <c r="S355" s="16">
        <f t="shared" si="11"/>
        <v>61847.927005030833</v>
      </c>
    </row>
    <row r="356" spans="1:19">
      <c r="A356" t="s">
        <v>728</v>
      </c>
      <c r="B356" t="s">
        <v>729</v>
      </c>
      <c r="C356" t="s">
        <v>13</v>
      </c>
      <c r="D356" t="s">
        <v>14</v>
      </c>
      <c r="E356">
        <v>4320</v>
      </c>
      <c r="F356">
        <v>1</v>
      </c>
      <c r="G356">
        <v>41913</v>
      </c>
      <c r="H356">
        <v>41913</v>
      </c>
      <c r="I356">
        <v>43738</v>
      </c>
      <c r="J356" t="s">
        <v>15</v>
      </c>
      <c r="K356" t="s">
        <v>16</v>
      </c>
      <c r="L356" s="5">
        <v>35.065300000000001</v>
      </c>
      <c r="M356" s="5">
        <v>-77.940799999999996</v>
      </c>
      <c r="N356" s="6">
        <f>VLOOKUP(D356,'Swine Farm Type Lagoon Yields'!$A$3:$B$7,2,0)</f>
        <v>2336</v>
      </c>
      <c r="O356" s="11">
        <f>VLOOKUP(D356,'Swine Farm Type Lagoon Yields'!$A$3:$C$7,3,0)</f>
        <v>1.4534591999999997</v>
      </c>
      <c r="P356" s="6">
        <f>E356*N356/'Conversions &amp; Assumptions'!$C$10</f>
        <v>1152</v>
      </c>
      <c r="Q356" s="6">
        <f t="shared" si="10"/>
        <v>6278.9437439999992</v>
      </c>
      <c r="R356" s="12">
        <f>'Conversions &amp; Assumptions'!$G$21*LN('Duplin County Swine Farm Master'!P356)+'Conversions &amp; Assumptions'!$H$21</f>
        <v>17.13580248418257</v>
      </c>
      <c r="S356" s="16">
        <f t="shared" si="11"/>
        <v>107594.7398064778</v>
      </c>
    </row>
    <row r="357" spans="1:19">
      <c r="A357" t="s">
        <v>730</v>
      </c>
      <c r="B357" t="s">
        <v>731</v>
      </c>
      <c r="C357" t="s">
        <v>13</v>
      </c>
      <c r="D357" t="s">
        <v>14</v>
      </c>
      <c r="E357">
        <v>7040</v>
      </c>
      <c r="F357">
        <v>1</v>
      </c>
      <c r="G357">
        <v>41913</v>
      </c>
      <c r="H357">
        <v>41913</v>
      </c>
      <c r="I357">
        <v>43738</v>
      </c>
      <c r="J357" t="s">
        <v>15</v>
      </c>
      <c r="K357" t="s">
        <v>16</v>
      </c>
      <c r="L357" s="5">
        <v>35.065300000000001</v>
      </c>
      <c r="M357" s="5">
        <v>-78.067800000000005</v>
      </c>
      <c r="N357" s="6">
        <f>VLOOKUP(D357,'Swine Farm Type Lagoon Yields'!$A$3:$B$7,2,0)</f>
        <v>2336</v>
      </c>
      <c r="O357" s="11">
        <f>VLOOKUP(D357,'Swine Farm Type Lagoon Yields'!$A$3:$C$7,3,0)</f>
        <v>1.4534591999999997</v>
      </c>
      <c r="P357" s="6">
        <f>E357*N357/'Conversions &amp; Assumptions'!$C$10</f>
        <v>1877.3333333333333</v>
      </c>
      <c r="Q357" s="6">
        <f t="shared" si="10"/>
        <v>10232.352767999999</v>
      </c>
      <c r="R357" s="12">
        <f>'Conversions &amp; Assumptions'!$G$21*LN('Duplin County Swine Farm Master'!P357)+'Conversions &amp; Assumptions'!$H$21</f>
        <v>13.507569363479568</v>
      </c>
      <c r="S357" s="16">
        <f t="shared" si="11"/>
        <v>138214.21476535214</v>
      </c>
    </row>
    <row r="358" spans="1:19">
      <c r="A358" t="s">
        <v>732</v>
      </c>
      <c r="B358" t="s">
        <v>733</v>
      </c>
      <c r="C358" t="s">
        <v>13</v>
      </c>
      <c r="D358" t="s">
        <v>51</v>
      </c>
      <c r="E358">
        <v>1200</v>
      </c>
      <c r="F358">
        <v>1</v>
      </c>
      <c r="G358">
        <v>41913</v>
      </c>
      <c r="H358">
        <v>41913</v>
      </c>
      <c r="I358">
        <v>43738</v>
      </c>
      <c r="J358" t="s">
        <v>15</v>
      </c>
      <c r="K358" t="s">
        <v>16</v>
      </c>
      <c r="L358" s="5">
        <v>35.065424999999998</v>
      </c>
      <c r="M358" s="5">
        <v>-77.942881</v>
      </c>
      <c r="N358" s="6">
        <f>VLOOKUP(D358,'Swine Farm Type Lagoon Yields'!$A$3:$B$7,2,0)</f>
        <v>1183</v>
      </c>
      <c r="O358" s="11">
        <f>VLOOKUP(D358,'Swine Farm Type Lagoon Yields'!$A$3:$C$7,3,0)</f>
        <v>0.7360625999999999</v>
      </c>
      <c r="P358" s="6">
        <f>E358*N358/'Conversions &amp; Assumptions'!$C$10</f>
        <v>162.05479452054794</v>
      </c>
      <c r="Q358" s="6">
        <f t="shared" si="10"/>
        <v>883.2751199999999</v>
      </c>
      <c r="R358" s="12">
        <f>'Conversions &amp; Assumptions'!$G$21*LN('Duplin County Swine Farm Master'!P358)+'Conversions &amp; Assumptions'!$H$21</f>
        <v>31.707497030805442</v>
      </c>
      <c r="S358" s="16">
        <f t="shared" si="11"/>
        <v>28006.443244784317</v>
      </c>
    </row>
    <row r="359" spans="1:19">
      <c r="A359" t="s">
        <v>734</v>
      </c>
      <c r="B359" t="s">
        <v>735</v>
      </c>
      <c r="C359" t="s">
        <v>13</v>
      </c>
      <c r="D359" t="s">
        <v>14</v>
      </c>
      <c r="E359">
        <v>1700</v>
      </c>
      <c r="F359">
        <v>1</v>
      </c>
      <c r="G359">
        <v>41913</v>
      </c>
      <c r="H359">
        <v>41913</v>
      </c>
      <c r="I359">
        <v>43738</v>
      </c>
      <c r="J359" t="s">
        <v>15</v>
      </c>
      <c r="K359" t="s">
        <v>16</v>
      </c>
      <c r="L359" s="5">
        <v>35.065522000000001</v>
      </c>
      <c r="M359" s="5">
        <v>-77.845354999999998</v>
      </c>
      <c r="N359" s="6">
        <f>VLOOKUP(D359,'Swine Farm Type Lagoon Yields'!$A$3:$B$7,2,0)</f>
        <v>2336</v>
      </c>
      <c r="O359" s="11">
        <f>VLOOKUP(D359,'Swine Farm Type Lagoon Yields'!$A$3:$C$7,3,0)</f>
        <v>1.4534591999999997</v>
      </c>
      <c r="P359" s="6">
        <f>E359*N359/'Conversions &amp; Assumptions'!$C$10</f>
        <v>453.33333333333331</v>
      </c>
      <c r="Q359" s="6">
        <f t="shared" si="10"/>
        <v>2470.8806399999994</v>
      </c>
      <c r="R359" s="12">
        <f>'Conversions &amp; Assumptions'!$G$21*LN('Duplin County Swine Farm Master'!P359)+'Conversions &amp; Assumptions'!$H$21</f>
        <v>24.064786901907361</v>
      </c>
      <c r="S359" s="16">
        <f t="shared" si="11"/>
        <v>59461.216061648462</v>
      </c>
    </row>
    <row r="360" spans="1:19">
      <c r="A360" t="s">
        <v>736</v>
      </c>
      <c r="B360" t="s">
        <v>737</v>
      </c>
      <c r="C360" t="s">
        <v>13</v>
      </c>
      <c r="D360" t="s">
        <v>14</v>
      </c>
      <c r="E360">
        <v>3672</v>
      </c>
      <c r="F360">
        <v>2</v>
      </c>
      <c r="G360">
        <v>41913</v>
      </c>
      <c r="H360">
        <v>41913</v>
      </c>
      <c r="I360">
        <v>43738</v>
      </c>
      <c r="J360" t="s">
        <v>15</v>
      </c>
      <c r="K360" t="s">
        <v>16</v>
      </c>
      <c r="L360" s="5">
        <v>35.065600000000003</v>
      </c>
      <c r="M360" s="5">
        <v>-77.775300000000001</v>
      </c>
      <c r="N360" s="6">
        <f>VLOOKUP(D360,'Swine Farm Type Lagoon Yields'!$A$3:$B$7,2,0)</f>
        <v>2336</v>
      </c>
      <c r="O360" s="11">
        <f>VLOOKUP(D360,'Swine Farm Type Lagoon Yields'!$A$3:$C$7,3,0)</f>
        <v>1.4534591999999997</v>
      </c>
      <c r="P360" s="6">
        <f>E360*N360/'Conversions &amp; Assumptions'!$C$10</f>
        <v>979.2</v>
      </c>
      <c r="Q360" s="6">
        <f t="shared" si="10"/>
        <v>5337.102182399999</v>
      </c>
      <c r="R360" s="12">
        <f>'Conversions &amp; Assumptions'!$G$21*LN('Duplin County Swine Farm Master'!P360)+'Conversions &amp; Assumptions'!$H$21</f>
        <v>18.343242272563053</v>
      </c>
      <c r="S360" s="16">
        <f t="shared" si="11"/>
        <v>97899.758365188187</v>
      </c>
    </row>
    <row r="361" spans="1:19">
      <c r="A361" t="s">
        <v>738</v>
      </c>
      <c r="B361" t="s">
        <v>739</v>
      </c>
      <c r="C361" t="s">
        <v>13</v>
      </c>
      <c r="D361" t="s">
        <v>14</v>
      </c>
      <c r="E361">
        <v>5280</v>
      </c>
      <c r="F361">
        <v>2</v>
      </c>
      <c r="G361">
        <v>41913</v>
      </c>
      <c r="H361">
        <v>41913</v>
      </c>
      <c r="I361">
        <v>43738</v>
      </c>
      <c r="J361" t="s">
        <v>15</v>
      </c>
      <c r="K361" t="s">
        <v>16</v>
      </c>
      <c r="L361" s="5">
        <v>35.065800000000003</v>
      </c>
      <c r="M361" s="5">
        <v>-77.958100000000002</v>
      </c>
      <c r="N361" s="6">
        <f>VLOOKUP(D361,'Swine Farm Type Lagoon Yields'!$A$3:$B$7,2,0)</f>
        <v>2336</v>
      </c>
      <c r="O361" s="11">
        <f>VLOOKUP(D361,'Swine Farm Type Lagoon Yields'!$A$3:$C$7,3,0)</f>
        <v>1.4534591999999997</v>
      </c>
      <c r="P361" s="6">
        <f>E361*N361/'Conversions &amp; Assumptions'!$C$10</f>
        <v>1408</v>
      </c>
      <c r="Q361" s="6">
        <f t="shared" si="10"/>
        <v>7674.2645759999987</v>
      </c>
      <c r="R361" s="12">
        <f>'Conversions &amp; Assumptions'!$G$21*LN('Duplin County Swine Farm Master'!P361)+'Conversions &amp; Assumptions'!$H$21</f>
        <v>15.644912882511264</v>
      </c>
      <c r="S361" s="16">
        <f t="shared" si="11"/>
        <v>120063.20072886223</v>
      </c>
    </row>
    <row r="362" spans="1:19">
      <c r="A362" t="s">
        <v>740</v>
      </c>
      <c r="B362" t="s">
        <v>741</v>
      </c>
      <c r="C362" t="s">
        <v>13</v>
      </c>
      <c r="D362" t="s">
        <v>14</v>
      </c>
      <c r="E362">
        <v>2160</v>
      </c>
      <c r="F362">
        <v>1</v>
      </c>
      <c r="G362">
        <v>41913</v>
      </c>
      <c r="H362">
        <v>41913</v>
      </c>
      <c r="I362">
        <v>43738</v>
      </c>
      <c r="J362" t="s">
        <v>15</v>
      </c>
      <c r="K362" t="s">
        <v>16</v>
      </c>
      <c r="L362" s="5">
        <v>35.0672</v>
      </c>
      <c r="M362" s="5">
        <v>-77.825000000000003</v>
      </c>
      <c r="N362" s="6">
        <f>VLOOKUP(D362,'Swine Farm Type Lagoon Yields'!$A$3:$B$7,2,0)</f>
        <v>2336</v>
      </c>
      <c r="O362" s="11">
        <f>VLOOKUP(D362,'Swine Farm Type Lagoon Yields'!$A$3:$C$7,3,0)</f>
        <v>1.4534591999999997</v>
      </c>
      <c r="P362" s="6">
        <f>E362*N362/'Conversions &amp; Assumptions'!$C$10</f>
        <v>576</v>
      </c>
      <c r="Q362" s="6">
        <f t="shared" si="10"/>
        <v>3139.4718719999996</v>
      </c>
      <c r="R362" s="12">
        <f>'Conversions &amp; Assumptions'!$G$21*LN('Duplin County Swine Farm Master'!P362)+'Conversions &amp; Assumptions'!$H$21</f>
        <v>22.285562500435255</v>
      </c>
      <c r="S362" s="16">
        <f t="shared" si="11"/>
        <v>69964.896621814463</v>
      </c>
    </row>
    <row r="363" spans="1:19">
      <c r="A363" t="s">
        <v>742</v>
      </c>
      <c r="B363" t="s">
        <v>743</v>
      </c>
      <c r="C363" t="s">
        <v>13</v>
      </c>
      <c r="D363" t="s">
        <v>14</v>
      </c>
      <c r="E363">
        <v>11016</v>
      </c>
      <c r="F363">
        <v>3</v>
      </c>
      <c r="G363">
        <v>41913</v>
      </c>
      <c r="H363">
        <v>41913</v>
      </c>
      <c r="I363">
        <v>43738</v>
      </c>
      <c r="J363" t="s">
        <v>15</v>
      </c>
      <c r="K363" t="s">
        <v>16</v>
      </c>
      <c r="L363" s="5">
        <v>35.069200000000002</v>
      </c>
      <c r="M363" s="5">
        <v>-77.791700000000006</v>
      </c>
      <c r="N363" s="6">
        <f>VLOOKUP(D363,'Swine Farm Type Lagoon Yields'!$A$3:$B$7,2,0)</f>
        <v>2336</v>
      </c>
      <c r="O363" s="11">
        <f>VLOOKUP(D363,'Swine Farm Type Lagoon Yields'!$A$3:$C$7,3,0)</f>
        <v>1.4534591999999997</v>
      </c>
      <c r="P363" s="6">
        <f>E363*N363/'Conversions &amp; Assumptions'!$C$10</f>
        <v>2937.6</v>
      </c>
      <c r="Q363" s="6">
        <f t="shared" si="10"/>
        <v>16011.306547199996</v>
      </c>
      <c r="R363" s="12">
        <f>'Conversions &amp; Assumptions'!$G$21*LN('Duplin County Swine Farm Master'!P363)+'Conversions &amp; Assumptions'!$H$21</f>
        <v>10.181065759089371</v>
      </c>
      <c r="S363" s="16">
        <f t="shared" si="11"/>
        <v>163012.16484598134</v>
      </c>
    </row>
    <row r="364" spans="1:19">
      <c r="A364" t="s">
        <v>744</v>
      </c>
      <c r="B364" t="s">
        <v>745</v>
      </c>
      <c r="C364" t="s">
        <v>13</v>
      </c>
      <c r="D364" t="s">
        <v>14</v>
      </c>
      <c r="E364">
        <v>7200</v>
      </c>
      <c r="F364">
        <v>2</v>
      </c>
      <c r="G364">
        <v>41913</v>
      </c>
      <c r="H364">
        <v>41913</v>
      </c>
      <c r="I364">
        <v>43738</v>
      </c>
      <c r="J364" t="s">
        <v>15</v>
      </c>
      <c r="K364" t="s">
        <v>16</v>
      </c>
      <c r="L364" s="5">
        <v>35.069699999999997</v>
      </c>
      <c r="M364" s="5">
        <v>-78.053100000000001</v>
      </c>
      <c r="N364" s="6">
        <f>VLOOKUP(D364,'Swine Farm Type Lagoon Yields'!$A$3:$B$7,2,0)</f>
        <v>2336</v>
      </c>
      <c r="O364" s="11">
        <f>VLOOKUP(D364,'Swine Farm Type Lagoon Yields'!$A$3:$C$7,3,0)</f>
        <v>1.4534591999999997</v>
      </c>
      <c r="P364" s="6">
        <f>E364*N364/'Conversions &amp; Assumptions'!$C$10</f>
        <v>1920</v>
      </c>
      <c r="Q364" s="6">
        <f t="shared" si="10"/>
        <v>10464.906239999998</v>
      </c>
      <c r="R364" s="12">
        <f>'Conversions &amp; Assumptions'!$G$21*LN('Duplin County Swine Farm Master'!P364)+'Conversions &amp; Assumptions'!$H$21</f>
        <v>13.340606533991533</v>
      </c>
      <c r="S364" s="16">
        <f t="shared" si="11"/>
        <v>139608.19656295274</v>
      </c>
    </row>
    <row r="365" spans="1:19">
      <c r="A365" t="s">
        <v>746</v>
      </c>
      <c r="B365" t="s">
        <v>747</v>
      </c>
      <c r="C365" t="s">
        <v>13</v>
      </c>
      <c r="D365" t="s">
        <v>14</v>
      </c>
      <c r="E365">
        <v>3000</v>
      </c>
      <c r="F365">
        <v>1</v>
      </c>
      <c r="G365">
        <v>41913</v>
      </c>
      <c r="H365">
        <v>41913</v>
      </c>
      <c r="I365">
        <v>43738</v>
      </c>
      <c r="J365" t="s">
        <v>15</v>
      </c>
      <c r="K365" t="s">
        <v>16</v>
      </c>
      <c r="L365" s="5">
        <v>35.072200000000002</v>
      </c>
      <c r="M365" s="5">
        <v>-78.1083</v>
      </c>
      <c r="N365" s="6">
        <f>VLOOKUP(D365,'Swine Farm Type Lagoon Yields'!$A$3:$B$7,2,0)</f>
        <v>2336</v>
      </c>
      <c r="O365" s="11">
        <f>VLOOKUP(D365,'Swine Farm Type Lagoon Yields'!$A$3:$C$7,3,0)</f>
        <v>1.4534591999999997</v>
      </c>
      <c r="P365" s="6">
        <f>E365*N365/'Conversions &amp; Assumptions'!$C$10</f>
        <v>800</v>
      </c>
      <c r="Q365" s="6">
        <f t="shared" si="10"/>
        <v>4360.3775999999989</v>
      </c>
      <c r="R365" s="12">
        <f>'Conversions &amp; Assumptions'!$G$21*LN('Duplin County Swine Farm Master'!P365)+'Conversions &amp; Assumptions'!$H$21</f>
        <v>19.844930616305881</v>
      </c>
      <c r="S365" s="16">
        <f t="shared" si="11"/>
        <v>86531.390932894341</v>
      </c>
    </row>
    <row r="366" spans="1:19">
      <c r="A366" t="s">
        <v>748</v>
      </c>
      <c r="B366" t="s">
        <v>749</v>
      </c>
      <c r="C366" t="s">
        <v>13</v>
      </c>
      <c r="D366" t="s">
        <v>21</v>
      </c>
      <c r="E366">
        <v>1776</v>
      </c>
      <c r="F366">
        <v>1</v>
      </c>
      <c r="G366">
        <v>41913</v>
      </c>
      <c r="H366">
        <v>41913</v>
      </c>
      <c r="I366">
        <v>43738</v>
      </c>
      <c r="J366" t="s">
        <v>15</v>
      </c>
      <c r="K366" t="s">
        <v>16</v>
      </c>
      <c r="L366" s="5">
        <v>35.073099999999997</v>
      </c>
      <c r="M366" s="5">
        <v>-77.840599999999995</v>
      </c>
      <c r="N366" s="6">
        <f>VLOOKUP(D366,'Swine Farm Type Lagoon Yields'!$A$3:$B$7,2,0)</f>
        <v>420</v>
      </c>
      <c r="O366" s="11">
        <f>VLOOKUP(D366,'Swine Farm Type Lagoon Yields'!$A$3:$C$7,3,0)</f>
        <v>0.26132399999999995</v>
      </c>
      <c r="P366" s="6">
        <f>E366*N366/'Conversions &amp; Assumptions'!$C$10</f>
        <v>85.150684931506845</v>
      </c>
      <c r="Q366" s="6">
        <f t="shared" si="10"/>
        <v>464.11142399999989</v>
      </c>
      <c r="R366" s="12">
        <f>'Conversions &amp; Assumptions'!$G$21*LN('Duplin County Swine Farm Master'!P366)+'Conversions &amp; Assumptions'!$H$21</f>
        <v>36.488491305714867</v>
      </c>
      <c r="S366" s="16">
        <f t="shared" si="11"/>
        <v>16934.725659506941</v>
      </c>
    </row>
    <row r="367" spans="1:19">
      <c r="A367" t="s">
        <v>750</v>
      </c>
      <c r="B367" t="s">
        <v>751</v>
      </c>
      <c r="C367" t="s">
        <v>13</v>
      </c>
      <c r="D367" t="s">
        <v>14</v>
      </c>
      <c r="E367">
        <v>2940</v>
      </c>
      <c r="F367">
        <v>1</v>
      </c>
      <c r="G367">
        <v>41913</v>
      </c>
      <c r="H367">
        <v>41913</v>
      </c>
      <c r="I367">
        <v>43738</v>
      </c>
      <c r="J367" t="s">
        <v>15</v>
      </c>
      <c r="K367" t="s">
        <v>16</v>
      </c>
      <c r="L367" s="5">
        <v>35.073099999999997</v>
      </c>
      <c r="M367" s="5">
        <v>-77.981399999999994</v>
      </c>
      <c r="N367" s="6">
        <f>VLOOKUP(D367,'Swine Farm Type Lagoon Yields'!$A$3:$B$7,2,0)</f>
        <v>2336</v>
      </c>
      <c r="O367" s="11">
        <f>VLOOKUP(D367,'Swine Farm Type Lagoon Yields'!$A$3:$C$7,3,0)</f>
        <v>1.4534591999999997</v>
      </c>
      <c r="P367" s="6">
        <f>E367*N367/'Conversions &amp; Assumptions'!$C$10</f>
        <v>784</v>
      </c>
      <c r="Q367" s="6">
        <f t="shared" si="10"/>
        <v>4273.170047999999</v>
      </c>
      <c r="R367" s="12">
        <f>'Conversions &amp; Assumptions'!$G$21*LN('Duplin County Swine Farm Master'!P367)+'Conversions &amp; Assumptions'!$H$21</f>
        <v>19.995027301803141</v>
      </c>
      <c r="S367" s="16">
        <f t="shared" si="11"/>
        <v>85442.151775007413</v>
      </c>
    </row>
    <row r="368" spans="1:19">
      <c r="A368" t="s">
        <v>752</v>
      </c>
      <c r="B368" t="s">
        <v>753</v>
      </c>
      <c r="C368" t="s">
        <v>13</v>
      </c>
      <c r="D368" t="s">
        <v>14</v>
      </c>
      <c r="E368">
        <v>11016</v>
      </c>
      <c r="F368">
        <v>4</v>
      </c>
      <c r="G368">
        <v>42622</v>
      </c>
      <c r="H368">
        <v>42622</v>
      </c>
      <c r="I368">
        <v>43738</v>
      </c>
      <c r="J368" t="s">
        <v>15</v>
      </c>
      <c r="K368" t="s">
        <v>16</v>
      </c>
      <c r="L368" s="5">
        <v>35.073599999999999</v>
      </c>
      <c r="M368" s="5">
        <v>-77.956900000000005</v>
      </c>
      <c r="N368" s="6">
        <f>VLOOKUP(D368,'Swine Farm Type Lagoon Yields'!$A$3:$B$7,2,0)</f>
        <v>2336</v>
      </c>
      <c r="O368" s="11">
        <f>VLOOKUP(D368,'Swine Farm Type Lagoon Yields'!$A$3:$C$7,3,0)</f>
        <v>1.4534591999999997</v>
      </c>
      <c r="P368" s="6">
        <f>E368*N368/'Conversions &amp; Assumptions'!$C$10</f>
        <v>2937.6</v>
      </c>
      <c r="Q368" s="6">
        <f t="shared" si="10"/>
        <v>16011.306547199996</v>
      </c>
      <c r="R368" s="12">
        <f>'Conversions &amp; Assumptions'!$G$21*LN('Duplin County Swine Farm Master'!P368)+'Conversions &amp; Assumptions'!$H$21</f>
        <v>10.181065759089371</v>
      </c>
      <c r="S368" s="16">
        <f t="shared" si="11"/>
        <v>163012.16484598134</v>
      </c>
    </row>
    <row r="369" spans="1:19">
      <c r="A369" t="s">
        <v>754</v>
      </c>
      <c r="B369" t="s">
        <v>755</v>
      </c>
      <c r="C369" t="s">
        <v>13</v>
      </c>
      <c r="D369" t="s">
        <v>14</v>
      </c>
      <c r="E369">
        <v>1860</v>
      </c>
      <c r="F369">
        <v>1</v>
      </c>
      <c r="G369">
        <v>41913</v>
      </c>
      <c r="H369">
        <v>41913</v>
      </c>
      <c r="I369">
        <v>43738</v>
      </c>
      <c r="J369" t="s">
        <v>15</v>
      </c>
      <c r="K369" t="s">
        <v>16</v>
      </c>
      <c r="L369" s="5">
        <v>35.075800000000001</v>
      </c>
      <c r="M369" s="5">
        <v>-77.940600000000003</v>
      </c>
      <c r="N369" s="6">
        <f>VLOOKUP(D369,'Swine Farm Type Lagoon Yields'!$A$3:$B$7,2,0)</f>
        <v>2336</v>
      </c>
      <c r="O369" s="11">
        <f>VLOOKUP(D369,'Swine Farm Type Lagoon Yields'!$A$3:$C$7,3,0)</f>
        <v>1.4534591999999997</v>
      </c>
      <c r="P369" s="6">
        <f>E369*N369/'Conversions &amp; Assumptions'!$C$10</f>
        <v>496</v>
      </c>
      <c r="Q369" s="6">
        <f t="shared" si="10"/>
        <v>2703.4341119999995</v>
      </c>
      <c r="R369" s="12">
        <f>'Conversions &amp; Assumptions'!$G$21*LN('Duplin County Swine Farm Master'!P369)+'Conversions &amp; Assumptions'!$H$21</f>
        <v>23.396513487991079</v>
      </c>
      <c r="S369" s="16">
        <f t="shared" si="11"/>
        <v>63250.932665303175</v>
      </c>
    </row>
    <row r="370" spans="1:19">
      <c r="A370" t="s">
        <v>756</v>
      </c>
      <c r="B370" t="s">
        <v>757</v>
      </c>
      <c r="C370" t="s">
        <v>13</v>
      </c>
      <c r="D370" t="s">
        <v>14</v>
      </c>
      <c r="E370">
        <v>12960</v>
      </c>
      <c r="F370">
        <v>3</v>
      </c>
      <c r="G370">
        <v>41913</v>
      </c>
      <c r="H370">
        <v>41913</v>
      </c>
      <c r="I370">
        <v>43738</v>
      </c>
      <c r="J370" t="s">
        <v>15</v>
      </c>
      <c r="K370" t="s">
        <v>16</v>
      </c>
      <c r="L370" s="5">
        <v>35.075800000000001</v>
      </c>
      <c r="M370" s="5">
        <v>-77.969399999999993</v>
      </c>
      <c r="N370" s="6">
        <f>VLOOKUP(D370,'Swine Farm Type Lagoon Yields'!$A$3:$B$7,2,0)</f>
        <v>2336</v>
      </c>
      <c r="O370" s="11">
        <f>VLOOKUP(D370,'Swine Farm Type Lagoon Yields'!$A$3:$C$7,3,0)</f>
        <v>1.4534591999999997</v>
      </c>
      <c r="P370" s="6">
        <f>E370*N370/'Conversions &amp; Assumptions'!$C$10</f>
        <v>3456</v>
      </c>
      <c r="Q370" s="6">
        <f t="shared" si="10"/>
        <v>18836.831231999997</v>
      </c>
      <c r="R370" s="12">
        <f>'Conversions &amp; Assumptions'!$G$21*LN('Duplin County Swine Farm Master'!P370)+'Conversions &amp; Assumptions'!$H$21</f>
        <v>8.9736259707088735</v>
      </c>
      <c r="S370" s="16">
        <f t="shared" si="11"/>
        <v>169034.67794933519</v>
      </c>
    </row>
    <row r="371" spans="1:19">
      <c r="A371" t="s">
        <v>758</v>
      </c>
      <c r="B371" t="s">
        <v>759</v>
      </c>
      <c r="C371" t="s">
        <v>13</v>
      </c>
      <c r="D371" t="s">
        <v>21</v>
      </c>
      <c r="E371">
        <v>1760</v>
      </c>
      <c r="F371">
        <v>1</v>
      </c>
      <c r="G371">
        <v>41913</v>
      </c>
      <c r="H371">
        <v>41913</v>
      </c>
      <c r="I371">
        <v>43738</v>
      </c>
      <c r="J371" t="s">
        <v>15</v>
      </c>
      <c r="K371" t="s">
        <v>16</v>
      </c>
      <c r="L371" s="5">
        <v>35.075800000000001</v>
      </c>
      <c r="M371" s="5">
        <v>-77.838899999999995</v>
      </c>
      <c r="N371" s="6">
        <f>VLOOKUP(D371,'Swine Farm Type Lagoon Yields'!$A$3:$B$7,2,0)</f>
        <v>420</v>
      </c>
      <c r="O371" s="11">
        <f>VLOOKUP(D371,'Swine Farm Type Lagoon Yields'!$A$3:$C$7,3,0)</f>
        <v>0.26132399999999995</v>
      </c>
      <c r="P371" s="6">
        <f>E371*N371/'Conversions &amp; Assumptions'!$C$10</f>
        <v>84.38356164383562</v>
      </c>
      <c r="Q371" s="6">
        <f t="shared" si="10"/>
        <v>459.93023999999991</v>
      </c>
      <c r="R371" s="12">
        <f>'Conversions &amp; Assumptions'!$G$21*LN('Duplin County Swine Farm Master'!P371)+'Conversions &amp; Assumptions'!$H$21</f>
        <v>36.555727359501432</v>
      </c>
      <c r="S371" s="16">
        <f t="shared" si="11"/>
        <v>16813.084457830057</v>
      </c>
    </row>
    <row r="372" spans="1:19">
      <c r="A372" t="s">
        <v>760</v>
      </c>
      <c r="B372" t="s">
        <v>761</v>
      </c>
      <c r="C372" t="s">
        <v>13</v>
      </c>
      <c r="D372" t="s">
        <v>14</v>
      </c>
      <c r="E372">
        <v>1200</v>
      </c>
      <c r="F372">
        <v>1</v>
      </c>
      <c r="G372">
        <v>41913</v>
      </c>
      <c r="H372">
        <v>41913</v>
      </c>
      <c r="I372">
        <v>43738</v>
      </c>
      <c r="J372" t="s">
        <v>15</v>
      </c>
      <c r="K372" t="s">
        <v>16</v>
      </c>
      <c r="L372" s="5">
        <v>35.0764</v>
      </c>
      <c r="M372" s="5">
        <v>-77.858599999999996</v>
      </c>
      <c r="N372" s="6">
        <f>VLOOKUP(D372,'Swine Farm Type Lagoon Yields'!$A$3:$B$7,2,0)</f>
        <v>2336</v>
      </c>
      <c r="O372" s="11">
        <f>VLOOKUP(D372,'Swine Farm Type Lagoon Yields'!$A$3:$C$7,3,0)</f>
        <v>1.4534591999999997</v>
      </c>
      <c r="P372" s="6">
        <f>E372*N372/'Conversions &amp; Assumptions'!$C$10</f>
        <v>320</v>
      </c>
      <c r="Q372" s="6">
        <f t="shared" si="10"/>
        <v>1744.1510399999997</v>
      </c>
      <c r="R372" s="12">
        <f>'Conversions &amp; Assumptions'!$G$21*LN('Duplin County Swine Farm Master'!P372)+'Conversions &amp; Assumptions'!$H$21</f>
        <v>26.652543063717914</v>
      </c>
      <c r="S372" s="16">
        <f t="shared" si="11"/>
        <v>46486.060703228381</v>
      </c>
    </row>
    <row r="373" spans="1:19">
      <c r="A373" t="s">
        <v>762</v>
      </c>
      <c r="B373" t="s">
        <v>763</v>
      </c>
      <c r="C373" t="s">
        <v>13</v>
      </c>
      <c r="D373" t="s">
        <v>21</v>
      </c>
      <c r="E373">
        <v>6000</v>
      </c>
      <c r="F373">
        <v>1</v>
      </c>
      <c r="G373">
        <v>41913</v>
      </c>
      <c r="H373">
        <v>41913</v>
      </c>
      <c r="I373">
        <v>43738</v>
      </c>
      <c r="J373" t="s">
        <v>15</v>
      </c>
      <c r="K373" t="s">
        <v>16</v>
      </c>
      <c r="L373" s="5">
        <v>35.076700000000002</v>
      </c>
      <c r="M373" s="5">
        <v>-77.849999999999994</v>
      </c>
      <c r="N373" s="6">
        <f>VLOOKUP(D373,'Swine Farm Type Lagoon Yields'!$A$3:$B$7,2,0)</f>
        <v>420</v>
      </c>
      <c r="O373" s="11">
        <f>VLOOKUP(D373,'Swine Farm Type Lagoon Yields'!$A$3:$C$7,3,0)</f>
        <v>0.26132399999999995</v>
      </c>
      <c r="P373" s="6">
        <f>E373*N373/'Conversions &amp; Assumptions'!$C$10</f>
        <v>287.67123287671234</v>
      </c>
      <c r="Q373" s="6">
        <f t="shared" si="10"/>
        <v>1567.9439999999997</v>
      </c>
      <c r="R373" s="12">
        <f>'Conversions &amp; Assumptions'!$G$21*LN('Duplin County Swine Farm Master'!P373)+'Conversions &amp; Assumptions'!$H$21</f>
        <v>27.443808563569675</v>
      </c>
      <c r="S373" s="16">
        <f t="shared" si="11"/>
        <v>43030.354974397684</v>
      </c>
    </row>
    <row r="374" spans="1:19">
      <c r="A374" t="s">
        <v>764</v>
      </c>
      <c r="B374" t="s">
        <v>765</v>
      </c>
      <c r="C374" t="s">
        <v>13</v>
      </c>
      <c r="D374" t="s">
        <v>14</v>
      </c>
      <c r="E374">
        <v>4410</v>
      </c>
      <c r="F374">
        <v>1</v>
      </c>
      <c r="G374">
        <v>41913</v>
      </c>
      <c r="H374">
        <v>41913</v>
      </c>
      <c r="I374">
        <v>43738</v>
      </c>
      <c r="J374" t="s">
        <v>15</v>
      </c>
      <c r="K374" t="s">
        <v>16</v>
      </c>
      <c r="L374" s="5">
        <v>35.078299999999999</v>
      </c>
      <c r="M374" s="5">
        <v>-77.987799999999993</v>
      </c>
      <c r="N374" s="6">
        <f>VLOOKUP(D374,'Swine Farm Type Lagoon Yields'!$A$3:$B$7,2,0)</f>
        <v>2336</v>
      </c>
      <c r="O374" s="11">
        <f>VLOOKUP(D374,'Swine Farm Type Lagoon Yields'!$A$3:$C$7,3,0)</f>
        <v>1.4534591999999997</v>
      </c>
      <c r="P374" s="6">
        <f>E374*N374/'Conversions &amp; Assumptions'!$C$10</f>
        <v>1176</v>
      </c>
      <c r="Q374" s="6">
        <f t="shared" si="10"/>
        <v>6409.755071999999</v>
      </c>
      <c r="R374" s="12">
        <f>'Conversions &amp; Assumptions'!$G$21*LN('Duplin County Swine Farm Master'!P374)+'Conversions &amp; Assumptions'!$H$21</f>
        <v>16.982610804582144</v>
      </c>
      <c r="S374" s="16">
        <f t="shared" si="11"/>
        <v>108854.37574047239</v>
      </c>
    </row>
    <row r="375" spans="1:19">
      <c r="A375" t="s">
        <v>766</v>
      </c>
      <c r="B375" t="s">
        <v>767</v>
      </c>
      <c r="C375" t="s">
        <v>13</v>
      </c>
      <c r="D375" t="s">
        <v>14</v>
      </c>
      <c r="E375">
        <v>11520</v>
      </c>
      <c r="F375">
        <v>1</v>
      </c>
      <c r="G375">
        <v>41913</v>
      </c>
      <c r="H375">
        <v>41913</v>
      </c>
      <c r="I375">
        <v>43738</v>
      </c>
      <c r="J375" t="s">
        <v>15</v>
      </c>
      <c r="K375" t="s">
        <v>16</v>
      </c>
      <c r="L375" s="5">
        <v>35.078603000000001</v>
      </c>
      <c r="M375" s="5">
        <v>-78.063593999999995</v>
      </c>
      <c r="N375" s="6">
        <f>VLOOKUP(D375,'Swine Farm Type Lagoon Yields'!$A$3:$B$7,2,0)</f>
        <v>2336</v>
      </c>
      <c r="O375" s="11">
        <f>VLOOKUP(D375,'Swine Farm Type Lagoon Yields'!$A$3:$C$7,3,0)</f>
        <v>1.4534591999999997</v>
      </c>
      <c r="P375" s="6">
        <f>E375*N375/'Conversions &amp; Assumptions'!$C$10</f>
        <v>3072</v>
      </c>
      <c r="Q375" s="6">
        <f t="shared" si="10"/>
        <v>16743.849983999997</v>
      </c>
      <c r="R375" s="12">
        <f>'Conversions &amp; Assumptions'!$G$21*LN('Duplin County Swine Farm Master'!P375)+'Conversions &amp; Assumptions'!$H$21</f>
        <v>9.848698948898182</v>
      </c>
      <c r="S375" s="16">
        <f t="shared" si="11"/>
        <v>164905.13773792962</v>
      </c>
    </row>
    <row r="376" spans="1:19">
      <c r="A376" t="s">
        <v>768</v>
      </c>
      <c r="B376" t="s">
        <v>769</v>
      </c>
      <c r="C376" t="s">
        <v>13</v>
      </c>
      <c r="D376" t="s">
        <v>14</v>
      </c>
      <c r="E376">
        <v>5420</v>
      </c>
      <c r="F376">
        <v>3</v>
      </c>
      <c r="G376">
        <v>41913</v>
      </c>
      <c r="H376">
        <v>41913</v>
      </c>
      <c r="I376">
        <v>43738</v>
      </c>
      <c r="J376" t="s">
        <v>15</v>
      </c>
      <c r="K376" t="s">
        <v>16</v>
      </c>
      <c r="L376" s="5">
        <v>35.0792</v>
      </c>
      <c r="M376" s="5">
        <v>-77.753299999999996</v>
      </c>
      <c r="N376" s="6">
        <f>VLOOKUP(D376,'Swine Farm Type Lagoon Yields'!$A$3:$B$7,2,0)</f>
        <v>2336</v>
      </c>
      <c r="O376" s="11">
        <f>VLOOKUP(D376,'Swine Farm Type Lagoon Yields'!$A$3:$C$7,3,0)</f>
        <v>1.4534591999999997</v>
      </c>
      <c r="P376" s="6">
        <f>E376*N376/'Conversions &amp; Assumptions'!$C$10</f>
        <v>1445.3333333333333</v>
      </c>
      <c r="Q376" s="6">
        <f t="shared" si="10"/>
        <v>7877.7488639999983</v>
      </c>
      <c r="R376" s="12">
        <f>'Conversions &amp; Assumptions'!$G$21*LN('Duplin County Swine Farm Master'!P376)+'Conversions &amp; Assumptions'!$H$21</f>
        <v>15.450484094802519</v>
      </c>
      <c r="S376" s="16">
        <f t="shared" si="11"/>
        <v>121715.03352608059</v>
      </c>
    </row>
    <row r="377" spans="1:19">
      <c r="A377" t="s">
        <v>770</v>
      </c>
      <c r="B377" t="s">
        <v>771</v>
      </c>
      <c r="C377" t="s">
        <v>13</v>
      </c>
      <c r="D377" t="s">
        <v>14</v>
      </c>
      <c r="E377">
        <v>3520</v>
      </c>
      <c r="F377">
        <v>1</v>
      </c>
      <c r="G377">
        <v>41913</v>
      </c>
      <c r="H377">
        <v>41913</v>
      </c>
      <c r="I377">
        <v>43738</v>
      </c>
      <c r="J377" t="s">
        <v>15</v>
      </c>
      <c r="K377" t="s">
        <v>16</v>
      </c>
      <c r="L377" s="5">
        <v>35.08</v>
      </c>
      <c r="M377" s="5">
        <v>-77.865300000000005</v>
      </c>
      <c r="N377" s="6">
        <f>VLOOKUP(D377,'Swine Farm Type Lagoon Yields'!$A$3:$B$7,2,0)</f>
        <v>2336</v>
      </c>
      <c r="O377" s="11">
        <f>VLOOKUP(D377,'Swine Farm Type Lagoon Yields'!$A$3:$C$7,3,0)</f>
        <v>1.4534591999999997</v>
      </c>
      <c r="P377" s="6">
        <f>E377*N377/'Conversions &amp; Assumptions'!$C$10</f>
        <v>938.66666666666663</v>
      </c>
      <c r="Q377" s="6">
        <f t="shared" si="10"/>
        <v>5116.1763839999994</v>
      </c>
      <c r="R377" s="12">
        <f>'Conversions &amp; Assumptions'!$G$21*LN('Duplin County Swine Farm Master'!P377)+'Conversions &amp; Assumptions'!$H$21</f>
        <v>18.657329379732261</v>
      </c>
      <c r="S377" s="16">
        <f t="shared" si="11"/>
        <v>95454.187961095551</v>
      </c>
    </row>
    <row r="378" spans="1:19">
      <c r="A378" t="s">
        <v>772</v>
      </c>
      <c r="B378" t="s">
        <v>773</v>
      </c>
      <c r="C378" t="s">
        <v>13</v>
      </c>
      <c r="D378" t="s">
        <v>14</v>
      </c>
      <c r="E378">
        <v>4823</v>
      </c>
      <c r="F378">
        <v>2</v>
      </c>
      <c r="G378">
        <v>41913</v>
      </c>
      <c r="H378">
        <v>41913</v>
      </c>
      <c r="I378">
        <v>43738</v>
      </c>
      <c r="J378" t="s">
        <v>15</v>
      </c>
      <c r="K378" t="s">
        <v>16</v>
      </c>
      <c r="L378" s="5">
        <v>35.081899999999997</v>
      </c>
      <c r="M378" s="5">
        <v>-77.972200000000001</v>
      </c>
      <c r="N378" s="6">
        <f>VLOOKUP(D378,'Swine Farm Type Lagoon Yields'!$A$3:$B$7,2,0)</f>
        <v>2336</v>
      </c>
      <c r="O378" s="11">
        <f>VLOOKUP(D378,'Swine Farm Type Lagoon Yields'!$A$3:$C$7,3,0)</f>
        <v>1.4534591999999997</v>
      </c>
      <c r="P378" s="6">
        <f>E378*N378/'Conversions &amp; Assumptions'!$C$10</f>
        <v>1286.1333333333334</v>
      </c>
      <c r="Q378" s="6">
        <f t="shared" si="10"/>
        <v>7010.0337215999989</v>
      </c>
      <c r="R378" s="12">
        <f>'Conversions &amp; Assumptions'!$G$21*LN('Duplin County Swine Farm Master'!P378)+'Conversions &amp; Assumptions'!$H$21</f>
        <v>16.31750820426749</v>
      </c>
      <c r="S378" s="16">
        <f t="shared" si="11"/>
        <v>114386.28276439974</v>
      </c>
    </row>
    <row r="379" spans="1:19">
      <c r="A379" t="s">
        <v>774</v>
      </c>
      <c r="B379" t="s">
        <v>775</v>
      </c>
      <c r="C379" t="s">
        <v>13</v>
      </c>
      <c r="D379" t="s">
        <v>21</v>
      </c>
      <c r="E379">
        <v>4763</v>
      </c>
      <c r="F379">
        <v>1</v>
      </c>
      <c r="G379">
        <v>41913</v>
      </c>
      <c r="H379">
        <v>41913</v>
      </c>
      <c r="I379">
        <v>43738</v>
      </c>
      <c r="J379" t="s">
        <v>15</v>
      </c>
      <c r="K379" t="s">
        <v>16</v>
      </c>
      <c r="L379" s="5">
        <v>35.083300000000001</v>
      </c>
      <c r="M379" s="5">
        <v>-77.754400000000004</v>
      </c>
      <c r="N379" s="6">
        <f>VLOOKUP(D379,'Swine Farm Type Lagoon Yields'!$A$3:$B$7,2,0)</f>
        <v>420</v>
      </c>
      <c r="O379" s="11">
        <f>VLOOKUP(D379,'Swine Farm Type Lagoon Yields'!$A$3:$C$7,3,0)</f>
        <v>0.26132399999999995</v>
      </c>
      <c r="P379" s="6">
        <f>E379*N379/'Conversions &amp; Assumptions'!$C$10</f>
        <v>228.36301369863014</v>
      </c>
      <c r="Q379" s="6">
        <f t="shared" si="10"/>
        <v>1244.6862119999998</v>
      </c>
      <c r="R379" s="12">
        <f>'Conversions &amp; Assumptions'!$G$21*LN('Duplin County Swine Farm Master'!P379)+'Conversions &amp; Assumptions'!$H$21</f>
        <v>29.159152179813816</v>
      </c>
      <c r="S379" s="16">
        <f t="shared" si="11"/>
        <v>36293.994671823995</v>
      </c>
    </row>
    <row r="380" spans="1:19">
      <c r="A380" t="s">
        <v>776</v>
      </c>
      <c r="B380" t="s">
        <v>777</v>
      </c>
      <c r="C380" t="s">
        <v>13</v>
      </c>
      <c r="D380" t="s">
        <v>14</v>
      </c>
      <c r="E380">
        <v>2880</v>
      </c>
      <c r="F380">
        <v>1</v>
      </c>
      <c r="G380">
        <v>41913</v>
      </c>
      <c r="H380">
        <v>41913</v>
      </c>
      <c r="I380">
        <v>43738</v>
      </c>
      <c r="J380" t="s">
        <v>15</v>
      </c>
      <c r="K380" t="s">
        <v>16</v>
      </c>
      <c r="L380" s="5">
        <v>35.0839</v>
      </c>
      <c r="M380" s="5">
        <v>-77.818600000000004</v>
      </c>
      <c r="N380" s="6">
        <f>VLOOKUP(D380,'Swine Farm Type Lagoon Yields'!$A$3:$B$7,2,0)</f>
        <v>2336</v>
      </c>
      <c r="O380" s="11">
        <f>VLOOKUP(D380,'Swine Farm Type Lagoon Yields'!$A$3:$C$7,3,0)</f>
        <v>1.4534591999999997</v>
      </c>
      <c r="P380" s="6">
        <f>E380*N380/'Conversions &amp; Assumptions'!$C$10</f>
        <v>768</v>
      </c>
      <c r="Q380" s="6">
        <f t="shared" si="10"/>
        <v>4185.9624959999992</v>
      </c>
      <c r="R380" s="12">
        <f>'Conversions &amp; Assumptions'!$G$21*LN('Duplin County Swine Farm Master'!P380)+'Conversions &amp; Assumptions'!$H$21</f>
        <v>20.148218981403566</v>
      </c>
      <c r="S380" s="16">
        <f t="shared" si="11"/>
        <v>84339.68901735064</v>
      </c>
    </row>
    <row r="381" spans="1:19">
      <c r="A381" t="s">
        <v>778</v>
      </c>
      <c r="B381" t="s">
        <v>779</v>
      </c>
      <c r="C381" t="s">
        <v>13</v>
      </c>
      <c r="D381" t="s">
        <v>14</v>
      </c>
      <c r="E381">
        <v>1120</v>
      </c>
      <c r="F381">
        <v>1</v>
      </c>
      <c r="G381">
        <v>41913</v>
      </c>
      <c r="H381">
        <v>41913</v>
      </c>
      <c r="I381">
        <v>43738</v>
      </c>
      <c r="J381" t="s">
        <v>15</v>
      </c>
      <c r="K381" t="s">
        <v>16</v>
      </c>
      <c r="L381" s="5">
        <v>35.085299999999997</v>
      </c>
      <c r="M381" s="5">
        <v>-77.948300000000003</v>
      </c>
      <c r="N381" s="6">
        <f>VLOOKUP(D381,'Swine Farm Type Lagoon Yields'!$A$3:$B$7,2,0)</f>
        <v>2336</v>
      </c>
      <c r="O381" s="11">
        <f>VLOOKUP(D381,'Swine Farm Type Lagoon Yields'!$A$3:$C$7,3,0)</f>
        <v>1.4534591999999997</v>
      </c>
      <c r="P381" s="6">
        <f>E381*N381/'Conversions &amp; Assumptions'!$C$10</f>
        <v>298.66666666666669</v>
      </c>
      <c r="Q381" s="6">
        <f t="shared" si="10"/>
        <v>1627.8743039999997</v>
      </c>
      <c r="R381" s="12">
        <f>'Conversions &amp; Assumptions'!$G$21*LN('Duplin County Swine Farm Master'!P381)+'Conversions &amp; Assumptions'!$H$21</f>
        <v>27.165127895561184</v>
      </c>
      <c r="S381" s="16">
        <f t="shared" si="11"/>
        <v>44221.413666057641</v>
      </c>
    </row>
    <row r="382" spans="1:19">
      <c r="A382" t="s">
        <v>780</v>
      </c>
      <c r="B382" t="s">
        <v>781</v>
      </c>
      <c r="C382" t="s">
        <v>13</v>
      </c>
      <c r="D382" t="s">
        <v>21</v>
      </c>
      <c r="E382">
        <v>6400</v>
      </c>
      <c r="F382">
        <v>2</v>
      </c>
      <c r="G382">
        <v>42437</v>
      </c>
      <c r="H382">
        <v>42437</v>
      </c>
      <c r="I382">
        <v>43738</v>
      </c>
      <c r="J382" t="s">
        <v>15</v>
      </c>
      <c r="K382" t="s">
        <v>16</v>
      </c>
      <c r="L382" s="5">
        <v>35.086100000000002</v>
      </c>
      <c r="M382" s="5">
        <v>-77.800600000000003</v>
      </c>
      <c r="N382" s="6">
        <f>VLOOKUP(D382,'Swine Farm Type Lagoon Yields'!$A$3:$B$7,2,0)</f>
        <v>420</v>
      </c>
      <c r="O382" s="11">
        <f>VLOOKUP(D382,'Swine Farm Type Lagoon Yields'!$A$3:$C$7,3,0)</f>
        <v>0.26132399999999995</v>
      </c>
      <c r="P382" s="6">
        <f>E382*N382/'Conversions &amp; Assumptions'!$C$10</f>
        <v>306.84931506849313</v>
      </c>
      <c r="Q382" s="6">
        <f t="shared" si="10"/>
        <v>1672.4735999999996</v>
      </c>
      <c r="R382" s="12">
        <f>'Conversions &amp; Assumptions'!$G$21*LN('Duplin County Swine Farm Master'!P382)+'Conversions &amp; Assumptions'!$H$21</f>
        <v>26.964317475697321</v>
      </c>
      <c r="S382" s="16">
        <f t="shared" si="11"/>
        <v>45097.109120122397</v>
      </c>
    </row>
    <row r="383" spans="1:19">
      <c r="A383" t="s">
        <v>782</v>
      </c>
      <c r="B383" t="s">
        <v>783</v>
      </c>
      <c r="C383" t="s">
        <v>13</v>
      </c>
      <c r="D383" t="s">
        <v>14</v>
      </c>
      <c r="E383">
        <v>2880</v>
      </c>
      <c r="F383">
        <v>2</v>
      </c>
      <c r="G383">
        <v>41913</v>
      </c>
      <c r="H383">
        <v>41913</v>
      </c>
      <c r="I383">
        <v>43738</v>
      </c>
      <c r="J383" t="s">
        <v>15</v>
      </c>
      <c r="K383" t="s">
        <v>16</v>
      </c>
      <c r="L383" s="5">
        <v>35.086466000000001</v>
      </c>
      <c r="M383" s="5">
        <v>-77.925454999999999</v>
      </c>
      <c r="N383" s="6">
        <f>VLOOKUP(D383,'Swine Farm Type Lagoon Yields'!$A$3:$B$7,2,0)</f>
        <v>2336</v>
      </c>
      <c r="O383" s="11">
        <f>VLOOKUP(D383,'Swine Farm Type Lagoon Yields'!$A$3:$C$7,3,0)</f>
        <v>1.4534591999999997</v>
      </c>
      <c r="P383" s="6">
        <f>E383*N383/'Conversions &amp; Assumptions'!$C$10</f>
        <v>768</v>
      </c>
      <c r="Q383" s="6">
        <f t="shared" si="10"/>
        <v>4185.9624959999992</v>
      </c>
      <c r="R383" s="12">
        <f>'Conversions &amp; Assumptions'!$G$21*LN('Duplin County Swine Farm Master'!P383)+'Conversions &amp; Assumptions'!$H$21</f>
        <v>20.148218981403566</v>
      </c>
      <c r="S383" s="16">
        <f t="shared" si="11"/>
        <v>84339.68901735064</v>
      </c>
    </row>
    <row r="384" spans="1:19">
      <c r="A384" t="s">
        <v>784</v>
      </c>
      <c r="B384" t="s">
        <v>785</v>
      </c>
      <c r="C384" t="s">
        <v>13</v>
      </c>
      <c r="D384" t="s">
        <v>21</v>
      </c>
      <c r="E384">
        <v>3200</v>
      </c>
      <c r="F384">
        <v>1</v>
      </c>
      <c r="G384">
        <v>41913</v>
      </c>
      <c r="H384">
        <v>41913</v>
      </c>
      <c r="I384">
        <v>43738</v>
      </c>
      <c r="J384" t="s">
        <v>15</v>
      </c>
      <c r="K384" t="s">
        <v>16</v>
      </c>
      <c r="L384" s="5">
        <v>35.0867</v>
      </c>
      <c r="M384" s="5">
        <v>-77.810599999999994</v>
      </c>
      <c r="N384" s="6">
        <f>VLOOKUP(D384,'Swine Farm Type Lagoon Yields'!$A$3:$B$7,2,0)</f>
        <v>420</v>
      </c>
      <c r="O384" s="11">
        <f>VLOOKUP(D384,'Swine Farm Type Lagoon Yields'!$A$3:$C$7,3,0)</f>
        <v>0.26132399999999995</v>
      </c>
      <c r="P384" s="6">
        <f>E384*N384/'Conversions &amp; Assumptions'!$C$10</f>
        <v>153.42465753424656</v>
      </c>
      <c r="Q384" s="6">
        <f t="shared" si="10"/>
        <v>836.23679999999979</v>
      </c>
      <c r="R384" s="12">
        <f>'Conversions &amp; Assumptions'!$G$21*LN('Duplin County Swine Farm Master'!P384)+'Conversions &amp; Assumptions'!$H$21</f>
        <v>32.114077491950013</v>
      </c>
      <c r="S384" s="16">
        <f t="shared" si="11"/>
        <v>26854.973396820296</v>
      </c>
    </row>
    <row r="385" spans="1:19">
      <c r="A385" t="s">
        <v>786</v>
      </c>
      <c r="B385" t="s">
        <v>787</v>
      </c>
      <c r="C385" t="s">
        <v>13</v>
      </c>
      <c r="D385" t="s">
        <v>14</v>
      </c>
      <c r="E385">
        <v>2448</v>
      </c>
      <c r="F385">
        <v>1</v>
      </c>
      <c r="G385">
        <v>41913</v>
      </c>
      <c r="H385">
        <v>41913</v>
      </c>
      <c r="I385">
        <v>43738</v>
      </c>
      <c r="J385" t="s">
        <v>15</v>
      </c>
      <c r="K385" t="s">
        <v>16</v>
      </c>
      <c r="L385" s="5">
        <v>35.0867</v>
      </c>
      <c r="M385" s="5">
        <v>-77.869699999999995</v>
      </c>
      <c r="N385" s="6">
        <f>VLOOKUP(D385,'Swine Farm Type Lagoon Yields'!$A$3:$B$7,2,0)</f>
        <v>2336</v>
      </c>
      <c r="O385" s="11">
        <f>VLOOKUP(D385,'Swine Farm Type Lagoon Yields'!$A$3:$C$7,3,0)</f>
        <v>1.4534591999999997</v>
      </c>
      <c r="P385" s="6">
        <f>E385*N385/'Conversions &amp; Assumptions'!$C$10</f>
        <v>652.79999999999995</v>
      </c>
      <c r="Q385" s="6">
        <f t="shared" si="10"/>
        <v>3558.0681215999994</v>
      </c>
      <c r="R385" s="12">
        <f>'Conversions &amp; Assumptions'!$G$21*LN('Duplin County Swine Farm Master'!P385)+'Conversions &amp; Assumptions'!$H$21</f>
        <v>21.35565876978405</v>
      </c>
      <c r="S385" s="16">
        <f t="shared" si="11"/>
        <v>75984.888684536083</v>
      </c>
    </row>
    <row r="386" spans="1:19">
      <c r="A386" t="s">
        <v>788</v>
      </c>
      <c r="B386" t="s">
        <v>789</v>
      </c>
      <c r="C386" t="s">
        <v>13</v>
      </c>
      <c r="D386" t="s">
        <v>14</v>
      </c>
      <c r="E386">
        <v>4896</v>
      </c>
      <c r="F386">
        <v>2</v>
      </c>
      <c r="G386">
        <v>41913</v>
      </c>
      <c r="H386">
        <v>41913</v>
      </c>
      <c r="I386">
        <v>43738</v>
      </c>
      <c r="J386" t="s">
        <v>15</v>
      </c>
      <c r="K386" t="s">
        <v>16</v>
      </c>
      <c r="L386" s="5">
        <v>35.0869</v>
      </c>
      <c r="M386" s="5">
        <v>-77.862799999999993</v>
      </c>
      <c r="N386" s="6">
        <f>VLOOKUP(D386,'Swine Farm Type Lagoon Yields'!$A$3:$B$7,2,0)</f>
        <v>2336</v>
      </c>
      <c r="O386" s="11">
        <f>VLOOKUP(D386,'Swine Farm Type Lagoon Yields'!$A$3:$C$7,3,0)</f>
        <v>1.4534591999999997</v>
      </c>
      <c r="P386" s="6">
        <f>E386*N386/'Conversions &amp; Assumptions'!$C$10</f>
        <v>1305.5999999999999</v>
      </c>
      <c r="Q386" s="6">
        <f t="shared" ref="Q386:Q449" si="12">O386*E386</f>
        <v>7116.1362431999987</v>
      </c>
      <c r="R386" s="12">
        <f>'Conversions &amp; Assumptions'!$G$21*LN('Duplin County Swine Farm Master'!P386)+'Conversions &amp; Assumptions'!$H$21</f>
        <v>16.205898753531358</v>
      </c>
      <c r="S386" s="16">
        <f t="shared" ref="S386:S449" si="13">R386*Q386</f>
        <v>115323.38347363418</v>
      </c>
    </row>
    <row r="387" spans="1:19">
      <c r="A387" t="s">
        <v>790</v>
      </c>
      <c r="B387" t="s">
        <v>791</v>
      </c>
      <c r="C387" t="s">
        <v>13</v>
      </c>
      <c r="D387" t="s">
        <v>14</v>
      </c>
      <c r="E387">
        <v>1200</v>
      </c>
      <c r="F387">
        <v>1</v>
      </c>
      <c r="G387">
        <v>41913</v>
      </c>
      <c r="H387">
        <v>41913</v>
      </c>
      <c r="I387">
        <v>43738</v>
      </c>
      <c r="J387" t="s">
        <v>15</v>
      </c>
      <c r="K387" t="s">
        <v>16</v>
      </c>
      <c r="L387" s="5">
        <v>35.0869</v>
      </c>
      <c r="M387" s="5">
        <v>-77.877200000000002</v>
      </c>
      <c r="N387" s="6">
        <f>VLOOKUP(D387,'Swine Farm Type Lagoon Yields'!$A$3:$B$7,2,0)</f>
        <v>2336</v>
      </c>
      <c r="O387" s="11">
        <f>VLOOKUP(D387,'Swine Farm Type Lagoon Yields'!$A$3:$C$7,3,0)</f>
        <v>1.4534591999999997</v>
      </c>
      <c r="P387" s="6">
        <f>E387*N387/'Conversions &amp; Assumptions'!$C$10</f>
        <v>320</v>
      </c>
      <c r="Q387" s="6">
        <f t="shared" si="12"/>
        <v>1744.1510399999997</v>
      </c>
      <c r="R387" s="12">
        <f>'Conversions &amp; Assumptions'!$G$21*LN('Duplin County Swine Farm Master'!P387)+'Conversions &amp; Assumptions'!$H$21</f>
        <v>26.652543063717914</v>
      </c>
      <c r="S387" s="16">
        <f t="shared" si="13"/>
        <v>46486.060703228381</v>
      </c>
    </row>
    <row r="388" spans="1:19">
      <c r="A388" t="s">
        <v>792</v>
      </c>
      <c r="B388" t="s">
        <v>793</v>
      </c>
      <c r="C388" t="s">
        <v>13</v>
      </c>
      <c r="D388" t="s">
        <v>14</v>
      </c>
      <c r="E388">
        <v>15920</v>
      </c>
      <c r="F388">
        <v>5</v>
      </c>
      <c r="G388">
        <v>41913</v>
      </c>
      <c r="H388">
        <v>41913</v>
      </c>
      <c r="I388">
        <v>43738</v>
      </c>
      <c r="J388" t="s">
        <v>15</v>
      </c>
      <c r="K388" t="s">
        <v>16</v>
      </c>
      <c r="L388" s="5">
        <v>35.087795999999997</v>
      </c>
      <c r="M388" s="5">
        <v>-78.047684000000004</v>
      </c>
      <c r="N388" s="6">
        <f>VLOOKUP(D388,'Swine Farm Type Lagoon Yields'!$A$3:$B$7,2,0)</f>
        <v>2336</v>
      </c>
      <c r="O388" s="11">
        <f>VLOOKUP(D388,'Swine Farm Type Lagoon Yields'!$A$3:$C$7,3,0)</f>
        <v>1.4534591999999997</v>
      </c>
      <c r="P388" s="6">
        <f>E388*N388/'Conversions &amp; Assumptions'!$C$10</f>
        <v>4245.333333333333</v>
      </c>
      <c r="Q388" s="6">
        <f t="shared" si="12"/>
        <v>23139.070463999997</v>
      </c>
      <c r="R388" s="12">
        <f>'Conversions &amp; Assumptions'!$G$21*LN('Duplin County Swine Farm Master'!P388)+'Conversions &amp; Assumptions'!$H$21</f>
        <v>7.4453079108497633</v>
      </c>
      <c r="S388" s="16">
        <f t="shared" si="13"/>
        <v>172277.50437532927</v>
      </c>
    </row>
    <row r="389" spans="1:19">
      <c r="A389" t="s">
        <v>794</v>
      </c>
      <c r="B389" t="s">
        <v>795</v>
      </c>
      <c r="C389" t="s">
        <v>13</v>
      </c>
      <c r="D389" t="s">
        <v>14</v>
      </c>
      <c r="E389">
        <v>5880</v>
      </c>
      <c r="F389">
        <v>2</v>
      </c>
      <c r="G389">
        <v>41913</v>
      </c>
      <c r="H389">
        <v>41913</v>
      </c>
      <c r="I389">
        <v>43738</v>
      </c>
      <c r="J389" t="s">
        <v>15</v>
      </c>
      <c r="K389" t="s">
        <v>16</v>
      </c>
      <c r="L389" s="5">
        <v>35.0886</v>
      </c>
      <c r="M389" s="5">
        <v>-77.983900000000006</v>
      </c>
      <c r="N389" s="6">
        <f>VLOOKUP(D389,'Swine Farm Type Lagoon Yields'!$A$3:$B$7,2,0)</f>
        <v>2336</v>
      </c>
      <c r="O389" s="11">
        <f>VLOOKUP(D389,'Swine Farm Type Lagoon Yields'!$A$3:$C$7,3,0)</f>
        <v>1.4534591999999997</v>
      </c>
      <c r="P389" s="6">
        <f>E389*N389/'Conversions &amp; Assumptions'!$C$10</f>
        <v>1568</v>
      </c>
      <c r="Q389" s="6">
        <f t="shared" si="12"/>
        <v>8546.3400959999981</v>
      </c>
      <c r="R389" s="12">
        <f>'Conversions &amp; Assumptions'!$G$21*LN('Duplin County Swine Farm Master'!P389)+'Conversions &amp; Assumptions'!$H$21</f>
        <v>14.845267285550449</v>
      </c>
      <c r="S389" s="16">
        <f t="shared" si="13"/>
        <v>126872.70303833685</v>
      </c>
    </row>
    <row r="390" spans="1:19">
      <c r="A390" t="s">
        <v>796</v>
      </c>
      <c r="B390" t="s">
        <v>797</v>
      </c>
      <c r="C390" t="s">
        <v>13</v>
      </c>
      <c r="D390" t="s">
        <v>14</v>
      </c>
      <c r="E390">
        <v>4896</v>
      </c>
      <c r="F390">
        <v>1</v>
      </c>
      <c r="G390">
        <v>42489</v>
      </c>
      <c r="H390">
        <v>42489</v>
      </c>
      <c r="I390">
        <v>43738</v>
      </c>
      <c r="J390" t="s">
        <v>15</v>
      </c>
      <c r="K390" t="s">
        <v>16</v>
      </c>
      <c r="L390" s="5">
        <v>35.089700000000001</v>
      </c>
      <c r="M390" s="5">
        <v>-77.790300000000002</v>
      </c>
      <c r="N390" s="6">
        <f>VLOOKUP(D390,'Swine Farm Type Lagoon Yields'!$A$3:$B$7,2,0)</f>
        <v>2336</v>
      </c>
      <c r="O390" s="11">
        <f>VLOOKUP(D390,'Swine Farm Type Lagoon Yields'!$A$3:$C$7,3,0)</f>
        <v>1.4534591999999997</v>
      </c>
      <c r="P390" s="6">
        <f>E390*N390/'Conversions &amp; Assumptions'!$C$10</f>
        <v>1305.5999999999999</v>
      </c>
      <c r="Q390" s="6">
        <f t="shared" si="12"/>
        <v>7116.1362431999987</v>
      </c>
      <c r="R390" s="12">
        <f>'Conversions &amp; Assumptions'!$G$21*LN('Duplin County Swine Farm Master'!P390)+'Conversions &amp; Assumptions'!$H$21</f>
        <v>16.205898753531358</v>
      </c>
      <c r="S390" s="16">
        <f t="shared" si="13"/>
        <v>115323.38347363418</v>
      </c>
    </row>
    <row r="391" spans="1:19">
      <c r="A391" t="s">
        <v>798</v>
      </c>
      <c r="B391" t="s">
        <v>799</v>
      </c>
      <c r="C391" t="s">
        <v>13</v>
      </c>
      <c r="D391" t="s">
        <v>14</v>
      </c>
      <c r="E391">
        <v>2940</v>
      </c>
      <c r="F391">
        <v>2</v>
      </c>
      <c r="G391">
        <v>41913</v>
      </c>
      <c r="H391">
        <v>41913</v>
      </c>
      <c r="I391">
        <v>43738</v>
      </c>
      <c r="J391" t="s">
        <v>15</v>
      </c>
      <c r="K391" t="s">
        <v>16</v>
      </c>
      <c r="L391" s="5">
        <v>35.090299999999999</v>
      </c>
      <c r="M391" s="5">
        <v>-77.990300000000005</v>
      </c>
      <c r="N391" s="6">
        <f>VLOOKUP(D391,'Swine Farm Type Lagoon Yields'!$A$3:$B$7,2,0)</f>
        <v>2336</v>
      </c>
      <c r="O391" s="11">
        <f>VLOOKUP(D391,'Swine Farm Type Lagoon Yields'!$A$3:$C$7,3,0)</f>
        <v>1.4534591999999997</v>
      </c>
      <c r="P391" s="6">
        <f>E391*N391/'Conversions &amp; Assumptions'!$C$10</f>
        <v>784</v>
      </c>
      <c r="Q391" s="6">
        <f t="shared" si="12"/>
        <v>4273.170047999999</v>
      </c>
      <c r="R391" s="12">
        <f>'Conversions &amp; Assumptions'!$G$21*LN('Duplin County Swine Farm Master'!P391)+'Conversions &amp; Assumptions'!$H$21</f>
        <v>19.995027301803141</v>
      </c>
      <c r="S391" s="16">
        <f t="shared" si="13"/>
        <v>85442.151775007413</v>
      </c>
    </row>
    <row r="392" spans="1:19">
      <c r="A392" t="s">
        <v>800</v>
      </c>
      <c r="B392" t="s">
        <v>801</v>
      </c>
      <c r="C392" t="s">
        <v>13</v>
      </c>
      <c r="D392" t="s">
        <v>14</v>
      </c>
      <c r="E392">
        <v>3520</v>
      </c>
      <c r="F392">
        <v>1</v>
      </c>
      <c r="G392">
        <v>41913</v>
      </c>
      <c r="H392">
        <v>41913</v>
      </c>
      <c r="I392">
        <v>43738</v>
      </c>
      <c r="J392" t="s">
        <v>15</v>
      </c>
      <c r="K392" t="s">
        <v>16</v>
      </c>
      <c r="L392" s="5">
        <v>35.0914</v>
      </c>
      <c r="M392" s="5">
        <v>-77.936899999999994</v>
      </c>
      <c r="N392" s="6">
        <f>VLOOKUP(D392,'Swine Farm Type Lagoon Yields'!$A$3:$B$7,2,0)</f>
        <v>2336</v>
      </c>
      <c r="O392" s="11">
        <f>VLOOKUP(D392,'Swine Farm Type Lagoon Yields'!$A$3:$C$7,3,0)</f>
        <v>1.4534591999999997</v>
      </c>
      <c r="P392" s="6">
        <f>E392*N392/'Conversions &amp; Assumptions'!$C$10</f>
        <v>938.66666666666663</v>
      </c>
      <c r="Q392" s="6">
        <f t="shared" si="12"/>
        <v>5116.1763839999994</v>
      </c>
      <c r="R392" s="12">
        <f>'Conversions &amp; Assumptions'!$G$21*LN('Duplin County Swine Farm Master'!P392)+'Conversions &amp; Assumptions'!$H$21</f>
        <v>18.657329379732261</v>
      </c>
      <c r="S392" s="16">
        <f t="shared" si="13"/>
        <v>95454.187961095551</v>
      </c>
    </row>
    <row r="393" spans="1:19">
      <c r="A393" t="s">
        <v>802</v>
      </c>
      <c r="B393" t="s">
        <v>803</v>
      </c>
      <c r="C393" t="s">
        <v>13</v>
      </c>
      <c r="D393" t="s">
        <v>21</v>
      </c>
      <c r="E393">
        <v>6400</v>
      </c>
      <c r="F393">
        <v>1</v>
      </c>
      <c r="G393">
        <v>41913</v>
      </c>
      <c r="H393">
        <v>41913</v>
      </c>
      <c r="I393">
        <v>43738</v>
      </c>
      <c r="J393" t="s">
        <v>15</v>
      </c>
      <c r="K393" t="s">
        <v>16</v>
      </c>
      <c r="L393" s="5">
        <v>35.091510999999997</v>
      </c>
      <c r="M393" s="5">
        <v>-78.058802999999997</v>
      </c>
      <c r="N393" s="6">
        <f>VLOOKUP(D393,'Swine Farm Type Lagoon Yields'!$A$3:$B$7,2,0)</f>
        <v>420</v>
      </c>
      <c r="O393" s="11">
        <f>VLOOKUP(D393,'Swine Farm Type Lagoon Yields'!$A$3:$C$7,3,0)</f>
        <v>0.26132399999999995</v>
      </c>
      <c r="P393" s="6">
        <f>E393*N393/'Conversions &amp; Assumptions'!$C$10</f>
        <v>306.84931506849313</v>
      </c>
      <c r="Q393" s="6">
        <f t="shared" si="12"/>
        <v>1672.4735999999996</v>
      </c>
      <c r="R393" s="12">
        <f>'Conversions &amp; Assumptions'!$G$21*LN('Duplin County Swine Farm Master'!P393)+'Conversions &amp; Assumptions'!$H$21</f>
        <v>26.964317475697321</v>
      </c>
      <c r="S393" s="16">
        <f t="shared" si="13"/>
        <v>45097.109120122397</v>
      </c>
    </row>
    <row r="394" spans="1:19">
      <c r="A394" t="s">
        <v>804</v>
      </c>
      <c r="B394" t="s">
        <v>805</v>
      </c>
      <c r="C394" t="s">
        <v>13</v>
      </c>
      <c r="D394" t="s">
        <v>14</v>
      </c>
      <c r="E394">
        <v>3200</v>
      </c>
      <c r="F394">
        <v>1</v>
      </c>
      <c r="G394">
        <v>41913</v>
      </c>
      <c r="H394">
        <v>41913</v>
      </c>
      <c r="I394">
        <v>43738</v>
      </c>
      <c r="J394" t="s">
        <v>15</v>
      </c>
      <c r="K394" t="s">
        <v>16</v>
      </c>
      <c r="L394" s="5">
        <v>35.094864000000001</v>
      </c>
      <c r="M394" s="5">
        <v>-77.974901000000003</v>
      </c>
      <c r="N394" s="6">
        <f>VLOOKUP(D394,'Swine Farm Type Lagoon Yields'!$A$3:$B$7,2,0)</f>
        <v>2336</v>
      </c>
      <c r="O394" s="11">
        <f>VLOOKUP(D394,'Swine Farm Type Lagoon Yields'!$A$3:$C$7,3,0)</f>
        <v>1.4534591999999997</v>
      </c>
      <c r="P394" s="6">
        <f>E394*N394/'Conversions &amp; Assumptions'!$C$10</f>
        <v>853.33333333333337</v>
      </c>
      <c r="Q394" s="6">
        <f t="shared" si="12"/>
        <v>4651.0694399999993</v>
      </c>
      <c r="R394" s="12">
        <f>'Conversions &amp; Assumptions'!$G$21*LN('Duplin County Swine Farm Master'!P394)+'Conversions &amp; Assumptions'!$H$21</f>
        <v>19.365439528433527</v>
      </c>
      <c r="S394" s="16">
        <f t="shared" si="13"/>
        <v>90070.003982865179</v>
      </c>
    </row>
    <row r="395" spans="1:19">
      <c r="A395" t="s">
        <v>806</v>
      </c>
      <c r="B395" t="s">
        <v>807</v>
      </c>
      <c r="C395" t="s">
        <v>13</v>
      </c>
      <c r="D395" t="s">
        <v>51</v>
      </c>
      <c r="E395">
        <v>2000</v>
      </c>
      <c r="F395">
        <v>1</v>
      </c>
      <c r="G395">
        <v>41913</v>
      </c>
      <c r="H395">
        <v>41913</v>
      </c>
      <c r="I395">
        <v>43738</v>
      </c>
      <c r="J395" t="s">
        <v>15</v>
      </c>
      <c r="K395" t="s">
        <v>16</v>
      </c>
      <c r="L395" s="5">
        <v>35.095300000000002</v>
      </c>
      <c r="M395" s="5">
        <v>-78.137799999999999</v>
      </c>
      <c r="N395" s="6">
        <f>VLOOKUP(D395,'Swine Farm Type Lagoon Yields'!$A$3:$B$7,2,0)</f>
        <v>1183</v>
      </c>
      <c r="O395" s="11">
        <f>VLOOKUP(D395,'Swine Farm Type Lagoon Yields'!$A$3:$C$7,3,0)</f>
        <v>0.7360625999999999</v>
      </c>
      <c r="P395" s="6">
        <f>E395*N395/'Conversions &amp; Assumptions'!$C$10</f>
        <v>270.09132420091322</v>
      </c>
      <c r="Q395" s="6">
        <f t="shared" si="12"/>
        <v>1472.1251999999997</v>
      </c>
      <c r="R395" s="12">
        <f>'Conversions &amp; Assumptions'!$G$21*LN('Duplin County Swine Farm Master'!P395)+'Conversions &amp; Assumptions'!$H$21</f>
        <v>27.912301080614412</v>
      </c>
      <c r="S395" s="16">
        <f t="shared" si="13"/>
        <v>41090.4018107597</v>
      </c>
    </row>
    <row r="396" spans="1:19">
      <c r="A396" t="s">
        <v>808</v>
      </c>
      <c r="B396" t="s">
        <v>809</v>
      </c>
      <c r="C396" t="s">
        <v>13</v>
      </c>
      <c r="D396" t="s">
        <v>14</v>
      </c>
      <c r="E396">
        <v>14391</v>
      </c>
      <c r="F396">
        <v>4</v>
      </c>
      <c r="G396">
        <v>42608</v>
      </c>
      <c r="H396">
        <v>42608</v>
      </c>
      <c r="I396">
        <v>43738</v>
      </c>
      <c r="J396" t="s">
        <v>15</v>
      </c>
      <c r="K396" t="s">
        <v>16</v>
      </c>
      <c r="L396" s="5">
        <v>35.096400000000003</v>
      </c>
      <c r="M396" s="5">
        <v>-77.949200000000005</v>
      </c>
      <c r="N396" s="6">
        <f>VLOOKUP(D396,'Swine Farm Type Lagoon Yields'!$A$3:$B$7,2,0)</f>
        <v>2336</v>
      </c>
      <c r="O396" s="11">
        <f>VLOOKUP(D396,'Swine Farm Type Lagoon Yields'!$A$3:$C$7,3,0)</f>
        <v>1.4534591999999997</v>
      </c>
      <c r="P396" s="6">
        <f>E396*N396/'Conversions &amp; Assumptions'!$C$10</f>
        <v>3837.6</v>
      </c>
      <c r="Q396" s="6">
        <f t="shared" si="12"/>
        <v>20916.731347199995</v>
      </c>
      <c r="R396" s="12">
        <f>'Conversions &amp; Assumptions'!$G$21*LN('Duplin County Swine Farm Master'!P396)+'Conversions &amp; Assumptions'!$H$21</f>
        <v>8.1954914276977107</v>
      </c>
      <c r="S396" s="16">
        <f t="shared" si="13"/>
        <v>171422.89245143355</v>
      </c>
    </row>
    <row r="397" spans="1:19">
      <c r="A397" t="s">
        <v>810</v>
      </c>
      <c r="B397" t="s">
        <v>811</v>
      </c>
      <c r="C397" t="s">
        <v>13</v>
      </c>
      <c r="D397" t="s">
        <v>14</v>
      </c>
      <c r="E397">
        <v>4348</v>
      </c>
      <c r="F397">
        <v>2</v>
      </c>
      <c r="G397">
        <v>41913</v>
      </c>
      <c r="H397">
        <v>41913</v>
      </c>
      <c r="I397">
        <v>43738</v>
      </c>
      <c r="J397" t="s">
        <v>15</v>
      </c>
      <c r="K397" t="s">
        <v>16</v>
      </c>
      <c r="L397" s="5">
        <v>35.096899999999998</v>
      </c>
      <c r="M397" s="5">
        <v>-77.819999999999993</v>
      </c>
      <c r="N397" s="6">
        <f>VLOOKUP(D397,'Swine Farm Type Lagoon Yields'!$A$3:$B$7,2,0)</f>
        <v>2336</v>
      </c>
      <c r="O397" s="11">
        <f>VLOOKUP(D397,'Swine Farm Type Lagoon Yields'!$A$3:$C$7,3,0)</f>
        <v>1.4534591999999997</v>
      </c>
      <c r="P397" s="6">
        <f>E397*N397/'Conversions &amp; Assumptions'!$C$10</f>
        <v>1159.4666666666667</v>
      </c>
      <c r="Q397" s="6">
        <f t="shared" si="12"/>
        <v>6319.6406015999992</v>
      </c>
      <c r="R397" s="12">
        <f>'Conversions &amp; Assumptions'!$G$21*LN('Duplin County Swine Farm Master'!P397)+'Conversions &amp; Assumptions'!$H$21</f>
        <v>17.087803486902935</v>
      </c>
      <c r="S397" s="16">
        <f t="shared" si="13"/>
        <v>107988.77670799382</v>
      </c>
    </row>
    <row r="398" spans="1:19">
      <c r="A398" t="s">
        <v>812</v>
      </c>
      <c r="B398" t="s">
        <v>813</v>
      </c>
      <c r="C398" t="s">
        <v>13</v>
      </c>
      <c r="D398" t="s">
        <v>14</v>
      </c>
      <c r="E398">
        <v>5820</v>
      </c>
      <c r="F398">
        <v>1</v>
      </c>
      <c r="G398">
        <v>42019</v>
      </c>
      <c r="H398">
        <v>42019</v>
      </c>
      <c r="I398">
        <v>43738</v>
      </c>
      <c r="J398" t="s">
        <v>15</v>
      </c>
      <c r="K398" t="s">
        <v>16</v>
      </c>
      <c r="L398" s="5">
        <v>35.097200000000001</v>
      </c>
      <c r="M398" s="5">
        <v>-78.027500000000003</v>
      </c>
      <c r="N398" s="6">
        <f>VLOOKUP(D398,'Swine Farm Type Lagoon Yields'!$A$3:$B$7,2,0)</f>
        <v>2336</v>
      </c>
      <c r="O398" s="11">
        <f>VLOOKUP(D398,'Swine Farm Type Lagoon Yields'!$A$3:$C$7,3,0)</f>
        <v>1.4534591999999997</v>
      </c>
      <c r="P398" s="6">
        <f>E398*N398/'Conversions &amp; Assumptions'!$C$10</f>
        <v>1552</v>
      </c>
      <c r="Q398" s="6">
        <f t="shared" si="12"/>
        <v>8459.1325439999982</v>
      </c>
      <c r="R398" s="12">
        <f>'Conversions &amp; Assumptions'!$G$21*LN('Duplin County Swine Farm Master'!P398)+'Conversions &amp; Assumptions'!$H$21</f>
        <v>14.921468294440089</v>
      </c>
      <c r="S398" s="16">
        <f t="shared" si="13"/>
        <v>126222.67805376231</v>
      </c>
    </row>
    <row r="399" spans="1:19">
      <c r="A399" t="s">
        <v>814</v>
      </c>
      <c r="B399" t="s">
        <v>815</v>
      </c>
      <c r="C399" t="s">
        <v>13</v>
      </c>
      <c r="D399" t="s">
        <v>14</v>
      </c>
      <c r="E399">
        <v>3950</v>
      </c>
      <c r="F399">
        <v>2</v>
      </c>
      <c r="G399">
        <v>41913</v>
      </c>
      <c r="H399">
        <v>41913</v>
      </c>
      <c r="I399">
        <v>43738</v>
      </c>
      <c r="J399" t="s">
        <v>15</v>
      </c>
      <c r="K399" t="s">
        <v>16</v>
      </c>
      <c r="L399" s="5">
        <v>35.098599999999998</v>
      </c>
      <c r="M399" s="5">
        <v>-77.783299999999997</v>
      </c>
      <c r="N399" s="6">
        <f>VLOOKUP(D399,'Swine Farm Type Lagoon Yields'!$A$3:$B$7,2,0)</f>
        <v>2336</v>
      </c>
      <c r="O399" s="11">
        <f>VLOOKUP(D399,'Swine Farm Type Lagoon Yields'!$A$3:$C$7,3,0)</f>
        <v>1.4534591999999997</v>
      </c>
      <c r="P399" s="6">
        <f>E399*N399/'Conversions &amp; Assumptions'!$C$10</f>
        <v>1053.3333333333333</v>
      </c>
      <c r="Q399" s="6">
        <f t="shared" si="12"/>
        <v>5741.1638399999993</v>
      </c>
      <c r="R399" s="12">
        <f>'Conversions &amp; Assumptions'!$G$21*LN('Duplin County Swine Farm Master'!P399)+'Conversions &amp; Assumptions'!$H$21</f>
        <v>17.801041577763755</v>
      </c>
      <c r="S399" s="16">
        <f t="shared" si="13"/>
        <v>102198.6962205938</v>
      </c>
    </row>
    <row r="400" spans="1:19">
      <c r="A400" t="s">
        <v>816</v>
      </c>
      <c r="B400" t="s">
        <v>817</v>
      </c>
      <c r="C400" t="s">
        <v>13</v>
      </c>
      <c r="D400" t="s">
        <v>21</v>
      </c>
      <c r="E400">
        <v>6400</v>
      </c>
      <c r="F400">
        <v>2</v>
      </c>
      <c r="G400">
        <v>41913</v>
      </c>
      <c r="H400">
        <v>41913</v>
      </c>
      <c r="I400">
        <v>43738</v>
      </c>
      <c r="J400" t="s">
        <v>15</v>
      </c>
      <c r="K400" t="s">
        <v>16</v>
      </c>
      <c r="L400" s="5">
        <v>35.0989</v>
      </c>
      <c r="M400" s="5">
        <v>-77.814700000000002</v>
      </c>
      <c r="N400" s="6">
        <f>VLOOKUP(D400,'Swine Farm Type Lagoon Yields'!$A$3:$B$7,2,0)</f>
        <v>420</v>
      </c>
      <c r="O400" s="11">
        <f>VLOOKUP(D400,'Swine Farm Type Lagoon Yields'!$A$3:$C$7,3,0)</f>
        <v>0.26132399999999995</v>
      </c>
      <c r="P400" s="6">
        <f>E400*N400/'Conversions &amp; Assumptions'!$C$10</f>
        <v>306.84931506849313</v>
      </c>
      <c r="Q400" s="6">
        <f t="shared" si="12"/>
        <v>1672.4735999999996</v>
      </c>
      <c r="R400" s="12">
        <f>'Conversions &amp; Assumptions'!$G$21*LN('Duplin County Swine Farm Master'!P400)+'Conversions &amp; Assumptions'!$H$21</f>
        <v>26.964317475697321</v>
      </c>
      <c r="S400" s="16">
        <f t="shared" si="13"/>
        <v>45097.109120122397</v>
      </c>
    </row>
    <row r="401" spans="1:19">
      <c r="A401" t="s">
        <v>818</v>
      </c>
      <c r="B401" t="s">
        <v>819</v>
      </c>
      <c r="C401" t="s">
        <v>13</v>
      </c>
      <c r="D401" t="s">
        <v>14</v>
      </c>
      <c r="E401">
        <v>2640</v>
      </c>
      <c r="F401">
        <v>1</v>
      </c>
      <c r="G401">
        <v>41913</v>
      </c>
      <c r="H401">
        <v>41913</v>
      </c>
      <c r="I401">
        <v>43738</v>
      </c>
      <c r="J401" t="s">
        <v>15</v>
      </c>
      <c r="K401" t="s">
        <v>16</v>
      </c>
      <c r="L401" s="5">
        <v>35.099164999999999</v>
      </c>
      <c r="M401" s="5">
        <v>-77.791505999999998</v>
      </c>
      <c r="N401" s="6">
        <f>VLOOKUP(D401,'Swine Farm Type Lagoon Yields'!$A$3:$B$7,2,0)</f>
        <v>2336</v>
      </c>
      <c r="O401" s="11">
        <f>VLOOKUP(D401,'Swine Farm Type Lagoon Yields'!$A$3:$C$7,3,0)</f>
        <v>1.4534591999999997</v>
      </c>
      <c r="P401" s="6">
        <f>E401*N401/'Conversions &amp; Assumptions'!$C$10</f>
        <v>704</v>
      </c>
      <c r="Q401" s="6">
        <f t="shared" si="12"/>
        <v>3837.1322879999993</v>
      </c>
      <c r="R401" s="12">
        <f>'Conversions &amp; Assumptions'!$G$21*LN('Duplin County Swine Farm Master'!P401)+'Conversions &amp; Assumptions'!$H$21</f>
        <v>20.794672898763956</v>
      </c>
      <c r="S401" s="16">
        <f t="shared" si="13"/>
        <v>79791.910798245721</v>
      </c>
    </row>
    <row r="402" spans="1:19">
      <c r="A402" t="s">
        <v>820</v>
      </c>
      <c r="B402" t="s">
        <v>821</v>
      </c>
      <c r="C402" t="s">
        <v>13</v>
      </c>
      <c r="D402" t="s">
        <v>34</v>
      </c>
      <c r="E402">
        <v>4686</v>
      </c>
      <c r="F402">
        <v>1</v>
      </c>
      <c r="G402">
        <v>42104</v>
      </c>
      <c r="H402">
        <v>42104</v>
      </c>
      <c r="I402">
        <v>43738</v>
      </c>
      <c r="J402" t="s">
        <v>15</v>
      </c>
      <c r="K402" t="s">
        <v>16</v>
      </c>
      <c r="L402" s="5">
        <v>35.101399999999998</v>
      </c>
      <c r="M402" s="5">
        <v>-77.885599999999997</v>
      </c>
      <c r="N402" s="6">
        <f>VLOOKUP(D402,'Swine Farm Type Lagoon Yields'!$A$3:$B$7,2,0)</f>
        <v>2068</v>
      </c>
      <c r="O402" s="11">
        <f>VLOOKUP(D402,'Swine Farm Type Lagoon Yields'!$A$3:$C$7,3,0)</f>
        <v>1.2867096</v>
      </c>
      <c r="P402" s="6">
        <f>E402*N402/'Conversions &amp; Assumptions'!$C$10</f>
        <v>1106.2383561643835</v>
      </c>
      <c r="Q402" s="6">
        <f t="shared" si="12"/>
        <v>6029.5211855999996</v>
      </c>
      <c r="R402" s="12">
        <f>'Conversions &amp; Assumptions'!$G$21*LN('Duplin County Swine Farm Master'!P402)+'Conversions &amp; Assumptions'!$H$21</f>
        <v>17.436952451082583</v>
      </c>
      <c r="S402" s="16">
        <f t="shared" si="13"/>
        <v>105136.47421610227</v>
      </c>
    </row>
    <row r="403" spans="1:19">
      <c r="A403" t="s">
        <v>822</v>
      </c>
      <c r="B403" t="s">
        <v>823</v>
      </c>
      <c r="C403" t="s">
        <v>13</v>
      </c>
      <c r="D403" t="s">
        <v>21</v>
      </c>
      <c r="E403">
        <v>2960</v>
      </c>
      <c r="F403">
        <v>1</v>
      </c>
      <c r="G403">
        <v>41913</v>
      </c>
      <c r="H403">
        <v>41913</v>
      </c>
      <c r="I403">
        <v>43738</v>
      </c>
      <c r="J403" t="s">
        <v>15</v>
      </c>
      <c r="K403" t="s">
        <v>16</v>
      </c>
      <c r="L403" s="5">
        <v>35.103299999999997</v>
      </c>
      <c r="M403" s="5">
        <v>-77.802199999999999</v>
      </c>
      <c r="N403" s="6">
        <f>VLOOKUP(D403,'Swine Farm Type Lagoon Yields'!$A$3:$B$7,2,0)</f>
        <v>420</v>
      </c>
      <c r="O403" s="11">
        <f>VLOOKUP(D403,'Swine Farm Type Lagoon Yields'!$A$3:$C$7,3,0)</f>
        <v>0.26132399999999995</v>
      </c>
      <c r="P403" s="6">
        <f>E403*N403/'Conversions &amp; Assumptions'!$C$10</f>
        <v>141.91780821917808</v>
      </c>
      <c r="Q403" s="6">
        <f t="shared" si="12"/>
        <v>773.51903999999979</v>
      </c>
      <c r="R403" s="12">
        <f>'Conversions &amp; Assumptions'!$G$21*LN('Duplin County Swine Farm Master'!P403)+'Conversions &amp; Assumptions'!$H$21</f>
        <v>32.69329535552383</v>
      </c>
      <c r="S403" s="16">
        <f t="shared" si="13"/>
        <v>25288.886437841244</v>
      </c>
    </row>
    <row r="404" spans="1:19">
      <c r="A404" t="s">
        <v>824</v>
      </c>
      <c r="B404" t="s">
        <v>825</v>
      </c>
      <c r="C404" t="s">
        <v>13</v>
      </c>
      <c r="D404" t="s">
        <v>14</v>
      </c>
      <c r="E404">
        <v>1200</v>
      </c>
      <c r="F404">
        <v>1</v>
      </c>
      <c r="G404">
        <v>41913</v>
      </c>
      <c r="H404">
        <v>41913</v>
      </c>
      <c r="I404">
        <v>43738</v>
      </c>
      <c r="J404" t="s">
        <v>15</v>
      </c>
      <c r="K404" t="s">
        <v>16</v>
      </c>
      <c r="L404" s="5">
        <v>35.103299999999997</v>
      </c>
      <c r="M404" s="5">
        <v>-77.916700000000006</v>
      </c>
      <c r="N404" s="6">
        <f>VLOOKUP(D404,'Swine Farm Type Lagoon Yields'!$A$3:$B$7,2,0)</f>
        <v>2336</v>
      </c>
      <c r="O404" s="11">
        <f>VLOOKUP(D404,'Swine Farm Type Lagoon Yields'!$A$3:$C$7,3,0)</f>
        <v>1.4534591999999997</v>
      </c>
      <c r="P404" s="6">
        <f>E404*N404/'Conversions &amp; Assumptions'!$C$10</f>
        <v>320</v>
      </c>
      <c r="Q404" s="6">
        <f t="shared" si="12"/>
        <v>1744.1510399999997</v>
      </c>
      <c r="R404" s="12">
        <f>'Conversions &amp; Assumptions'!$G$21*LN('Duplin County Swine Farm Master'!P404)+'Conversions &amp; Assumptions'!$H$21</f>
        <v>26.652543063717914</v>
      </c>
      <c r="S404" s="16">
        <f t="shared" si="13"/>
        <v>46486.060703228381</v>
      </c>
    </row>
    <row r="405" spans="1:19">
      <c r="A405" t="s">
        <v>826</v>
      </c>
      <c r="B405" t="s">
        <v>827</v>
      </c>
      <c r="C405" t="s">
        <v>13</v>
      </c>
      <c r="D405" t="s">
        <v>21</v>
      </c>
      <c r="E405">
        <v>3552</v>
      </c>
      <c r="F405">
        <v>1</v>
      </c>
      <c r="G405">
        <v>41913</v>
      </c>
      <c r="H405">
        <v>41913</v>
      </c>
      <c r="I405">
        <v>43738</v>
      </c>
      <c r="J405" t="s">
        <v>15</v>
      </c>
      <c r="K405" t="s">
        <v>16</v>
      </c>
      <c r="L405" s="5">
        <v>35.103299999999997</v>
      </c>
      <c r="M405" s="5">
        <v>-77.84</v>
      </c>
      <c r="N405" s="6">
        <f>VLOOKUP(D405,'Swine Farm Type Lagoon Yields'!$A$3:$B$7,2,0)</f>
        <v>420</v>
      </c>
      <c r="O405" s="11">
        <f>VLOOKUP(D405,'Swine Farm Type Lagoon Yields'!$A$3:$C$7,3,0)</f>
        <v>0.26132399999999995</v>
      </c>
      <c r="P405" s="6">
        <f>E405*N405/'Conversions &amp; Assumptions'!$C$10</f>
        <v>170.30136986301369</v>
      </c>
      <c r="Q405" s="6">
        <f t="shared" si="12"/>
        <v>928.22284799999977</v>
      </c>
      <c r="R405" s="12">
        <f>'Conversions &amp; Assumptions'!$G$21*LN('Duplin County Swine Farm Master'!P405)+'Conversions &amp; Assumptions'!$H$21</f>
        <v>31.338731289462181</v>
      </c>
      <c r="S405" s="16">
        <f t="shared" si="13"/>
        <v>29089.326410211292</v>
      </c>
    </row>
    <row r="406" spans="1:19">
      <c r="A406" t="s">
        <v>828</v>
      </c>
      <c r="B406" t="s">
        <v>829</v>
      </c>
      <c r="C406" t="s">
        <v>13</v>
      </c>
      <c r="D406" t="s">
        <v>14</v>
      </c>
      <c r="E406">
        <v>4896</v>
      </c>
      <c r="F406">
        <v>2</v>
      </c>
      <c r="G406">
        <v>41913</v>
      </c>
      <c r="H406">
        <v>41913</v>
      </c>
      <c r="I406">
        <v>43738</v>
      </c>
      <c r="J406" t="s">
        <v>15</v>
      </c>
      <c r="K406" t="s">
        <v>16</v>
      </c>
      <c r="L406" s="5">
        <v>35.103900000000003</v>
      </c>
      <c r="M406" s="5">
        <v>-77.778899999999993</v>
      </c>
      <c r="N406" s="6">
        <f>VLOOKUP(D406,'Swine Farm Type Lagoon Yields'!$A$3:$B$7,2,0)</f>
        <v>2336</v>
      </c>
      <c r="O406" s="11">
        <f>VLOOKUP(D406,'Swine Farm Type Lagoon Yields'!$A$3:$C$7,3,0)</f>
        <v>1.4534591999999997</v>
      </c>
      <c r="P406" s="6">
        <f>E406*N406/'Conversions &amp; Assumptions'!$C$10</f>
        <v>1305.5999999999999</v>
      </c>
      <c r="Q406" s="6">
        <f t="shared" si="12"/>
        <v>7116.1362431999987</v>
      </c>
      <c r="R406" s="12">
        <f>'Conversions &amp; Assumptions'!$G$21*LN('Duplin County Swine Farm Master'!P406)+'Conversions &amp; Assumptions'!$H$21</f>
        <v>16.205898753531358</v>
      </c>
      <c r="S406" s="16">
        <f t="shared" si="13"/>
        <v>115323.38347363418</v>
      </c>
    </row>
    <row r="407" spans="1:19">
      <c r="A407" t="s">
        <v>830</v>
      </c>
      <c r="B407" t="s">
        <v>831</v>
      </c>
      <c r="C407" t="s">
        <v>13</v>
      </c>
      <c r="D407" t="s">
        <v>14</v>
      </c>
      <c r="E407">
        <v>4600</v>
      </c>
      <c r="F407">
        <v>2</v>
      </c>
      <c r="G407">
        <v>41913</v>
      </c>
      <c r="H407">
        <v>41913</v>
      </c>
      <c r="I407">
        <v>43738</v>
      </c>
      <c r="J407" t="s">
        <v>15</v>
      </c>
      <c r="K407" t="s">
        <v>16</v>
      </c>
      <c r="L407" s="5">
        <v>35.1053</v>
      </c>
      <c r="M407" s="5">
        <v>-78.0428</v>
      </c>
      <c r="N407" s="6">
        <f>VLOOKUP(D407,'Swine Farm Type Lagoon Yields'!$A$3:$B$7,2,0)</f>
        <v>2336</v>
      </c>
      <c r="O407" s="11">
        <f>VLOOKUP(D407,'Swine Farm Type Lagoon Yields'!$A$3:$C$7,3,0)</f>
        <v>1.4534591999999997</v>
      </c>
      <c r="P407" s="6">
        <f>E407*N407/'Conversions &amp; Assumptions'!$C$10</f>
        <v>1226.6666666666667</v>
      </c>
      <c r="Q407" s="6">
        <f t="shared" si="12"/>
        <v>6685.9123199999985</v>
      </c>
      <c r="R407" s="12">
        <f>'Conversions &amp; Assumptions'!$G$21*LN('Duplin County Swine Farm Master'!P407)+'Conversions &amp; Assumptions'!$H$21</f>
        <v>16.669221101100071</v>
      </c>
      <c r="S407" s="16">
        <f t="shared" si="13"/>
        <v>111448.95072464891</v>
      </c>
    </row>
    <row r="408" spans="1:19">
      <c r="A408" t="s">
        <v>832</v>
      </c>
      <c r="B408" t="s">
        <v>833</v>
      </c>
      <c r="C408" t="s">
        <v>13</v>
      </c>
      <c r="D408" t="s">
        <v>21</v>
      </c>
      <c r="E408">
        <v>5200</v>
      </c>
      <c r="F408">
        <v>1</v>
      </c>
      <c r="G408">
        <v>41913</v>
      </c>
      <c r="H408">
        <v>41913</v>
      </c>
      <c r="I408">
        <v>43738</v>
      </c>
      <c r="J408" t="s">
        <v>15</v>
      </c>
      <c r="K408" t="s">
        <v>16</v>
      </c>
      <c r="L408" s="5">
        <v>35.105600000000003</v>
      </c>
      <c r="M408" s="5">
        <v>-77.902199999999993</v>
      </c>
      <c r="N408" s="6">
        <f>VLOOKUP(D408,'Swine Farm Type Lagoon Yields'!$A$3:$B$7,2,0)</f>
        <v>420</v>
      </c>
      <c r="O408" s="11">
        <f>VLOOKUP(D408,'Swine Farm Type Lagoon Yields'!$A$3:$C$7,3,0)</f>
        <v>0.26132399999999995</v>
      </c>
      <c r="P408" s="6">
        <f>E408*N408/'Conversions &amp; Assumptions'!$C$10</f>
        <v>249.31506849315068</v>
      </c>
      <c r="Q408" s="6">
        <f t="shared" si="12"/>
        <v>1358.8847999999998</v>
      </c>
      <c r="R408" s="12">
        <f>'Conversions &amp; Assumptions'!$G$21*LN('Duplin County Swine Farm Master'!P408)+'Conversions &amp; Assumptions'!$H$21</f>
        <v>28.506981037671707</v>
      </c>
      <c r="S408" s="16">
        <f t="shared" si="13"/>
        <v>38737.703225980302</v>
      </c>
    </row>
    <row r="409" spans="1:19">
      <c r="A409" t="s">
        <v>834</v>
      </c>
      <c r="B409" t="s">
        <v>835</v>
      </c>
      <c r="C409" t="s">
        <v>13</v>
      </c>
      <c r="D409" t="s">
        <v>14</v>
      </c>
      <c r="E409">
        <v>4080</v>
      </c>
      <c r="F409">
        <v>3</v>
      </c>
      <c r="G409">
        <v>41913</v>
      </c>
      <c r="H409">
        <v>41913</v>
      </c>
      <c r="I409">
        <v>43738</v>
      </c>
      <c r="J409" t="s">
        <v>15</v>
      </c>
      <c r="K409" t="s">
        <v>16</v>
      </c>
      <c r="L409" s="5">
        <v>35.106900000000003</v>
      </c>
      <c r="M409" s="5">
        <v>-77.823599999999999</v>
      </c>
      <c r="N409" s="6">
        <f>VLOOKUP(D409,'Swine Farm Type Lagoon Yields'!$A$3:$B$7,2,0)</f>
        <v>2336</v>
      </c>
      <c r="O409" s="11">
        <f>VLOOKUP(D409,'Swine Farm Type Lagoon Yields'!$A$3:$C$7,3,0)</f>
        <v>1.4534591999999997</v>
      </c>
      <c r="P409" s="6">
        <f>E409*N409/'Conversions &amp; Assumptions'!$C$10</f>
        <v>1088</v>
      </c>
      <c r="Q409" s="6">
        <f t="shared" si="12"/>
        <v>5930.1135359999989</v>
      </c>
      <c r="R409" s="12">
        <f>'Conversions &amp; Assumptions'!$G$21*LN('Duplin County Swine Farm Master'!P409)+'Conversions &amp; Assumptions'!$H$21</f>
        <v>17.56046281959302</v>
      </c>
      <c r="S409" s="16">
        <f t="shared" si="13"/>
        <v>104135.53826489327</v>
      </c>
    </row>
    <row r="410" spans="1:19">
      <c r="A410" t="s">
        <v>836</v>
      </c>
      <c r="B410" t="s">
        <v>837</v>
      </c>
      <c r="C410" t="s">
        <v>13</v>
      </c>
      <c r="D410" t="s">
        <v>14</v>
      </c>
      <c r="E410">
        <v>3672</v>
      </c>
      <c r="F410">
        <v>2</v>
      </c>
      <c r="G410">
        <v>41913</v>
      </c>
      <c r="H410">
        <v>41913</v>
      </c>
      <c r="I410">
        <v>43738</v>
      </c>
      <c r="J410" t="s">
        <v>15</v>
      </c>
      <c r="K410" t="s">
        <v>16</v>
      </c>
      <c r="L410" s="5">
        <v>35.106900000000003</v>
      </c>
      <c r="M410" s="5">
        <v>-77.788300000000007</v>
      </c>
      <c r="N410" s="6">
        <f>VLOOKUP(D410,'Swine Farm Type Lagoon Yields'!$A$3:$B$7,2,0)</f>
        <v>2336</v>
      </c>
      <c r="O410" s="11">
        <f>VLOOKUP(D410,'Swine Farm Type Lagoon Yields'!$A$3:$C$7,3,0)</f>
        <v>1.4534591999999997</v>
      </c>
      <c r="P410" s="6">
        <f>E410*N410/'Conversions &amp; Assumptions'!$C$10</f>
        <v>979.2</v>
      </c>
      <c r="Q410" s="6">
        <f t="shared" si="12"/>
        <v>5337.102182399999</v>
      </c>
      <c r="R410" s="12">
        <f>'Conversions &amp; Assumptions'!$G$21*LN('Duplin County Swine Farm Master'!P410)+'Conversions &amp; Assumptions'!$H$21</f>
        <v>18.343242272563053</v>
      </c>
      <c r="S410" s="16">
        <f t="shared" si="13"/>
        <v>97899.758365188187</v>
      </c>
    </row>
    <row r="411" spans="1:19">
      <c r="A411" t="s">
        <v>838</v>
      </c>
      <c r="B411" t="s">
        <v>839</v>
      </c>
      <c r="C411" t="s">
        <v>13</v>
      </c>
      <c r="D411" t="s">
        <v>51</v>
      </c>
      <c r="E411">
        <v>4160</v>
      </c>
      <c r="F411">
        <v>3</v>
      </c>
      <c r="G411">
        <v>41913</v>
      </c>
      <c r="H411">
        <v>41913</v>
      </c>
      <c r="I411">
        <v>43738</v>
      </c>
      <c r="J411" t="s">
        <v>15</v>
      </c>
      <c r="K411" t="s">
        <v>16</v>
      </c>
      <c r="L411" s="5">
        <v>35.106900000000003</v>
      </c>
      <c r="M411" s="5">
        <v>-78.070800000000006</v>
      </c>
      <c r="N411" s="6">
        <f>VLOOKUP(D411,'Swine Farm Type Lagoon Yields'!$A$3:$B$7,2,0)</f>
        <v>1183</v>
      </c>
      <c r="O411" s="11">
        <f>VLOOKUP(D411,'Swine Farm Type Lagoon Yields'!$A$3:$C$7,3,0)</f>
        <v>0.7360625999999999</v>
      </c>
      <c r="P411" s="6">
        <f>E411*N411/'Conversions &amp; Assumptions'!$C$10</f>
        <v>561.78995433789953</v>
      </c>
      <c r="Q411" s="6">
        <f t="shared" si="12"/>
        <v>3062.0204159999994</v>
      </c>
      <c r="R411" s="12">
        <f>'Conversions &amp; Assumptions'!$G$21*LN('Duplin County Swine Farm Master'!P411)+'Conversions &amp; Assumptions'!$H$21</f>
        <v>22.471149472402097</v>
      </c>
      <c r="S411" s="16">
        <f t="shared" si="13"/>
        <v>68807.118455482836</v>
      </c>
    </row>
    <row r="412" spans="1:19">
      <c r="A412" t="s">
        <v>840</v>
      </c>
      <c r="B412" t="s">
        <v>841</v>
      </c>
      <c r="C412" t="s">
        <v>13</v>
      </c>
      <c r="D412" t="s">
        <v>21</v>
      </c>
      <c r="E412">
        <v>15560</v>
      </c>
      <c r="F412">
        <v>3</v>
      </c>
      <c r="G412">
        <v>41913</v>
      </c>
      <c r="H412">
        <v>41913</v>
      </c>
      <c r="I412">
        <v>43738</v>
      </c>
      <c r="J412" t="s">
        <v>15</v>
      </c>
      <c r="K412" t="s">
        <v>16</v>
      </c>
      <c r="L412" s="5">
        <v>35.107500000000002</v>
      </c>
      <c r="M412" s="5">
        <v>-77.869699999999995</v>
      </c>
      <c r="N412" s="6">
        <f>VLOOKUP(D412,'Swine Farm Type Lagoon Yields'!$A$3:$B$7,2,0)</f>
        <v>420</v>
      </c>
      <c r="O412" s="11">
        <f>VLOOKUP(D412,'Swine Farm Type Lagoon Yields'!$A$3:$C$7,3,0)</f>
        <v>0.26132399999999995</v>
      </c>
      <c r="P412" s="6">
        <f>E412*N412/'Conversions &amp; Assumptions'!$C$10</f>
        <v>746.02739726027403</v>
      </c>
      <c r="Q412" s="6">
        <f t="shared" si="12"/>
        <v>4066.2014399999994</v>
      </c>
      <c r="R412" s="12">
        <f>'Conversions &amp; Assumptions'!$G$21*LN('Duplin County Swine Farm Master'!P412)+'Conversions &amp; Assumptions'!$H$21</f>
        <v>20.363879074437328</v>
      </c>
      <c r="S412" s="16">
        <f t="shared" si="13"/>
        <v>82803.634416462912</v>
      </c>
    </row>
    <row r="413" spans="1:19">
      <c r="A413" t="s">
        <v>842</v>
      </c>
      <c r="B413" t="s">
        <v>843</v>
      </c>
      <c r="C413" t="s">
        <v>13</v>
      </c>
      <c r="D413" t="s">
        <v>21</v>
      </c>
      <c r="E413">
        <v>6400</v>
      </c>
      <c r="F413">
        <v>2</v>
      </c>
      <c r="G413">
        <v>41913</v>
      </c>
      <c r="H413">
        <v>41913</v>
      </c>
      <c r="I413">
        <v>43738</v>
      </c>
      <c r="J413" t="s">
        <v>15</v>
      </c>
      <c r="K413" t="s">
        <v>16</v>
      </c>
      <c r="L413" s="5">
        <v>35.108246000000001</v>
      </c>
      <c r="M413" s="5">
        <v>-78.006085999999996</v>
      </c>
      <c r="N413" s="6">
        <f>VLOOKUP(D413,'Swine Farm Type Lagoon Yields'!$A$3:$B$7,2,0)</f>
        <v>420</v>
      </c>
      <c r="O413" s="11">
        <f>VLOOKUP(D413,'Swine Farm Type Lagoon Yields'!$A$3:$C$7,3,0)</f>
        <v>0.26132399999999995</v>
      </c>
      <c r="P413" s="6">
        <f>E413*N413/'Conversions &amp; Assumptions'!$C$10</f>
        <v>306.84931506849313</v>
      </c>
      <c r="Q413" s="6">
        <f t="shared" si="12"/>
        <v>1672.4735999999996</v>
      </c>
      <c r="R413" s="12">
        <f>'Conversions &amp; Assumptions'!$G$21*LN('Duplin County Swine Farm Master'!P413)+'Conversions &amp; Assumptions'!$H$21</f>
        <v>26.964317475697321</v>
      </c>
      <c r="S413" s="16">
        <f t="shared" si="13"/>
        <v>45097.109120122397</v>
      </c>
    </row>
    <row r="414" spans="1:19">
      <c r="A414" t="s">
        <v>844</v>
      </c>
      <c r="B414" t="s">
        <v>845</v>
      </c>
      <c r="C414" t="s">
        <v>13</v>
      </c>
      <c r="D414" t="s">
        <v>34</v>
      </c>
      <c r="E414">
        <v>2269</v>
      </c>
      <c r="F414">
        <v>1</v>
      </c>
      <c r="G414">
        <v>42227</v>
      </c>
      <c r="H414">
        <v>42227</v>
      </c>
      <c r="I414">
        <v>43738</v>
      </c>
      <c r="J414" t="s">
        <v>15</v>
      </c>
      <c r="K414" t="s">
        <v>16</v>
      </c>
      <c r="L414" s="5">
        <v>35.1083</v>
      </c>
      <c r="M414" s="5">
        <v>-77.7667</v>
      </c>
      <c r="N414" s="6">
        <f>VLOOKUP(D414,'Swine Farm Type Lagoon Yields'!$A$3:$B$7,2,0)</f>
        <v>2068</v>
      </c>
      <c r="O414" s="11">
        <f>VLOOKUP(D414,'Swine Farm Type Lagoon Yields'!$A$3:$C$7,3,0)</f>
        <v>1.2867096</v>
      </c>
      <c r="P414" s="6">
        <f>E414*N414/'Conversions &amp; Assumptions'!$C$10</f>
        <v>535.6497716894977</v>
      </c>
      <c r="Q414" s="6">
        <f t="shared" si="12"/>
        <v>2919.5440824000002</v>
      </c>
      <c r="R414" s="12">
        <f>'Conversions &amp; Assumptions'!$G$21*LN('Duplin County Swine Farm Master'!P414)+'Conversions &amp; Assumptions'!$H$21</f>
        <v>22.825148133737549</v>
      </c>
      <c r="S414" s="16">
        <f t="shared" si="13"/>
        <v>66639.026163756876</v>
      </c>
    </row>
    <row r="415" spans="1:19">
      <c r="A415" t="s">
        <v>846</v>
      </c>
      <c r="B415" t="s">
        <v>847</v>
      </c>
      <c r="C415" t="s">
        <v>13</v>
      </c>
      <c r="D415" t="s">
        <v>14</v>
      </c>
      <c r="E415">
        <v>3672</v>
      </c>
      <c r="F415">
        <v>2</v>
      </c>
      <c r="G415">
        <v>41913</v>
      </c>
      <c r="H415">
        <v>41913</v>
      </c>
      <c r="I415">
        <v>43738</v>
      </c>
      <c r="J415" t="s">
        <v>15</v>
      </c>
      <c r="K415" t="s">
        <v>16</v>
      </c>
      <c r="L415" s="5">
        <v>35.108403000000003</v>
      </c>
      <c r="M415" s="5">
        <v>-77.998395000000002</v>
      </c>
      <c r="N415" s="6">
        <f>VLOOKUP(D415,'Swine Farm Type Lagoon Yields'!$A$3:$B$7,2,0)</f>
        <v>2336</v>
      </c>
      <c r="O415" s="11">
        <f>VLOOKUP(D415,'Swine Farm Type Lagoon Yields'!$A$3:$C$7,3,0)</f>
        <v>1.4534591999999997</v>
      </c>
      <c r="P415" s="6">
        <f>E415*N415/'Conversions &amp; Assumptions'!$C$10</f>
        <v>979.2</v>
      </c>
      <c r="Q415" s="6">
        <f t="shared" si="12"/>
        <v>5337.102182399999</v>
      </c>
      <c r="R415" s="12">
        <f>'Conversions &amp; Assumptions'!$G$21*LN('Duplin County Swine Farm Master'!P415)+'Conversions &amp; Assumptions'!$H$21</f>
        <v>18.343242272563053</v>
      </c>
      <c r="S415" s="16">
        <f t="shared" si="13"/>
        <v>97899.758365188187</v>
      </c>
    </row>
    <row r="416" spans="1:19">
      <c r="A416" t="s">
        <v>848</v>
      </c>
      <c r="B416" t="s">
        <v>849</v>
      </c>
      <c r="C416" t="s">
        <v>13</v>
      </c>
      <c r="D416" t="s">
        <v>14</v>
      </c>
      <c r="E416">
        <v>3675</v>
      </c>
      <c r="F416">
        <v>1</v>
      </c>
      <c r="G416">
        <v>42019</v>
      </c>
      <c r="H416">
        <v>42019</v>
      </c>
      <c r="I416">
        <v>43738</v>
      </c>
      <c r="J416" t="s">
        <v>15</v>
      </c>
      <c r="K416" t="s">
        <v>16</v>
      </c>
      <c r="L416" s="5">
        <v>35.109200000000001</v>
      </c>
      <c r="M416" s="5">
        <v>-78.021100000000004</v>
      </c>
      <c r="N416" s="6">
        <f>VLOOKUP(D416,'Swine Farm Type Lagoon Yields'!$A$3:$B$7,2,0)</f>
        <v>2336</v>
      </c>
      <c r="O416" s="11">
        <f>VLOOKUP(D416,'Swine Farm Type Lagoon Yields'!$A$3:$C$7,3,0)</f>
        <v>1.4534591999999997</v>
      </c>
      <c r="P416" s="6">
        <f>E416*N416/'Conversions &amp; Assumptions'!$C$10</f>
        <v>980</v>
      </c>
      <c r="Q416" s="6">
        <f t="shared" si="12"/>
        <v>5341.462559999999</v>
      </c>
      <c r="R416" s="12">
        <f>'Conversions &amp; Assumptions'!$G$21*LN('Duplin County Swine Farm Master'!P416)+'Conversions &amp; Assumptions'!$H$21</f>
        <v>18.3371748706438</v>
      </c>
      <c r="S416" s="16">
        <f t="shared" si="13"/>
        <v>97947.333027716682</v>
      </c>
    </row>
    <row r="417" spans="1:19">
      <c r="A417" t="s">
        <v>850</v>
      </c>
      <c r="B417" t="s">
        <v>851</v>
      </c>
      <c r="C417" t="s">
        <v>13</v>
      </c>
      <c r="D417" t="s">
        <v>14</v>
      </c>
      <c r="E417">
        <v>2940</v>
      </c>
      <c r="F417">
        <v>1</v>
      </c>
      <c r="G417">
        <v>41913</v>
      </c>
      <c r="H417">
        <v>41913</v>
      </c>
      <c r="I417">
        <v>43738</v>
      </c>
      <c r="J417" t="s">
        <v>15</v>
      </c>
      <c r="K417" t="s">
        <v>16</v>
      </c>
      <c r="L417" s="5">
        <v>35.109200000000001</v>
      </c>
      <c r="M417" s="5">
        <v>-78.050600000000003</v>
      </c>
      <c r="N417" s="6">
        <f>VLOOKUP(D417,'Swine Farm Type Lagoon Yields'!$A$3:$B$7,2,0)</f>
        <v>2336</v>
      </c>
      <c r="O417" s="11">
        <f>VLOOKUP(D417,'Swine Farm Type Lagoon Yields'!$A$3:$C$7,3,0)</f>
        <v>1.4534591999999997</v>
      </c>
      <c r="P417" s="6">
        <f>E417*N417/'Conversions &amp; Assumptions'!$C$10</f>
        <v>784</v>
      </c>
      <c r="Q417" s="6">
        <f t="shared" si="12"/>
        <v>4273.170047999999</v>
      </c>
      <c r="R417" s="12">
        <f>'Conversions &amp; Assumptions'!$G$21*LN('Duplin County Swine Farm Master'!P417)+'Conversions &amp; Assumptions'!$H$21</f>
        <v>19.995027301803141</v>
      </c>
      <c r="S417" s="16">
        <f t="shared" si="13"/>
        <v>85442.151775007413</v>
      </c>
    </row>
    <row r="418" spans="1:19">
      <c r="A418" t="s">
        <v>852</v>
      </c>
      <c r="B418" t="s">
        <v>853</v>
      </c>
      <c r="C418" t="s">
        <v>13</v>
      </c>
      <c r="D418" t="s">
        <v>51</v>
      </c>
      <c r="E418">
        <v>1350</v>
      </c>
      <c r="F418">
        <v>2</v>
      </c>
      <c r="G418">
        <v>41913</v>
      </c>
      <c r="H418">
        <v>41913</v>
      </c>
      <c r="I418">
        <v>43738</v>
      </c>
      <c r="J418" t="s">
        <v>15</v>
      </c>
      <c r="K418" t="s">
        <v>16</v>
      </c>
      <c r="L418" s="5">
        <v>35.109400000000001</v>
      </c>
      <c r="M418" s="5">
        <v>-77.979699999999994</v>
      </c>
      <c r="N418" s="6">
        <f>VLOOKUP(D418,'Swine Farm Type Lagoon Yields'!$A$3:$B$7,2,0)</f>
        <v>1183</v>
      </c>
      <c r="O418" s="11">
        <f>VLOOKUP(D418,'Swine Farm Type Lagoon Yields'!$A$3:$C$7,3,0)</f>
        <v>0.7360625999999999</v>
      </c>
      <c r="P418" s="6">
        <f>E418*N418/'Conversions &amp; Assumptions'!$C$10</f>
        <v>182.31164383561645</v>
      </c>
      <c r="Q418" s="6">
        <f t="shared" si="12"/>
        <v>993.68450999999982</v>
      </c>
      <c r="R418" s="12">
        <f>'Conversions &amp; Assumptions'!$G$21*LN('Duplin County Swine Farm Master'!P418)+'Conversions &amp; Assumptions'!$H$21</f>
        <v>30.83242405261614</v>
      </c>
      <c r="S418" s="16">
        <f t="shared" si="13"/>
        <v>30637.702186836079</v>
      </c>
    </row>
    <row r="419" spans="1:19">
      <c r="A419" t="s">
        <v>854</v>
      </c>
      <c r="B419" t="s">
        <v>855</v>
      </c>
      <c r="C419" t="s">
        <v>13</v>
      </c>
      <c r="D419" t="s">
        <v>14</v>
      </c>
      <c r="E419">
        <v>3672</v>
      </c>
      <c r="F419">
        <v>2</v>
      </c>
      <c r="G419">
        <v>41913</v>
      </c>
      <c r="H419">
        <v>41913</v>
      </c>
      <c r="I419">
        <v>43738</v>
      </c>
      <c r="J419" t="s">
        <v>15</v>
      </c>
      <c r="K419" t="s">
        <v>16</v>
      </c>
      <c r="L419" s="5">
        <v>35.11</v>
      </c>
      <c r="M419" s="5">
        <v>-77.778899999999993</v>
      </c>
      <c r="N419" s="6">
        <f>VLOOKUP(D419,'Swine Farm Type Lagoon Yields'!$A$3:$B$7,2,0)</f>
        <v>2336</v>
      </c>
      <c r="O419" s="11">
        <f>VLOOKUP(D419,'Swine Farm Type Lagoon Yields'!$A$3:$C$7,3,0)</f>
        <v>1.4534591999999997</v>
      </c>
      <c r="P419" s="6">
        <f>E419*N419/'Conversions &amp; Assumptions'!$C$10</f>
        <v>979.2</v>
      </c>
      <c r="Q419" s="6">
        <f t="shared" si="12"/>
        <v>5337.102182399999</v>
      </c>
      <c r="R419" s="12">
        <f>'Conversions &amp; Assumptions'!$G$21*LN('Duplin County Swine Farm Master'!P419)+'Conversions &amp; Assumptions'!$H$21</f>
        <v>18.343242272563053</v>
      </c>
      <c r="S419" s="16">
        <f t="shared" si="13"/>
        <v>97899.758365188187</v>
      </c>
    </row>
    <row r="420" spans="1:19">
      <c r="A420" t="s">
        <v>856</v>
      </c>
      <c r="B420" t="s">
        <v>857</v>
      </c>
      <c r="C420" t="s">
        <v>13</v>
      </c>
      <c r="D420" t="s">
        <v>14</v>
      </c>
      <c r="E420">
        <v>2464</v>
      </c>
      <c r="F420">
        <v>2</v>
      </c>
      <c r="G420">
        <v>41913</v>
      </c>
      <c r="H420">
        <v>41913</v>
      </c>
      <c r="I420">
        <v>43738</v>
      </c>
      <c r="J420" t="s">
        <v>15</v>
      </c>
      <c r="K420" t="s">
        <v>16</v>
      </c>
      <c r="L420" s="5">
        <v>35.111899999999999</v>
      </c>
      <c r="M420" s="5">
        <v>-77.974699999999999</v>
      </c>
      <c r="N420" s="6">
        <f>VLOOKUP(D420,'Swine Farm Type Lagoon Yields'!$A$3:$B$7,2,0)</f>
        <v>2336</v>
      </c>
      <c r="O420" s="11">
        <f>VLOOKUP(D420,'Swine Farm Type Lagoon Yields'!$A$3:$C$7,3,0)</f>
        <v>1.4534591999999997</v>
      </c>
      <c r="P420" s="6">
        <f>E420*N420/'Conversions &amp; Assumptions'!$C$10</f>
        <v>657.06666666666672</v>
      </c>
      <c r="Q420" s="6">
        <f t="shared" si="12"/>
        <v>3581.3234687999993</v>
      </c>
      <c r="R420" s="12">
        <f>'Conversions &amp; Assumptions'!$G$21*LN('Duplin County Swine Farm Master'!P420)+'Conversions &amp; Assumptions'!$H$21</f>
        <v>21.307257730607226</v>
      </c>
      <c r="S420" s="16">
        <f t="shared" si="13"/>
        <v>76308.182166393875</v>
      </c>
    </row>
    <row r="421" spans="1:19">
      <c r="A421" t="s">
        <v>858</v>
      </c>
      <c r="B421" t="s">
        <v>859</v>
      </c>
      <c r="C421" t="s">
        <v>13</v>
      </c>
      <c r="D421" t="s">
        <v>21</v>
      </c>
      <c r="E421">
        <v>11550</v>
      </c>
      <c r="F421">
        <v>1</v>
      </c>
      <c r="G421">
        <v>41913</v>
      </c>
      <c r="H421">
        <v>41913</v>
      </c>
      <c r="I421">
        <v>43738</v>
      </c>
      <c r="J421" t="s">
        <v>15</v>
      </c>
      <c r="K421" t="s">
        <v>16</v>
      </c>
      <c r="L421" s="5">
        <v>35.112200000000001</v>
      </c>
      <c r="M421" s="5">
        <v>-77.883300000000006</v>
      </c>
      <c r="N421" s="6">
        <f>VLOOKUP(D421,'Swine Farm Type Lagoon Yields'!$A$3:$B$7,2,0)</f>
        <v>420</v>
      </c>
      <c r="O421" s="11">
        <f>VLOOKUP(D421,'Swine Farm Type Lagoon Yields'!$A$3:$C$7,3,0)</f>
        <v>0.26132399999999995</v>
      </c>
      <c r="P421" s="6">
        <f>E421*N421/'Conversions &amp; Assumptions'!$C$10</f>
        <v>553.76712328767121</v>
      </c>
      <c r="Q421" s="6">
        <f t="shared" si="12"/>
        <v>3018.2921999999994</v>
      </c>
      <c r="R421" s="12">
        <f>'Conversions &amp; Assumptions'!$G$21*LN('Duplin County Swine Farm Master'!P421)+'Conversions &amp; Assumptions'!$H$21</f>
        <v>22.578014318331348</v>
      </c>
      <c r="S421" s="16">
        <f t="shared" si="13"/>
        <v>68147.04450850781</v>
      </c>
    </row>
    <row r="422" spans="1:19">
      <c r="A422" t="s">
        <v>860</v>
      </c>
      <c r="B422" t="s">
        <v>861</v>
      </c>
      <c r="C422" t="s">
        <v>13</v>
      </c>
      <c r="D422" t="s">
        <v>14</v>
      </c>
      <c r="E422">
        <v>3672</v>
      </c>
      <c r="F422">
        <v>1</v>
      </c>
      <c r="G422">
        <v>41913</v>
      </c>
      <c r="H422">
        <v>41913</v>
      </c>
      <c r="I422">
        <v>43738</v>
      </c>
      <c r="J422" t="s">
        <v>15</v>
      </c>
      <c r="K422" t="s">
        <v>16</v>
      </c>
      <c r="L422" s="5">
        <v>35.113100000000003</v>
      </c>
      <c r="M422" s="5">
        <v>-77.996099999999998</v>
      </c>
      <c r="N422" s="6">
        <f>VLOOKUP(D422,'Swine Farm Type Lagoon Yields'!$A$3:$B$7,2,0)</f>
        <v>2336</v>
      </c>
      <c r="O422" s="11">
        <f>VLOOKUP(D422,'Swine Farm Type Lagoon Yields'!$A$3:$C$7,3,0)</f>
        <v>1.4534591999999997</v>
      </c>
      <c r="P422" s="6">
        <f>E422*N422/'Conversions &amp; Assumptions'!$C$10</f>
        <v>979.2</v>
      </c>
      <c r="Q422" s="6">
        <f t="shared" si="12"/>
        <v>5337.102182399999</v>
      </c>
      <c r="R422" s="12">
        <f>'Conversions &amp; Assumptions'!$G$21*LN('Duplin County Swine Farm Master'!P422)+'Conversions &amp; Assumptions'!$H$21</f>
        <v>18.343242272563053</v>
      </c>
      <c r="S422" s="16">
        <f t="shared" si="13"/>
        <v>97899.758365188187</v>
      </c>
    </row>
    <row r="423" spans="1:19">
      <c r="A423" t="s">
        <v>862</v>
      </c>
      <c r="B423" t="s">
        <v>863</v>
      </c>
      <c r="C423" t="s">
        <v>13</v>
      </c>
      <c r="D423" t="s">
        <v>14</v>
      </c>
      <c r="E423">
        <v>1440</v>
      </c>
      <c r="F423">
        <v>1</v>
      </c>
      <c r="G423">
        <v>41913</v>
      </c>
      <c r="H423">
        <v>41913</v>
      </c>
      <c r="I423">
        <v>43738</v>
      </c>
      <c r="J423" t="s">
        <v>15</v>
      </c>
      <c r="K423" t="s">
        <v>16</v>
      </c>
      <c r="L423" s="5">
        <v>35.113100000000003</v>
      </c>
      <c r="M423" s="5">
        <v>-77.756100000000004</v>
      </c>
      <c r="N423" s="6">
        <f>VLOOKUP(D423,'Swine Farm Type Lagoon Yields'!$A$3:$B$7,2,0)</f>
        <v>2336</v>
      </c>
      <c r="O423" s="11">
        <f>VLOOKUP(D423,'Swine Farm Type Lagoon Yields'!$A$3:$C$7,3,0)</f>
        <v>1.4534591999999997</v>
      </c>
      <c r="P423" s="6">
        <f>E423*N423/'Conversions &amp; Assumptions'!$C$10</f>
        <v>384</v>
      </c>
      <c r="Q423" s="6">
        <f t="shared" si="12"/>
        <v>2092.9812479999996</v>
      </c>
      <c r="R423" s="12">
        <f>'Conversions &amp; Assumptions'!$G$21*LN('Duplin County Swine Farm Master'!P423)+'Conversions &amp; Assumptions'!$H$21</f>
        <v>25.297978997656259</v>
      </c>
      <c r="S423" s="16">
        <f t="shared" si="13"/>
        <v>52948.195654392373</v>
      </c>
    </row>
    <row r="424" spans="1:19">
      <c r="A424" t="s">
        <v>864</v>
      </c>
      <c r="B424" t="s">
        <v>865</v>
      </c>
      <c r="C424" t="s">
        <v>13</v>
      </c>
      <c r="D424" t="s">
        <v>14</v>
      </c>
      <c r="E424">
        <v>3520</v>
      </c>
      <c r="F424">
        <v>1</v>
      </c>
      <c r="G424">
        <v>41913</v>
      </c>
      <c r="H424">
        <v>41913</v>
      </c>
      <c r="I424">
        <v>43738</v>
      </c>
      <c r="J424" t="s">
        <v>15</v>
      </c>
      <c r="K424" t="s">
        <v>16</v>
      </c>
      <c r="L424" s="5">
        <v>35.113900000000001</v>
      </c>
      <c r="M424" s="5">
        <v>-77.826400000000007</v>
      </c>
      <c r="N424" s="6">
        <f>VLOOKUP(D424,'Swine Farm Type Lagoon Yields'!$A$3:$B$7,2,0)</f>
        <v>2336</v>
      </c>
      <c r="O424" s="11">
        <f>VLOOKUP(D424,'Swine Farm Type Lagoon Yields'!$A$3:$C$7,3,0)</f>
        <v>1.4534591999999997</v>
      </c>
      <c r="P424" s="6">
        <f>E424*N424/'Conversions &amp; Assumptions'!$C$10</f>
        <v>938.66666666666663</v>
      </c>
      <c r="Q424" s="6">
        <f t="shared" si="12"/>
        <v>5116.1763839999994</v>
      </c>
      <c r="R424" s="12">
        <f>'Conversions &amp; Assumptions'!$G$21*LN('Duplin County Swine Farm Master'!P424)+'Conversions &amp; Assumptions'!$H$21</f>
        <v>18.657329379732261</v>
      </c>
      <c r="S424" s="16">
        <f t="shared" si="13"/>
        <v>95454.187961095551</v>
      </c>
    </row>
    <row r="425" spans="1:19">
      <c r="A425" t="s">
        <v>866</v>
      </c>
      <c r="B425" t="s">
        <v>867</v>
      </c>
      <c r="C425" t="s">
        <v>13</v>
      </c>
      <c r="D425" t="s">
        <v>14</v>
      </c>
      <c r="E425">
        <v>2448</v>
      </c>
      <c r="F425">
        <v>2</v>
      </c>
      <c r="G425">
        <v>41913</v>
      </c>
      <c r="H425">
        <v>41913</v>
      </c>
      <c r="I425">
        <v>43738</v>
      </c>
      <c r="J425" t="s">
        <v>15</v>
      </c>
      <c r="K425" t="s">
        <v>16</v>
      </c>
      <c r="L425" s="5">
        <v>35.1158</v>
      </c>
      <c r="M425" s="5">
        <v>-77.978899999999996</v>
      </c>
      <c r="N425" s="6">
        <f>VLOOKUP(D425,'Swine Farm Type Lagoon Yields'!$A$3:$B$7,2,0)</f>
        <v>2336</v>
      </c>
      <c r="O425" s="11">
        <f>VLOOKUP(D425,'Swine Farm Type Lagoon Yields'!$A$3:$C$7,3,0)</f>
        <v>1.4534591999999997</v>
      </c>
      <c r="P425" s="6">
        <f>E425*N425/'Conversions &amp; Assumptions'!$C$10</f>
        <v>652.79999999999995</v>
      </c>
      <c r="Q425" s="6">
        <f t="shared" si="12"/>
        <v>3558.0681215999994</v>
      </c>
      <c r="R425" s="12">
        <f>'Conversions &amp; Assumptions'!$G$21*LN('Duplin County Swine Farm Master'!P425)+'Conversions &amp; Assumptions'!$H$21</f>
        <v>21.35565876978405</v>
      </c>
      <c r="S425" s="16">
        <f t="shared" si="13"/>
        <v>75984.888684536083</v>
      </c>
    </row>
    <row r="426" spans="1:19">
      <c r="A426" t="s">
        <v>868</v>
      </c>
      <c r="B426" t="s">
        <v>869</v>
      </c>
      <c r="C426" t="s">
        <v>13</v>
      </c>
      <c r="D426" t="s">
        <v>14</v>
      </c>
      <c r="E426">
        <v>1975</v>
      </c>
      <c r="F426">
        <v>1</v>
      </c>
      <c r="G426">
        <v>41913</v>
      </c>
      <c r="H426">
        <v>41913</v>
      </c>
      <c r="I426">
        <v>43738</v>
      </c>
      <c r="J426" t="s">
        <v>15</v>
      </c>
      <c r="K426" t="s">
        <v>16</v>
      </c>
      <c r="L426" s="5">
        <v>35.116100000000003</v>
      </c>
      <c r="M426" s="5">
        <v>-77.953599999999994</v>
      </c>
      <c r="N426" s="6">
        <f>VLOOKUP(D426,'Swine Farm Type Lagoon Yields'!$A$3:$B$7,2,0)</f>
        <v>2336</v>
      </c>
      <c r="O426" s="11">
        <f>VLOOKUP(D426,'Swine Farm Type Lagoon Yields'!$A$3:$C$7,3,0)</f>
        <v>1.4534591999999997</v>
      </c>
      <c r="P426" s="6">
        <f>E426*N426/'Conversions &amp; Assumptions'!$C$10</f>
        <v>526.66666666666663</v>
      </c>
      <c r="Q426" s="6">
        <f t="shared" si="12"/>
        <v>2870.5819199999996</v>
      </c>
      <c r="R426" s="12">
        <f>'Conversions &amp; Assumptions'!$G$21*LN('Duplin County Swine Farm Master'!P426)+'Conversions &amp; Assumptions'!$H$21</f>
        <v>22.950801594016447</v>
      </c>
      <c r="S426" s="16">
        <f t="shared" si="13"/>
        <v>65882.156105290778</v>
      </c>
    </row>
    <row r="427" spans="1:19">
      <c r="A427" t="s">
        <v>870</v>
      </c>
      <c r="B427" t="s">
        <v>871</v>
      </c>
      <c r="C427" t="s">
        <v>13</v>
      </c>
      <c r="D427" t="s">
        <v>14</v>
      </c>
      <c r="E427">
        <v>6080</v>
      </c>
      <c r="F427">
        <v>2</v>
      </c>
      <c r="G427">
        <v>41913</v>
      </c>
      <c r="H427">
        <v>41913</v>
      </c>
      <c r="I427">
        <v>43738</v>
      </c>
      <c r="J427" t="s">
        <v>15</v>
      </c>
      <c r="K427" t="s">
        <v>16</v>
      </c>
      <c r="L427" s="5">
        <v>35.116399999999999</v>
      </c>
      <c r="M427" s="5">
        <v>-77.973600000000005</v>
      </c>
      <c r="N427" s="6">
        <f>VLOOKUP(D427,'Swine Farm Type Lagoon Yields'!$A$3:$B$7,2,0)</f>
        <v>2336</v>
      </c>
      <c r="O427" s="11">
        <f>VLOOKUP(D427,'Swine Farm Type Lagoon Yields'!$A$3:$C$7,3,0)</f>
        <v>1.4534591999999997</v>
      </c>
      <c r="P427" s="6">
        <f>E427*N427/'Conversions &amp; Assumptions'!$C$10</f>
        <v>1621.3333333333333</v>
      </c>
      <c r="Q427" s="6">
        <f t="shared" si="12"/>
        <v>8837.0319359999976</v>
      </c>
      <c r="R427" s="12">
        <f>'Conversions &amp; Assumptions'!$G$21*LN('Duplin County Swine Farm Master'!P427)+'Conversions &amp; Assumptions'!$H$21</f>
        <v>14.596764747679444</v>
      </c>
      <c r="S427" s="16">
        <f t="shared" si="13"/>
        <v>128992.0762375222</v>
      </c>
    </row>
    <row r="428" spans="1:19">
      <c r="A428" t="s">
        <v>872</v>
      </c>
      <c r="B428" t="s">
        <v>873</v>
      </c>
      <c r="C428" t="s">
        <v>13</v>
      </c>
      <c r="D428" t="s">
        <v>14</v>
      </c>
      <c r="E428">
        <v>2880</v>
      </c>
      <c r="F428">
        <v>1</v>
      </c>
      <c r="G428">
        <v>41913</v>
      </c>
      <c r="H428">
        <v>41913</v>
      </c>
      <c r="I428">
        <v>43738</v>
      </c>
      <c r="J428" t="s">
        <v>15</v>
      </c>
      <c r="K428" t="s">
        <v>16</v>
      </c>
      <c r="L428" s="5">
        <v>35.117199999999997</v>
      </c>
      <c r="M428" s="5">
        <v>-77.921400000000006</v>
      </c>
      <c r="N428" s="6">
        <f>VLOOKUP(D428,'Swine Farm Type Lagoon Yields'!$A$3:$B$7,2,0)</f>
        <v>2336</v>
      </c>
      <c r="O428" s="11">
        <f>VLOOKUP(D428,'Swine Farm Type Lagoon Yields'!$A$3:$C$7,3,0)</f>
        <v>1.4534591999999997</v>
      </c>
      <c r="P428" s="6">
        <f>E428*N428/'Conversions &amp; Assumptions'!$C$10</f>
        <v>768</v>
      </c>
      <c r="Q428" s="6">
        <f t="shared" si="12"/>
        <v>4185.9624959999992</v>
      </c>
      <c r="R428" s="12">
        <f>'Conversions &amp; Assumptions'!$G$21*LN('Duplin County Swine Farm Master'!P428)+'Conversions &amp; Assumptions'!$H$21</f>
        <v>20.148218981403566</v>
      </c>
      <c r="S428" s="16">
        <f t="shared" si="13"/>
        <v>84339.68901735064</v>
      </c>
    </row>
    <row r="429" spans="1:19">
      <c r="A429" t="s">
        <v>874</v>
      </c>
      <c r="B429" t="s">
        <v>875</v>
      </c>
      <c r="C429" t="s">
        <v>13</v>
      </c>
      <c r="D429" t="s">
        <v>14</v>
      </c>
      <c r="E429">
        <v>3672</v>
      </c>
      <c r="F429">
        <v>2</v>
      </c>
      <c r="G429">
        <v>41913</v>
      </c>
      <c r="H429">
        <v>41913</v>
      </c>
      <c r="I429">
        <v>43738</v>
      </c>
      <c r="J429" t="s">
        <v>15</v>
      </c>
      <c r="K429" t="s">
        <v>16</v>
      </c>
      <c r="L429" s="5">
        <v>35.118099999999998</v>
      </c>
      <c r="M429" s="5">
        <v>-77.877200000000002</v>
      </c>
      <c r="N429" s="6">
        <f>VLOOKUP(D429,'Swine Farm Type Lagoon Yields'!$A$3:$B$7,2,0)</f>
        <v>2336</v>
      </c>
      <c r="O429" s="11">
        <f>VLOOKUP(D429,'Swine Farm Type Lagoon Yields'!$A$3:$C$7,3,0)</f>
        <v>1.4534591999999997</v>
      </c>
      <c r="P429" s="6">
        <f>E429*N429/'Conversions &amp; Assumptions'!$C$10</f>
        <v>979.2</v>
      </c>
      <c r="Q429" s="6">
        <f t="shared" si="12"/>
        <v>5337.102182399999</v>
      </c>
      <c r="R429" s="12">
        <f>'Conversions &amp; Assumptions'!$G$21*LN('Duplin County Swine Farm Master'!P429)+'Conversions &amp; Assumptions'!$H$21</f>
        <v>18.343242272563053</v>
      </c>
      <c r="S429" s="16">
        <f t="shared" si="13"/>
        <v>97899.758365188187</v>
      </c>
    </row>
    <row r="430" spans="1:19">
      <c r="A430" t="s">
        <v>876</v>
      </c>
      <c r="B430" t="s">
        <v>877</v>
      </c>
      <c r="C430" t="s">
        <v>13</v>
      </c>
      <c r="D430" t="s">
        <v>14</v>
      </c>
      <c r="E430">
        <v>2448</v>
      </c>
      <c r="F430">
        <v>2</v>
      </c>
      <c r="G430">
        <v>41913</v>
      </c>
      <c r="H430">
        <v>41913</v>
      </c>
      <c r="I430">
        <v>43738</v>
      </c>
      <c r="J430" t="s">
        <v>15</v>
      </c>
      <c r="K430" t="s">
        <v>16</v>
      </c>
      <c r="L430" s="5">
        <v>35.118600000000001</v>
      </c>
      <c r="M430" s="5">
        <v>-77.8292</v>
      </c>
      <c r="N430" s="6">
        <f>VLOOKUP(D430,'Swine Farm Type Lagoon Yields'!$A$3:$B$7,2,0)</f>
        <v>2336</v>
      </c>
      <c r="O430" s="11">
        <f>VLOOKUP(D430,'Swine Farm Type Lagoon Yields'!$A$3:$C$7,3,0)</f>
        <v>1.4534591999999997</v>
      </c>
      <c r="P430" s="6">
        <f>E430*N430/'Conversions &amp; Assumptions'!$C$10</f>
        <v>652.79999999999995</v>
      </c>
      <c r="Q430" s="6">
        <f t="shared" si="12"/>
        <v>3558.0681215999994</v>
      </c>
      <c r="R430" s="12">
        <f>'Conversions &amp; Assumptions'!$G$21*LN('Duplin County Swine Farm Master'!P430)+'Conversions &amp; Assumptions'!$H$21</f>
        <v>21.35565876978405</v>
      </c>
      <c r="S430" s="16">
        <f t="shared" si="13"/>
        <v>75984.888684536083</v>
      </c>
    </row>
    <row r="431" spans="1:19">
      <c r="A431" t="s">
        <v>878</v>
      </c>
      <c r="B431" t="s">
        <v>879</v>
      </c>
      <c r="C431" t="s">
        <v>13</v>
      </c>
      <c r="D431" t="s">
        <v>14</v>
      </c>
      <c r="E431">
        <v>1108</v>
      </c>
      <c r="G431">
        <v>41913</v>
      </c>
      <c r="H431">
        <v>41913</v>
      </c>
      <c r="I431">
        <v>43738</v>
      </c>
      <c r="J431" t="s">
        <v>15</v>
      </c>
      <c r="K431" t="s">
        <v>16</v>
      </c>
      <c r="L431" s="5">
        <v>35.118899999999996</v>
      </c>
      <c r="M431" s="5">
        <v>-78.101399999999998</v>
      </c>
      <c r="N431" s="6">
        <f>VLOOKUP(D431,'Swine Farm Type Lagoon Yields'!$A$3:$B$7,2,0)</f>
        <v>2336</v>
      </c>
      <c r="O431" s="11">
        <f>VLOOKUP(D431,'Swine Farm Type Lagoon Yields'!$A$3:$C$7,3,0)</f>
        <v>1.4534591999999997</v>
      </c>
      <c r="P431" s="6">
        <f>E431*N431/'Conversions &amp; Assumptions'!$C$10</f>
        <v>295.46666666666664</v>
      </c>
      <c r="Q431" s="6">
        <f t="shared" si="12"/>
        <v>1610.4327935999997</v>
      </c>
      <c r="R431" s="12">
        <f>'Conversions &amp; Assumptions'!$G$21*LN('Duplin County Swine Farm Master'!P431)+'Conversions &amp; Assumptions'!$H$21</f>
        <v>27.245159548122814</v>
      </c>
      <c r="S431" s="16">
        <f t="shared" si="13"/>
        <v>43876.498403161131</v>
      </c>
    </row>
    <row r="432" spans="1:19">
      <c r="A432" t="s">
        <v>880</v>
      </c>
      <c r="B432" t="s">
        <v>881</v>
      </c>
      <c r="C432" t="s">
        <v>13</v>
      </c>
      <c r="D432" t="s">
        <v>14</v>
      </c>
      <c r="E432">
        <v>4260</v>
      </c>
      <c r="F432">
        <v>3</v>
      </c>
      <c r="G432">
        <v>41913</v>
      </c>
      <c r="H432">
        <v>41913</v>
      </c>
      <c r="I432">
        <v>43738</v>
      </c>
      <c r="J432" t="s">
        <v>15</v>
      </c>
      <c r="K432" t="s">
        <v>16</v>
      </c>
      <c r="L432" s="5">
        <v>35.125</v>
      </c>
      <c r="M432" s="5">
        <v>-77.775000000000006</v>
      </c>
      <c r="N432" s="6">
        <f>VLOOKUP(D432,'Swine Farm Type Lagoon Yields'!$A$3:$B$7,2,0)</f>
        <v>2336</v>
      </c>
      <c r="O432" s="11">
        <f>VLOOKUP(D432,'Swine Farm Type Lagoon Yields'!$A$3:$C$7,3,0)</f>
        <v>1.4534591999999997</v>
      </c>
      <c r="P432" s="6">
        <f>E432*N432/'Conversions &amp; Assumptions'!$C$10</f>
        <v>1136</v>
      </c>
      <c r="Q432" s="6">
        <f t="shared" si="12"/>
        <v>6191.7361919999985</v>
      </c>
      <c r="R432" s="12">
        <f>'Conversions &amp; Assumptions'!$G$21*LN('Duplin County Swine Farm Master'!P432)+'Conversions &amp; Assumptions'!$H$21</f>
        <v>17.239713733797643</v>
      </c>
      <c r="S432" s="16">
        <f t="shared" si="13"/>
        <v>106743.7594652743</v>
      </c>
    </row>
    <row r="433" spans="1:19">
      <c r="A433" t="s">
        <v>882</v>
      </c>
      <c r="B433" t="s">
        <v>883</v>
      </c>
      <c r="C433" t="s">
        <v>13</v>
      </c>
      <c r="D433" t="s">
        <v>14</v>
      </c>
      <c r="E433">
        <v>2880</v>
      </c>
      <c r="F433">
        <v>2</v>
      </c>
      <c r="G433">
        <v>41913</v>
      </c>
      <c r="H433">
        <v>41913</v>
      </c>
      <c r="I433">
        <v>43738</v>
      </c>
      <c r="J433" t="s">
        <v>15</v>
      </c>
      <c r="K433" t="s">
        <v>16</v>
      </c>
      <c r="L433" s="5">
        <v>35.125300000000003</v>
      </c>
      <c r="M433" s="5">
        <v>-77.88</v>
      </c>
      <c r="N433" s="6">
        <f>VLOOKUP(D433,'Swine Farm Type Lagoon Yields'!$A$3:$B$7,2,0)</f>
        <v>2336</v>
      </c>
      <c r="O433" s="11">
        <f>VLOOKUP(D433,'Swine Farm Type Lagoon Yields'!$A$3:$C$7,3,0)</f>
        <v>1.4534591999999997</v>
      </c>
      <c r="P433" s="6">
        <f>E433*N433/'Conversions &amp; Assumptions'!$C$10</f>
        <v>768</v>
      </c>
      <c r="Q433" s="6">
        <f t="shared" si="12"/>
        <v>4185.9624959999992</v>
      </c>
      <c r="R433" s="12">
        <f>'Conversions &amp; Assumptions'!$G$21*LN('Duplin County Swine Farm Master'!P433)+'Conversions &amp; Assumptions'!$H$21</f>
        <v>20.148218981403566</v>
      </c>
      <c r="S433" s="16">
        <f t="shared" si="13"/>
        <v>84339.68901735064</v>
      </c>
    </row>
    <row r="434" spans="1:19">
      <c r="A434" t="s">
        <v>884</v>
      </c>
      <c r="B434" t="s">
        <v>885</v>
      </c>
      <c r="C434" t="s">
        <v>13</v>
      </c>
      <c r="D434" t="s">
        <v>14</v>
      </c>
      <c r="E434">
        <v>2880</v>
      </c>
      <c r="F434">
        <v>1</v>
      </c>
      <c r="G434">
        <v>42559</v>
      </c>
      <c r="H434">
        <v>42559</v>
      </c>
      <c r="I434">
        <v>43738</v>
      </c>
      <c r="J434" t="s">
        <v>15</v>
      </c>
      <c r="K434" t="s">
        <v>16</v>
      </c>
      <c r="L434" s="5">
        <v>35.125799999999998</v>
      </c>
      <c r="M434" s="5">
        <v>-77.876400000000004</v>
      </c>
      <c r="N434" s="6">
        <f>VLOOKUP(D434,'Swine Farm Type Lagoon Yields'!$A$3:$B$7,2,0)</f>
        <v>2336</v>
      </c>
      <c r="O434" s="11">
        <f>VLOOKUP(D434,'Swine Farm Type Lagoon Yields'!$A$3:$C$7,3,0)</f>
        <v>1.4534591999999997</v>
      </c>
      <c r="P434" s="6">
        <f>E434*N434/'Conversions &amp; Assumptions'!$C$10</f>
        <v>768</v>
      </c>
      <c r="Q434" s="6">
        <f t="shared" si="12"/>
        <v>4185.9624959999992</v>
      </c>
      <c r="R434" s="12">
        <f>'Conversions &amp; Assumptions'!$G$21*LN('Duplin County Swine Farm Master'!P434)+'Conversions &amp; Assumptions'!$H$21</f>
        <v>20.148218981403566</v>
      </c>
      <c r="S434" s="16">
        <f t="shared" si="13"/>
        <v>84339.68901735064</v>
      </c>
    </row>
    <row r="435" spans="1:19">
      <c r="A435" t="s">
        <v>886</v>
      </c>
      <c r="B435" t="s">
        <v>887</v>
      </c>
      <c r="C435" t="s">
        <v>13</v>
      </c>
      <c r="D435" t="s">
        <v>14</v>
      </c>
      <c r="E435">
        <v>2480</v>
      </c>
      <c r="F435">
        <v>1</v>
      </c>
      <c r="G435">
        <v>41913</v>
      </c>
      <c r="H435">
        <v>41913</v>
      </c>
      <c r="I435">
        <v>43738</v>
      </c>
      <c r="J435" t="s">
        <v>15</v>
      </c>
      <c r="K435" t="s">
        <v>16</v>
      </c>
      <c r="L435" s="5">
        <v>35.126399999999997</v>
      </c>
      <c r="M435" s="5">
        <v>-77.9328</v>
      </c>
      <c r="N435" s="6">
        <f>VLOOKUP(D435,'Swine Farm Type Lagoon Yields'!$A$3:$B$7,2,0)</f>
        <v>2336</v>
      </c>
      <c r="O435" s="11">
        <f>VLOOKUP(D435,'Swine Farm Type Lagoon Yields'!$A$3:$C$7,3,0)</f>
        <v>1.4534591999999997</v>
      </c>
      <c r="P435" s="6">
        <f>E435*N435/'Conversions &amp; Assumptions'!$C$10</f>
        <v>661.33333333333337</v>
      </c>
      <c r="Q435" s="6">
        <f t="shared" si="12"/>
        <v>3604.5788159999993</v>
      </c>
      <c r="R435" s="12">
        <f>'Conversions &amp; Assumptions'!$G$21*LN('Duplin County Swine Farm Master'!P435)+'Conversions &amp; Assumptions'!$H$21</f>
        <v>21.259169968959384</v>
      </c>
      <c r="S435" s="16">
        <f t="shared" si="13"/>
        <v>76630.353715854362</v>
      </c>
    </row>
    <row r="436" spans="1:19">
      <c r="A436" t="s">
        <v>888</v>
      </c>
      <c r="B436" t="s">
        <v>889</v>
      </c>
      <c r="C436" t="s">
        <v>13</v>
      </c>
      <c r="D436" t="s">
        <v>21</v>
      </c>
      <c r="E436">
        <v>15600</v>
      </c>
      <c r="F436">
        <v>3</v>
      </c>
      <c r="G436">
        <v>41913</v>
      </c>
      <c r="H436">
        <v>41913</v>
      </c>
      <c r="I436">
        <v>43738</v>
      </c>
      <c r="J436" t="s">
        <v>15</v>
      </c>
      <c r="K436" t="s">
        <v>16</v>
      </c>
      <c r="L436" s="5">
        <v>35.1267</v>
      </c>
      <c r="M436" s="5">
        <v>-78.070800000000006</v>
      </c>
      <c r="N436" s="6">
        <f>VLOOKUP(D436,'Swine Farm Type Lagoon Yields'!$A$3:$B$7,2,0)</f>
        <v>420</v>
      </c>
      <c r="O436" s="11">
        <f>VLOOKUP(D436,'Swine Farm Type Lagoon Yields'!$A$3:$C$7,3,0)</f>
        <v>0.26132399999999995</v>
      </c>
      <c r="P436" s="6">
        <f>E436*N436/'Conversions &amp; Assumptions'!$C$10</f>
        <v>747.94520547945206</v>
      </c>
      <c r="Q436" s="6">
        <f t="shared" si="12"/>
        <v>4076.654399999999</v>
      </c>
      <c r="R436" s="12">
        <f>'Conversions &amp; Assumptions'!$G$21*LN('Duplin County Swine Farm Master'!P436)+'Conversions &amp; Assumptions'!$H$21</f>
        <v>20.344804524198025</v>
      </c>
      <c r="S436" s="16">
        <f t="shared" si="13"/>
        <v>82938.73688071176</v>
      </c>
    </row>
    <row r="437" spans="1:19">
      <c r="A437" t="s">
        <v>890</v>
      </c>
      <c r="B437" t="s">
        <v>891</v>
      </c>
      <c r="C437" t="s">
        <v>13</v>
      </c>
      <c r="D437" t="s">
        <v>14</v>
      </c>
      <c r="E437">
        <v>6400</v>
      </c>
      <c r="F437">
        <v>1</v>
      </c>
      <c r="G437">
        <v>41913</v>
      </c>
      <c r="H437">
        <v>41913</v>
      </c>
      <c r="I437">
        <v>43738</v>
      </c>
      <c r="J437" t="s">
        <v>15</v>
      </c>
      <c r="K437" t="s">
        <v>16</v>
      </c>
      <c r="L437" s="5">
        <v>35.126899999999999</v>
      </c>
      <c r="M437" s="5">
        <v>-77.8964</v>
      </c>
      <c r="N437" s="6">
        <f>VLOOKUP(D437,'Swine Farm Type Lagoon Yields'!$A$3:$B$7,2,0)</f>
        <v>2336</v>
      </c>
      <c r="O437" s="11">
        <f>VLOOKUP(D437,'Swine Farm Type Lagoon Yields'!$A$3:$C$7,3,0)</f>
        <v>1.4534591999999997</v>
      </c>
      <c r="P437" s="6">
        <f>E437*N437/'Conversions &amp; Assumptions'!$C$10</f>
        <v>1706.6666666666667</v>
      </c>
      <c r="Q437" s="6">
        <f t="shared" si="12"/>
        <v>9302.1388799999986</v>
      </c>
      <c r="R437" s="12">
        <f>'Conversions &amp; Assumptions'!$G$21*LN('Duplin County Swine Farm Master'!P437)+'Conversions &amp; Assumptions'!$H$21</f>
        <v>14.215679512180834</v>
      </c>
      <c r="S437" s="16">
        <f t="shared" si="13"/>
        <v>132236.22509587675</v>
      </c>
    </row>
    <row r="438" spans="1:19">
      <c r="A438" t="s">
        <v>892</v>
      </c>
      <c r="B438" t="s">
        <v>893</v>
      </c>
      <c r="C438" t="s">
        <v>13</v>
      </c>
      <c r="D438" t="s">
        <v>14</v>
      </c>
      <c r="E438">
        <v>6400</v>
      </c>
      <c r="F438">
        <v>1</v>
      </c>
      <c r="G438">
        <v>41913</v>
      </c>
      <c r="H438">
        <v>41913</v>
      </c>
      <c r="I438">
        <v>43738</v>
      </c>
      <c r="J438" t="s">
        <v>15</v>
      </c>
      <c r="K438" t="s">
        <v>16</v>
      </c>
      <c r="L438" s="5">
        <v>35.126899999999999</v>
      </c>
      <c r="M438" s="5">
        <v>-77.8964</v>
      </c>
      <c r="N438" s="6">
        <f>VLOOKUP(D438,'Swine Farm Type Lagoon Yields'!$A$3:$B$7,2,0)</f>
        <v>2336</v>
      </c>
      <c r="O438" s="11">
        <f>VLOOKUP(D438,'Swine Farm Type Lagoon Yields'!$A$3:$C$7,3,0)</f>
        <v>1.4534591999999997</v>
      </c>
      <c r="P438" s="6">
        <f>E438*N438/'Conversions &amp; Assumptions'!$C$10</f>
        <v>1706.6666666666667</v>
      </c>
      <c r="Q438" s="6">
        <f t="shared" si="12"/>
        <v>9302.1388799999986</v>
      </c>
      <c r="R438" s="12">
        <f>'Conversions &amp; Assumptions'!$G$21*LN('Duplin County Swine Farm Master'!P438)+'Conversions &amp; Assumptions'!$H$21</f>
        <v>14.215679512180834</v>
      </c>
      <c r="S438" s="16">
        <f t="shared" si="13"/>
        <v>132236.22509587675</v>
      </c>
    </row>
    <row r="439" spans="1:19">
      <c r="A439" t="s">
        <v>894</v>
      </c>
      <c r="B439" t="s">
        <v>895</v>
      </c>
      <c r="C439" t="s">
        <v>13</v>
      </c>
      <c r="D439" t="s">
        <v>21</v>
      </c>
      <c r="E439">
        <v>6400</v>
      </c>
      <c r="F439">
        <v>2</v>
      </c>
      <c r="G439">
        <v>41913</v>
      </c>
      <c r="H439">
        <v>41913</v>
      </c>
      <c r="I439">
        <v>43738</v>
      </c>
      <c r="J439" t="s">
        <v>15</v>
      </c>
      <c r="K439" t="s">
        <v>16</v>
      </c>
      <c r="L439" s="5">
        <v>35.127499999999998</v>
      </c>
      <c r="M439" s="5">
        <v>-77.956900000000005</v>
      </c>
      <c r="N439" s="6">
        <f>VLOOKUP(D439,'Swine Farm Type Lagoon Yields'!$A$3:$B$7,2,0)</f>
        <v>420</v>
      </c>
      <c r="O439" s="11">
        <f>VLOOKUP(D439,'Swine Farm Type Lagoon Yields'!$A$3:$C$7,3,0)</f>
        <v>0.26132399999999995</v>
      </c>
      <c r="P439" s="6">
        <f>E439*N439/'Conversions &amp; Assumptions'!$C$10</f>
        <v>306.84931506849313</v>
      </c>
      <c r="Q439" s="6">
        <f t="shared" si="12"/>
        <v>1672.4735999999996</v>
      </c>
      <c r="R439" s="12">
        <f>'Conversions &amp; Assumptions'!$G$21*LN('Duplin County Swine Farm Master'!P439)+'Conversions &amp; Assumptions'!$H$21</f>
        <v>26.964317475697321</v>
      </c>
      <c r="S439" s="16">
        <f t="shared" si="13"/>
        <v>45097.109120122397</v>
      </c>
    </row>
    <row r="440" spans="1:19">
      <c r="A440" t="s">
        <v>896</v>
      </c>
      <c r="B440" t="s">
        <v>897</v>
      </c>
      <c r="C440" t="s">
        <v>13</v>
      </c>
      <c r="D440" t="s">
        <v>14</v>
      </c>
      <c r="E440">
        <v>10560</v>
      </c>
      <c r="F440">
        <v>3</v>
      </c>
      <c r="G440">
        <v>41913</v>
      </c>
      <c r="H440">
        <v>41913</v>
      </c>
      <c r="I440">
        <v>43738</v>
      </c>
      <c r="J440" t="s">
        <v>15</v>
      </c>
      <c r="K440" t="s">
        <v>16</v>
      </c>
      <c r="L440" s="5">
        <v>35.127800000000001</v>
      </c>
      <c r="M440" s="5">
        <v>-77.798900000000003</v>
      </c>
      <c r="N440" s="6">
        <f>VLOOKUP(D440,'Swine Farm Type Lagoon Yields'!$A$3:$B$7,2,0)</f>
        <v>2336</v>
      </c>
      <c r="O440" s="11">
        <f>VLOOKUP(D440,'Swine Farm Type Lagoon Yields'!$A$3:$C$7,3,0)</f>
        <v>1.4534591999999997</v>
      </c>
      <c r="P440" s="6">
        <f>E440*N440/'Conversions &amp; Assumptions'!$C$10</f>
        <v>2816</v>
      </c>
      <c r="Q440" s="6">
        <f t="shared" si="12"/>
        <v>15348.529151999997</v>
      </c>
      <c r="R440" s="12">
        <f>'Conversions &amp; Assumptions'!$G$21*LN('Duplin County Swine Farm Master'!P440)+'Conversions &amp; Assumptions'!$H$21</f>
        <v>10.495152866258572</v>
      </c>
      <c r="S440" s="16">
        <f t="shared" si="13"/>
        <v>161085.15972246602</v>
      </c>
    </row>
    <row r="441" spans="1:19">
      <c r="A441" t="s">
        <v>898</v>
      </c>
      <c r="B441" t="s">
        <v>899</v>
      </c>
      <c r="C441" t="s">
        <v>13</v>
      </c>
      <c r="D441" t="s">
        <v>14</v>
      </c>
      <c r="E441">
        <v>3520</v>
      </c>
      <c r="F441">
        <v>2</v>
      </c>
      <c r="G441">
        <v>41913</v>
      </c>
      <c r="H441">
        <v>41913</v>
      </c>
      <c r="I441">
        <v>43738</v>
      </c>
      <c r="J441" t="s">
        <v>15</v>
      </c>
      <c r="K441" t="s">
        <v>16</v>
      </c>
      <c r="L441" s="5">
        <v>35.1297</v>
      </c>
      <c r="M441" s="5">
        <v>-77.866100000000003</v>
      </c>
      <c r="N441" s="6">
        <f>VLOOKUP(D441,'Swine Farm Type Lagoon Yields'!$A$3:$B$7,2,0)</f>
        <v>2336</v>
      </c>
      <c r="O441" s="11">
        <f>VLOOKUP(D441,'Swine Farm Type Lagoon Yields'!$A$3:$C$7,3,0)</f>
        <v>1.4534591999999997</v>
      </c>
      <c r="P441" s="6">
        <f>E441*N441/'Conversions &amp; Assumptions'!$C$10</f>
        <v>938.66666666666663</v>
      </c>
      <c r="Q441" s="6">
        <f t="shared" si="12"/>
        <v>5116.1763839999994</v>
      </c>
      <c r="R441" s="12">
        <f>'Conversions &amp; Assumptions'!$G$21*LN('Duplin County Swine Farm Master'!P441)+'Conversions &amp; Assumptions'!$H$21</f>
        <v>18.657329379732261</v>
      </c>
      <c r="S441" s="16">
        <f t="shared" si="13"/>
        <v>95454.187961095551</v>
      </c>
    </row>
    <row r="442" spans="1:19">
      <c r="A442" t="s">
        <v>900</v>
      </c>
      <c r="B442" t="s">
        <v>901</v>
      </c>
      <c r="C442" t="s">
        <v>13</v>
      </c>
      <c r="D442" t="s">
        <v>14</v>
      </c>
      <c r="E442">
        <v>6400</v>
      </c>
      <c r="F442">
        <v>2</v>
      </c>
      <c r="G442">
        <v>41913</v>
      </c>
      <c r="H442">
        <v>41913</v>
      </c>
      <c r="I442">
        <v>43738</v>
      </c>
      <c r="J442" t="s">
        <v>15</v>
      </c>
      <c r="K442" t="s">
        <v>16</v>
      </c>
      <c r="L442" s="5">
        <v>35.134526999999999</v>
      </c>
      <c r="M442" s="5">
        <v>-77.824592999999993</v>
      </c>
      <c r="N442" s="6">
        <f>VLOOKUP(D442,'Swine Farm Type Lagoon Yields'!$A$3:$B$7,2,0)</f>
        <v>2336</v>
      </c>
      <c r="O442" s="11">
        <f>VLOOKUP(D442,'Swine Farm Type Lagoon Yields'!$A$3:$C$7,3,0)</f>
        <v>1.4534591999999997</v>
      </c>
      <c r="P442" s="6">
        <f>E442*N442/'Conversions &amp; Assumptions'!$C$10</f>
        <v>1706.6666666666667</v>
      </c>
      <c r="Q442" s="6">
        <f t="shared" si="12"/>
        <v>9302.1388799999986</v>
      </c>
      <c r="R442" s="12">
        <f>'Conversions &amp; Assumptions'!$G$21*LN('Duplin County Swine Farm Master'!P442)+'Conversions &amp; Assumptions'!$H$21</f>
        <v>14.215679512180834</v>
      </c>
      <c r="S442" s="16">
        <f t="shared" si="13"/>
        <v>132236.22509587675</v>
      </c>
    </row>
    <row r="443" spans="1:19">
      <c r="A443" t="s">
        <v>902</v>
      </c>
      <c r="B443" t="s">
        <v>903</v>
      </c>
      <c r="C443" t="s">
        <v>13</v>
      </c>
      <c r="D443" t="s">
        <v>14</v>
      </c>
      <c r="E443">
        <v>6448</v>
      </c>
      <c r="F443">
        <v>1</v>
      </c>
      <c r="G443">
        <v>41913</v>
      </c>
      <c r="H443">
        <v>41913</v>
      </c>
      <c r="I443">
        <v>43738</v>
      </c>
      <c r="J443" t="s">
        <v>15</v>
      </c>
      <c r="K443" t="s">
        <v>16</v>
      </c>
      <c r="L443" s="5">
        <v>35.138100000000001</v>
      </c>
      <c r="M443" s="5">
        <v>-77.882499999999993</v>
      </c>
      <c r="N443" s="6">
        <f>VLOOKUP(D443,'Swine Farm Type Lagoon Yields'!$A$3:$B$7,2,0)</f>
        <v>2336</v>
      </c>
      <c r="O443" s="11">
        <f>VLOOKUP(D443,'Swine Farm Type Lagoon Yields'!$A$3:$C$7,3,0)</f>
        <v>1.4534591999999997</v>
      </c>
      <c r="P443" s="6">
        <f>E443*N443/'Conversions &amp; Assumptions'!$C$10</f>
        <v>1719.4666666666667</v>
      </c>
      <c r="Q443" s="6">
        <f t="shared" si="12"/>
        <v>9371.9049215999985</v>
      </c>
      <c r="R443" s="12">
        <f>'Conversions &amp; Assumptions'!$G$21*LN('Duplin County Swine Farm Master'!P443)+'Conversions &amp; Assumptions'!$H$21</f>
        <v>14.160165929587734</v>
      </c>
      <c r="S443" s="16">
        <f t="shared" si="13"/>
        <v>132707.72876617589</v>
      </c>
    </row>
    <row r="444" spans="1:19">
      <c r="A444" t="s">
        <v>904</v>
      </c>
      <c r="B444" t="s">
        <v>905</v>
      </c>
      <c r="C444" t="s">
        <v>13</v>
      </c>
      <c r="D444" t="s">
        <v>21</v>
      </c>
      <c r="E444">
        <v>3200</v>
      </c>
      <c r="F444">
        <v>1</v>
      </c>
      <c r="G444">
        <v>41913</v>
      </c>
      <c r="H444">
        <v>41913</v>
      </c>
      <c r="I444">
        <v>43738</v>
      </c>
      <c r="J444" t="s">
        <v>15</v>
      </c>
      <c r="K444" t="s">
        <v>16</v>
      </c>
      <c r="L444" s="5">
        <v>35.1389</v>
      </c>
      <c r="M444" s="5">
        <v>-77.834699999999998</v>
      </c>
      <c r="N444" s="6">
        <f>VLOOKUP(D444,'Swine Farm Type Lagoon Yields'!$A$3:$B$7,2,0)</f>
        <v>420</v>
      </c>
      <c r="O444" s="11">
        <f>VLOOKUP(D444,'Swine Farm Type Lagoon Yields'!$A$3:$C$7,3,0)</f>
        <v>0.26132399999999995</v>
      </c>
      <c r="P444" s="6">
        <f>E444*N444/'Conversions &amp; Assumptions'!$C$10</f>
        <v>153.42465753424656</v>
      </c>
      <c r="Q444" s="6">
        <f t="shared" si="12"/>
        <v>836.23679999999979</v>
      </c>
      <c r="R444" s="12">
        <f>'Conversions &amp; Assumptions'!$G$21*LN('Duplin County Swine Farm Master'!P444)+'Conversions &amp; Assumptions'!$H$21</f>
        <v>32.114077491950013</v>
      </c>
      <c r="S444" s="16">
        <f t="shared" si="13"/>
        <v>26854.973396820296</v>
      </c>
    </row>
    <row r="445" spans="1:19">
      <c r="A445" t="s">
        <v>906</v>
      </c>
      <c r="B445" t="s">
        <v>907</v>
      </c>
      <c r="C445" t="s">
        <v>13</v>
      </c>
      <c r="D445" t="s">
        <v>14</v>
      </c>
      <c r="E445">
        <v>3672</v>
      </c>
      <c r="F445">
        <v>1</v>
      </c>
      <c r="G445">
        <v>41913</v>
      </c>
      <c r="H445">
        <v>41913</v>
      </c>
      <c r="I445">
        <v>43738</v>
      </c>
      <c r="J445" t="s">
        <v>15</v>
      </c>
      <c r="K445" t="s">
        <v>16</v>
      </c>
      <c r="L445" s="5">
        <v>35.139400000000002</v>
      </c>
      <c r="M445" s="5">
        <v>-78.005300000000005</v>
      </c>
      <c r="N445" s="6">
        <f>VLOOKUP(D445,'Swine Farm Type Lagoon Yields'!$A$3:$B$7,2,0)</f>
        <v>2336</v>
      </c>
      <c r="O445" s="11">
        <f>VLOOKUP(D445,'Swine Farm Type Lagoon Yields'!$A$3:$C$7,3,0)</f>
        <v>1.4534591999999997</v>
      </c>
      <c r="P445" s="6">
        <f>E445*N445/'Conversions &amp; Assumptions'!$C$10</f>
        <v>979.2</v>
      </c>
      <c r="Q445" s="6">
        <f t="shared" si="12"/>
        <v>5337.102182399999</v>
      </c>
      <c r="R445" s="12">
        <f>'Conversions &amp; Assumptions'!$G$21*LN('Duplin County Swine Farm Master'!P445)+'Conversions &amp; Assumptions'!$H$21</f>
        <v>18.343242272563053</v>
      </c>
      <c r="S445" s="16">
        <f t="shared" si="13"/>
        <v>97899.758365188187</v>
      </c>
    </row>
    <row r="446" spans="1:19">
      <c r="A446" t="s">
        <v>908</v>
      </c>
      <c r="B446" t="s">
        <v>909</v>
      </c>
      <c r="C446" t="s">
        <v>13</v>
      </c>
      <c r="D446" t="s">
        <v>21</v>
      </c>
      <c r="E446">
        <v>7200</v>
      </c>
      <c r="F446">
        <v>1</v>
      </c>
      <c r="G446">
        <v>41913</v>
      </c>
      <c r="H446">
        <v>41913</v>
      </c>
      <c r="I446">
        <v>43738</v>
      </c>
      <c r="J446" t="s">
        <v>15</v>
      </c>
      <c r="K446" t="s">
        <v>16</v>
      </c>
      <c r="L446" s="5">
        <v>35.142800000000001</v>
      </c>
      <c r="M446" s="5">
        <v>-77.788300000000007</v>
      </c>
      <c r="N446" s="6">
        <f>VLOOKUP(D446,'Swine Farm Type Lagoon Yields'!$A$3:$B$7,2,0)</f>
        <v>420</v>
      </c>
      <c r="O446" s="11">
        <f>VLOOKUP(D446,'Swine Farm Type Lagoon Yields'!$A$3:$C$7,3,0)</f>
        <v>0.26132399999999995</v>
      </c>
      <c r="P446" s="6">
        <f>E446*N446/'Conversions &amp; Assumptions'!$C$10</f>
        <v>345.20547945205482</v>
      </c>
      <c r="Q446" s="6">
        <f t="shared" si="12"/>
        <v>1881.5327999999995</v>
      </c>
      <c r="R446" s="12">
        <f>'Conversions &amp; Assumptions'!$G$21*LN('Duplin County Swine Farm Master'!P446)+'Conversions &amp; Assumptions'!$H$21</f>
        <v>26.08924449750802</v>
      </c>
      <c r="S446" s="16">
        <f t="shared" si="13"/>
        <v>49087.769249280842</v>
      </c>
    </row>
    <row r="447" spans="1:19">
      <c r="A447" t="s">
        <v>910</v>
      </c>
      <c r="B447" t="s">
        <v>911</v>
      </c>
      <c r="C447" t="s">
        <v>13</v>
      </c>
      <c r="D447" t="s">
        <v>21</v>
      </c>
      <c r="E447">
        <v>6400</v>
      </c>
      <c r="F447">
        <v>2</v>
      </c>
      <c r="G447">
        <v>41913</v>
      </c>
      <c r="H447">
        <v>41913</v>
      </c>
      <c r="I447">
        <v>43738</v>
      </c>
      <c r="J447" t="s">
        <v>15</v>
      </c>
      <c r="K447" t="s">
        <v>16</v>
      </c>
      <c r="L447" s="5">
        <v>35.143599999999999</v>
      </c>
      <c r="M447" s="5">
        <v>-77.957499999999996</v>
      </c>
      <c r="N447" s="6">
        <f>VLOOKUP(D447,'Swine Farm Type Lagoon Yields'!$A$3:$B$7,2,0)</f>
        <v>420</v>
      </c>
      <c r="O447" s="11">
        <f>VLOOKUP(D447,'Swine Farm Type Lagoon Yields'!$A$3:$C$7,3,0)</f>
        <v>0.26132399999999995</v>
      </c>
      <c r="P447" s="6">
        <f>E447*N447/'Conversions &amp; Assumptions'!$C$10</f>
        <v>306.84931506849313</v>
      </c>
      <c r="Q447" s="6">
        <f t="shared" si="12"/>
        <v>1672.4735999999996</v>
      </c>
      <c r="R447" s="12">
        <f>'Conversions &amp; Assumptions'!$G$21*LN('Duplin County Swine Farm Master'!P447)+'Conversions &amp; Assumptions'!$H$21</f>
        <v>26.964317475697321</v>
      </c>
      <c r="S447" s="16">
        <f t="shared" si="13"/>
        <v>45097.109120122397</v>
      </c>
    </row>
    <row r="448" spans="1:19">
      <c r="A448" t="s">
        <v>912</v>
      </c>
      <c r="B448" t="s">
        <v>913</v>
      </c>
      <c r="C448" t="s">
        <v>13</v>
      </c>
      <c r="D448" t="s">
        <v>14</v>
      </c>
      <c r="E448">
        <v>6155</v>
      </c>
      <c r="F448">
        <v>2</v>
      </c>
      <c r="G448">
        <v>41913</v>
      </c>
      <c r="H448">
        <v>41913</v>
      </c>
      <c r="I448">
        <v>43738</v>
      </c>
      <c r="J448" t="s">
        <v>15</v>
      </c>
      <c r="K448" t="s">
        <v>16</v>
      </c>
      <c r="L448" s="5">
        <v>35.143900000000002</v>
      </c>
      <c r="M448" s="5">
        <v>-78.047200000000004</v>
      </c>
      <c r="N448" s="6">
        <f>VLOOKUP(D448,'Swine Farm Type Lagoon Yields'!$A$3:$B$7,2,0)</f>
        <v>2336</v>
      </c>
      <c r="O448" s="11">
        <f>VLOOKUP(D448,'Swine Farm Type Lagoon Yields'!$A$3:$C$7,3,0)</f>
        <v>1.4534591999999997</v>
      </c>
      <c r="P448" s="6">
        <f>E448*N448/'Conversions &amp; Assumptions'!$C$10</f>
        <v>1641.3333333333333</v>
      </c>
      <c r="Q448" s="6">
        <f t="shared" si="12"/>
        <v>8946.0413759999992</v>
      </c>
      <c r="R448" s="12">
        <f>'Conversions &amp; Assumptions'!$G$21*LN('Duplin County Swine Farm Master'!P448)+'Conversions &amp; Assumptions'!$H$21</f>
        <v>14.505678197239412</v>
      </c>
      <c r="S448" s="16">
        <f t="shared" si="13"/>
        <v>129768.39733944485</v>
      </c>
    </row>
    <row r="449" spans="1:19">
      <c r="A449" t="s">
        <v>914</v>
      </c>
      <c r="B449" t="s">
        <v>915</v>
      </c>
      <c r="C449" t="s">
        <v>13</v>
      </c>
      <c r="D449" t="s">
        <v>14</v>
      </c>
      <c r="E449">
        <v>4848</v>
      </c>
      <c r="F449">
        <v>1</v>
      </c>
      <c r="G449">
        <v>41913</v>
      </c>
      <c r="H449">
        <v>41913</v>
      </c>
      <c r="I449">
        <v>43738</v>
      </c>
      <c r="J449" t="s">
        <v>15</v>
      </c>
      <c r="K449" t="s">
        <v>16</v>
      </c>
      <c r="L449" s="5">
        <v>35.145012000000001</v>
      </c>
      <c r="M449" s="5">
        <v>-77.799353999999994</v>
      </c>
      <c r="N449" s="6">
        <f>VLOOKUP(D449,'Swine Farm Type Lagoon Yields'!$A$3:$B$7,2,0)</f>
        <v>2336</v>
      </c>
      <c r="O449" s="11">
        <f>VLOOKUP(D449,'Swine Farm Type Lagoon Yields'!$A$3:$C$7,3,0)</f>
        <v>1.4534591999999997</v>
      </c>
      <c r="P449" s="6">
        <f>E449*N449/'Conversions &amp; Assumptions'!$C$10</f>
        <v>1292.8</v>
      </c>
      <c r="Q449" s="6">
        <f t="shared" si="12"/>
        <v>7046.3702015999988</v>
      </c>
      <c r="R449" s="12">
        <f>'Conversions &amp; Assumptions'!$G$21*LN('Duplin County Swine Farm Master'!P449)+'Conversions &amp; Assumptions'!$H$21</f>
        <v>16.279096717417623</v>
      </c>
      <c r="S449" s="16">
        <f t="shared" si="13"/>
        <v>114708.5420185759</v>
      </c>
    </row>
    <row r="450" spans="1:19">
      <c r="A450" t="s">
        <v>916</v>
      </c>
      <c r="B450" t="s">
        <v>917</v>
      </c>
      <c r="C450" t="s">
        <v>13</v>
      </c>
      <c r="D450" t="s">
        <v>14</v>
      </c>
      <c r="E450">
        <v>5760</v>
      </c>
      <c r="F450">
        <v>1</v>
      </c>
      <c r="G450">
        <v>42003</v>
      </c>
      <c r="H450">
        <v>42003</v>
      </c>
      <c r="I450">
        <v>43738</v>
      </c>
      <c r="J450" t="s">
        <v>15</v>
      </c>
      <c r="K450" t="s">
        <v>16</v>
      </c>
      <c r="L450" s="5">
        <v>35.145727999999998</v>
      </c>
      <c r="M450" s="5">
        <v>-77.853752</v>
      </c>
      <c r="N450" s="6">
        <f>VLOOKUP(D450,'Swine Farm Type Lagoon Yields'!$A$3:$B$7,2,0)</f>
        <v>2336</v>
      </c>
      <c r="O450" s="11">
        <f>VLOOKUP(D450,'Swine Farm Type Lagoon Yields'!$A$3:$C$7,3,0)</f>
        <v>1.4534591999999997</v>
      </c>
      <c r="P450" s="6">
        <f>E450*N450/'Conversions &amp; Assumptions'!$C$10</f>
        <v>1536</v>
      </c>
      <c r="Q450" s="6">
        <f t="shared" ref="Q450:Q465" si="14">O450*E450</f>
        <v>8371.9249919999984</v>
      </c>
      <c r="R450" s="12">
        <f>'Conversions &amp; Assumptions'!$G$21*LN('Duplin County Swine Farm Master'!P450)+'Conversions &amp; Assumptions'!$H$21</f>
        <v>14.998458965150874</v>
      </c>
      <c r="S450" s="16">
        <f t="shared" ref="S450:S465" si="15">R450*Q450</f>
        <v>125565.97345183304</v>
      </c>
    </row>
    <row r="451" spans="1:19">
      <c r="A451" t="s">
        <v>918</v>
      </c>
      <c r="B451" t="s">
        <v>919</v>
      </c>
      <c r="C451" t="s">
        <v>13</v>
      </c>
      <c r="D451" t="s">
        <v>21</v>
      </c>
      <c r="E451">
        <v>12800</v>
      </c>
      <c r="F451">
        <v>3</v>
      </c>
      <c r="G451">
        <v>41913</v>
      </c>
      <c r="H451">
        <v>41913</v>
      </c>
      <c r="I451">
        <v>43738</v>
      </c>
      <c r="J451" t="s">
        <v>15</v>
      </c>
      <c r="K451" t="s">
        <v>16</v>
      </c>
      <c r="L451" s="5">
        <v>35.146099999999997</v>
      </c>
      <c r="M451" s="5">
        <v>-77.994399999999999</v>
      </c>
      <c r="N451" s="6">
        <f>VLOOKUP(D451,'Swine Farm Type Lagoon Yields'!$A$3:$B$7,2,0)</f>
        <v>420</v>
      </c>
      <c r="O451" s="11">
        <f>VLOOKUP(D451,'Swine Farm Type Lagoon Yields'!$A$3:$C$7,3,0)</f>
        <v>0.26132399999999995</v>
      </c>
      <c r="P451" s="6">
        <f>E451*N451/'Conversions &amp; Assumptions'!$C$10</f>
        <v>613.69863013698625</v>
      </c>
      <c r="Q451" s="6">
        <f t="shared" si="14"/>
        <v>3344.9471999999992</v>
      </c>
      <c r="R451" s="12">
        <f>'Conversions &amp; Assumptions'!$G$21*LN('Duplin County Swine Farm Master'!P451)+'Conversions &amp; Assumptions'!$H$21</f>
        <v>21.814557459444636</v>
      </c>
      <c r="S451" s="16">
        <f t="shared" si="15"/>
        <v>72968.542893208432</v>
      </c>
    </row>
    <row r="452" spans="1:19">
      <c r="A452" t="s">
        <v>920</v>
      </c>
      <c r="B452" t="s">
        <v>921</v>
      </c>
      <c r="C452" t="s">
        <v>13</v>
      </c>
      <c r="D452" t="s">
        <v>14</v>
      </c>
      <c r="E452">
        <v>14700</v>
      </c>
      <c r="F452">
        <v>4</v>
      </c>
      <c r="G452">
        <v>41913</v>
      </c>
      <c r="H452">
        <v>41913</v>
      </c>
      <c r="I452">
        <v>43738</v>
      </c>
      <c r="J452" t="s">
        <v>15</v>
      </c>
      <c r="K452" t="s">
        <v>16</v>
      </c>
      <c r="L452" s="5">
        <v>35.146700000000003</v>
      </c>
      <c r="M452" s="5">
        <v>-78.13</v>
      </c>
      <c r="N452" s="6">
        <f>VLOOKUP(D452,'Swine Farm Type Lagoon Yields'!$A$3:$B$7,2,0)</f>
        <v>2336</v>
      </c>
      <c r="O452" s="11">
        <f>VLOOKUP(D452,'Swine Farm Type Lagoon Yields'!$A$3:$C$7,3,0)</f>
        <v>1.4534591999999997</v>
      </c>
      <c r="P452" s="6">
        <f>E452*N452/'Conversions &amp; Assumptions'!$C$10</f>
        <v>3920</v>
      </c>
      <c r="Q452" s="6">
        <f t="shared" si="14"/>
        <v>21365.850239999996</v>
      </c>
      <c r="R452" s="12">
        <f>'Conversions &amp; Assumptions'!$G$21*LN('Duplin County Swine Farm Master'!P452)+'Conversions &amp; Assumptions'!$H$21</f>
        <v>8.0376548381384154</v>
      </c>
      <c r="S452" s="16">
        <f t="shared" si="15"/>
        <v>171731.32955247679</v>
      </c>
    </row>
    <row r="453" spans="1:19">
      <c r="A453" t="s">
        <v>922</v>
      </c>
      <c r="B453" t="s">
        <v>923</v>
      </c>
      <c r="C453" t="s">
        <v>13</v>
      </c>
      <c r="D453" t="s">
        <v>14</v>
      </c>
      <c r="E453">
        <v>4740</v>
      </c>
      <c r="F453">
        <v>4</v>
      </c>
      <c r="G453">
        <v>41963</v>
      </c>
      <c r="H453">
        <v>41963</v>
      </c>
      <c r="I453">
        <v>43738</v>
      </c>
      <c r="J453" t="s">
        <v>15</v>
      </c>
      <c r="K453" t="s">
        <v>16</v>
      </c>
      <c r="L453" s="5">
        <v>35.147199999999998</v>
      </c>
      <c r="M453" s="5">
        <v>-77.901399999999995</v>
      </c>
      <c r="N453" s="6">
        <f>VLOOKUP(D453,'Swine Farm Type Lagoon Yields'!$A$3:$B$7,2,0)</f>
        <v>2336</v>
      </c>
      <c r="O453" s="11">
        <f>VLOOKUP(D453,'Swine Farm Type Lagoon Yields'!$A$3:$C$7,3,0)</f>
        <v>1.4534591999999997</v>
      </c>
      <c r="P453" s="6">
        <f>E453*N453/'Conversions &amp; Assumptions'!$C$10</f>
        <v>1264</v>
      </c>
      <c r="Q453" s="6">
        <f t="shared" si="14"/>
        <v>6889.3966079999991</v>
      </c>
      <c r="R453" s="12">
        <f>'Conversions &amp; Assumptions'!$G$21*LN('Duplin County Swine Farm Master'!P453)+'Conversions &amp; Assumptions'!$H$21</f>
        <v>16.446477511702092</v>
      </c>
      <c r="S453" s="16">
        <f t="shared" si="15"/>
        <v>113306.30638266866</v>
      </c>
    </row>
    <row r="454" spans="1:19">
      <c r="A454" t="s">
        <v>924</v>
      </c>
      <c r="B454" t="s">
        <v>925</v>
      </c>
      <c r="C454" t="s">
        <v>13</v>
      </c>
      <c r="D454" t="s">
        <v>14</v>
      </c>
      <c r="E454">
        <v>1240</v>
      </c>
      <c r="F454">
        <v>2</v>
      </c>
      <c r="G454">
        <v>42165</v>
      </c>
      <c r="H454">
        <v>42165</v>
      </c>
      <c r="I454">
        <v>43738</v>
      </c>
      <c r="J454" t="s">
        <v>15</v>
      </c>
      <c r="K454" t="s">
        <v>16</v>
      </c>
      <c r="L454" s="5">
        <v>35.147799999999997</v>
      </c>
      <c r="M454" s="5">
        <v>-78.037199999999999</v>
      </c>
      <c r="N454" s="6">
        <f>VLOOKUP(D454,'Swine Farm Type Lagoon Yields'!$A$3:$B$7,2,0)</f>
        <v>2336</v>
      </c>
      <c r="O454" s="11">
        <f>VLOOKUP(D454,'Swine Farm Type Lagoon Yields'!$A$3:$C$7,3,0)</f>
        <v>1.4534591999999997</v>
      </c>
      <c r="P454" s="6">
        <f>E454*N454/'Conversions &amp; Assumptions'!$C$10</f>
        <v>330.66666666666669</v>
      </c>
      <c r="Q454" s="6">
        <f t="shared" si="14"/>
        <v>1802.2894079999996</v>
      </c>
      <c r="R454" s="12">
        <f>'Conversions &amp; Assumptions'!$G$21*LN('Duplin County Swine Farm Master'!P454)+'Conversions &amp; Assumptions'!$H$21</f>
        <v>26.408929985212076</v>
      </c>
      <c r="S454" s="16">
        <f t="shared" si="15"/>
        <v>47596.534788961311</v>
      </c>
    </row>
    <row r="455" spans="1:19">
      <c r="A455" t="s">
        <v>926</v>
      </c>
      <c r="B455" t="s">
        <v>927</v>
      </c>
      <c r="C455" t="s">
        <v>13</v>
      </c>
      <c r="D455" t="s">
        <v>21</v>
      </c>
      <c r="E455">
        <v>6400</v>
      </c>
      <c r="F455">
        <v>2</v>
      </c>
      <c r="G455">
        <v>41913</v>
      </c>
      <c r="H455">
        <v>41913</v>
      </c>
      <c r="I455">
        <v>43738</v>
      </c>
      <c r="J455" t="s">
        <v>15</v>
      </c>
      <c r="K455" t="s">
        <v>16</v>
      </c>
      <c r="L455" s="5">
        <v>35.1492</v>
      </c>
      <c r="M455" s="5">
        <v>-77.963099999999997</v>
      </c>
      <c r="N455" s="6">
        <f>VLOOKUP(D455,'Swine Farm Type Lagoon Yields'!$A$3:$B$7,2,0)</f>
        <v>420</v>
      </c>
      <c r="O455" s="11">
        <f>VLOOKUP(D455,'Swine Farm Type Lagoon Yields'!$A$3:$C$7,3,0)</f>
        <v>0.26132399999999995</v>
      </c>
      <c r="P455" s="6">
        <f>E455*N455/'Conversions &amp; Assumptions'!$C$10</f>
        <v>306.84931506849313</v>
      </c>
      <c r="Q455" s="6">
        <f t="shared" si="14"/>
        <v>1672.4735999999996</v>
      </c>
      <c r="R455" s="12">
        <f>'Conversions &amp; Assumptions'!$G$21*LN('Duplin County Swine Farm Master'!P455)+'Conversions &amp; Assumptions'!$H$21</f>
        <v>26.964317475697321</v>
      </c>
      <c r="S455" s="16">
        <f t="shared" si="15"/>
        <v>45097.109120122397</v>
      </c>
    </row>
    <row r="456" spans="1:19">
      <c r="A456" t="s">
        <v>928</v>
      </c>
      <c r="B456" t="s">
        <v>929</v>
      </c>
      <c r="C456" t="s">
        <v>13</v>
      </c>
      <c r="D456" t="s">
        <v>51</v>
      </c>
      <c r="E456">
        <v>1083</v>
      </c>
      <c r="F456">
        <v>2</v>
      </c>
      <c r="G456">
        <v>41913</v>
      </c>
      <c r="H456">
        <v>41913</v>
      </c>
      <c r="I456">
        <v>43738</v>
      </c>
      <c r="J456" t="s">
        <v>15</v>
      </c>
      <c r="K456" t="s">
        <v>16</v>
      </c>
      <c r="L456" s="5">
        <v>35.15</v>
      </c>
      <c r="M456" s="5">
        <v>-77.881900000000002</v>
      </c>
      <c r="N456" s="6">
        <f>VLOOKUP(D456,'Swine Farm Type Lagoon Yields'!$A$3:$B$7,2,0)</f>
        <v>1183</v>
      </c>
      <c r="O456" s="11">
        <f>VLOOKUP(D456,'Swine Farm Type Lagoon Yields'!$A$3:$C$7,3,0)</f>
        <v>0.7360625999999999</v>
      </c>
      <c r="P456" s="6">
        <f>E456*N456/'Conversions &amp; Assumptions'!$C$10</f>
        <v>146.25445205479451</v>
      </c>
      <c r="Q456" s="6">
        <f t="shared" si="14"/>
        <v>797.15579579999985</v>
      </c>
      <c r="R456" s="12">
        <f>'Conversions &amp; Assumptions'!$G$21*LN('Duplin County Swine Farm Master'!P456)+'Conversions &amp; Assumptions'!$H$21</f>
        <v>32.469667501802668</v>
      </c>
      <c r="S456" s="16">
        <f t="shared" si="15"/>
        <v>25883.3836367609</v>
      </c>
    </row>
    <row r="457" spans="1:19">
      <c r="A457" t="s">
        <v>930</v>
      </c>
      <c r="B457" t="s">
        <v>931</v>
      </c>
      <c r="C457" t="s">
        <v>13</v>
      </c>
      <c r="D457" t="s">
        <v>14</v>
      </c>
      <c r="E457">
        <v>1440</v>
      </c>
      <c r="F457">
        <v>1</v>
      </c>
      <c r="G457">
        <v>41913</v>
      </c>
      <c r="H457">
        <v>41913</v>
      </c>
      <c r="I457">
        <v>43738</v>
      </c>
      <c r="J457" t="s">
        <v>15</v>
      </c>
      <c r="K457" t="s">
        <v>16</v>
      </c>
      <c r="L457" s="5">
        <v>35.152551000000003</v>
      </c>
      <c r="M457" s="5">
        <v>-77.840518000000003</v>
      </c>
      <c r="N457" s="6">
        <f>VLOOKUP(D457,'Swine Farm Type Lagoon Yields'!$A$3:$B$7,2,0)</f>
        <v>2336</v>
      </c>
      <c r="O457" s="11">
        <f>VLOOKUP(D457,'Swine Farm Type Lagoon Yields'!$A$3:$C$7,3,0)</f>
        <v>1.4534591999999997</v>
      </c>
      <c r="P457" s="6">
        <f>E457*N457/'Conversions &amp; Assumptions'!$C$10</f>
        <v>384</v>
      </c>
      <c r="Q457" s="6">
        <f t="shared" si="14"/>
        <v>2092.9812479999996</v>
      </c>
      <c r="R457" s="12">
        <f>'Conversions &amp; Assumptions'!$G$21*LN('Duplin County Swine Farm Master'!P457)+'Conversions &amp; Assumptions'!$H$21</f>
        <v>25.297978997656259</v>
      </c>
      <c r="S457" s="16">
        <f t="shared" si="15"/>
        <v>52948.195654392373</v>
      </c>
    </row>
    <row r="458" spans="1:19">
      <c r="A458" t="s">
        <v>932</v>
      </c>
      <c r="B458" t="s">
        <v>933</v>
      </c>
      <c r="C458" t="s">
        <v>13</v>
      </c>
      <c r="D458" t="s">
        <v>14</v>
      </c>
      <c r="E458">
        <v>3672</v>
      </c>
      <c r="F458">
        <v>1</v>
      </c>
      <c r="G458">
        <v>41913</v>
      </c>
      <c r="H458">
        <v>41913</v>
      </c>
      <c r="I458">
        <v>43738</v>
      </c>
      <c r="J458" t="s">
        <v>15</v>
      </c>
      <c r="K458" t="s">
        <v>16</v>
      </c>
      <c r="L458" s="5">
        <v>35.152740999999999</v>
      </c>
      <c r="M458" s="5">
        <v>-77.855782000000005</v>
      </c>
      <c r="N458" s="6">
        <f>VLOOKUP(D458,'Swine Farm Type Lagoon Yields'!$A$3:$B$7,2,0)</f>
        <v>2336</v>
      </c>
      <c r="O458" s="11">
        <f>VLOOKUP(D458,'Swine Farm Type Lagoon Yields'!$A$3:$C$7,3,0)</f>
        <v>1.4534591999999997</v>
      </c>
      <c r="P458" s="6">
        <f>E458*N458/'Conversions &amp; Assumptions'!$C$10</f>
        <v>979.2</v>
      </c>
      <c r="Q458" s="6">
        <f t="shared" si="14"/>
        <v>5337.102182399999</v>
      </c>
      <c r="R458" s="12">
        <f>'Conversions &amp; Assumptions'!$G$21*LN('Duplin County Swine Farm Master'!P458)+'Conversions &amp; Assumptions'!$H$21</f>
        <v>18.343242272563053</v>
      </c>
      <c r="S458" s="16">
        <f t="shared" si="15"/>
        <v>97899.758365188187</v>
      </c>
    </row>
    <row r="459" spans="1:19">
      <c r="A459" t="s">
        <v>934</v>
      </c>
      <c r="B459" t="s">
        <v>935</v>
      </c>
      <c r="C459" t="s">
        <v>13</v>
      </c>
      <c r="D459" t="s">
        <v>14</v>
      </c>
      <c r="E459">
        <v>2448</v>
      </c>
      <c r="F459">
        <v>1</v>
      </c>
      <c r="G459">
        <v>41913</v>
      </c>
      <c r="H459">
        <v>41913</v>
      </c>
      <c r="I459">
        <v>43738</v>
      </c>
      <c r="J459" t="s">
        <v>15</v>
      </c>
      <c r="K459" t="s">
        <v>16</v>
      </c>
      <c r="L459" s="5">
        <v>35.154429999999998</v>
      </c>
      <c r="M459" s="5">
        <v>-77.821860000000001</v>
      </c>
      <c r="N459" s="6">
        <f>VLOOKUP(D459,'Swine Farm Type Lagoon Yields'!$A$3:$B$7,2,0)</f>
        <v>2336</v>
      </c>
      <c r="O459" s="11">
        <f>VLOOKUP(D459,'Swine Farm Type Lagoon Yields'!$A$3:$C$7,3,0)</f>
        <v>1.4534591999999997</v>
      </c>
      <c r="P459" s="6">
        <f>E459*N459/'Conversions &amp; Assumptions'!$C$10</f>
        <v>652.79999999999995</v>
      </c>
      <c r="Q459" s="6">
        <f t="shared" si="14"/>
        <v>3558.0681215999994</v>
      </c>
      <c r="R459" s="12">
        <f>'Conversions &amp; Assumptions'!$G$21*LN('Duplin County Swine Farm Master'!P459)+'Conversions &amp; Assumptions'!$H$21</f>
        <v>21.35565876978405</v>
      </c>
      <c r="S459" s="16">
        <f t="shared" si="15"/>
        <v>75984.888684536083</v>
      </c>
    </row>
    <row r="460" spans="1:19">
      <c r="A460" t="s">
        <v>936</v>
      </c>
      <c r="B460" t="s">
        <v>937</v>
      </c>
      <c r="C460" t="s">
        <v>13</v>
      </c>
      <c r="D460" t="s">
        <v>14</v>
      </c>
      <c r="E460">
        <v>4410</v>
      </c>
      <c r="F460">
        <v>1</v>
      </c>
      <c r="G460">
        <v>41913</v>
      </c>
      <c r="H460">
        <v>41913</v>
      </c>
      <c r="I460">
        <v>43738</v>
      </c>
      <c r="J460" t="s">
        <v>15</v>
      </c>
      <c r="K460" t="s">
        <v>16</v>
      </c>
      <c r="L460" s="5">
        <v>35.155299999999997</v>
      </c>
      <c r="M460" s="5">
        <v>-78.062200000000004</v>
      </c>
      <c r="N460" s="6">
        <f>VLOOKUP(D460,'Swine Farm Type Lagoon Yields'!$A$3:$B$7,2,0)</f>
        <v>2336</v>
      </c>
      <c r="O460" s="11">
        <f>VLOOKUP(D460,'Swine Farm Type Lagoon Yields'!$A$3:$C$7,3,0)</f>
        <v>1.4534591999999997</v>
      </c>
      <c r="P460" s="6">
        <f>E460*N460/'Conversions &amp; Assumptions'!$C$10</f>
        <v>1176</v>
      </c>
      <c r="Q460" s="6">
        <f t="shared" si="14"/>
        <v>6409.755071999999</v>
      </c>
      <c r="R460" s="12">
        <f>'Conversions &amp; Assumptions'!$G$21*LN('Duplin County Swine Farm Master'!P460)+'Conversions &amp; Assumptions'!$H$21</f>
        <v>16.982610804582144</v>
      </c>
      <c r="S460" s="16">
        <f t="shared" si="15"/>
        <v>108854.37574047239</v>
      </c>
    </row>
    <row r="461" spans="1:19">
      <c r="A461" t="s">
        <v>938</v>
      </c>
      <c r="B461" t="s">
        <v>939</v>
      </c>
      <c r="C461" t="s">
        <v>13</v>
      </c>
      <c r="D461" t="s">
        <v>14</v>
      </c>
      <c r="E461">
        <v>1200</v>
      </c>
      <c r="F461">
        <v>1</v>
      </c>
      <c r="G461">
        <v>41913</v>
      </c>
      <c r="H461">
        <v>41913</v>
      </c>
      <c r="I461">
        <v>43738</v>
      </c>
      <c r="J461" t="s">
        <v>15</v>
      </c>
      <c r="K461" t="s">
        <v>16</v>
      </c>
      <c r="L461" s="5">
        <v>35.170546000000002</v>
      </c>
      <c r="M461" s="5">
        <v>-77.848907999999994</v>
      </c>
      <c r="N461" s="6">
        <f>VLOOKUP(D461,'Swine Farm Type Lagoon Yields'!$A$3:$B$7,2,0)</f>
        <v>2336</v>
      </c>
      <c r="O461" s="11">
        <f>VLOOKUP(D461,'Swine Farm Type Lagoon Yields'!$A$3:$C$7,3,0)</f>
        <v>1.4534591999999997</v>
      </c>
      <c r="P461" s="6">
        <f>E461*N461/'Conversions &amp; Assumptions'!$C$10</f>
        <v>320</v>
      </c>
      <c r="Q461" s="6">
        <f t="shared" si="14"/>
        <v>1744.1510399999997</v>
      </c>
      <c r="R461" s="12">
        <f>'Conversions &amp; Assumptions'!$G$21*LN('Duplin County Swine Farm Master'!P461)+'Conversions &amp; Assumptions'!$H$21</f>
        <v>26.652543063717914</v>
      </c>
      <c r="S461" s="16">
        <f t="shared" si="15"/>
        <v>46486.060703228381</v>
      </c>
    </row>
    <row r="462" spans="1:19">
      <c r="A462" t="s">
        <v>940</v>
      </c>
      <c r="B462" t="s">
        <v>941</v>
      </c>
      <c r="C462" t="s">
        <v>13</v>
      </c>
      <c r="D462" t="s">
        <v>14</v>
      </c>
      <c r="E462">
        <v>620</v>
      </c>
      <c r="F462">
        <v>1</v>
      </c>
      <c r="G462">
        <v>41913</v>
      </c>
      <c r="H462">
        <v>41913</v>
      </c>
      <c r="I462">
        <v>43738</v>
      </c>
      <c r="J462" t="s">
        <v>15</v>
      </c>
      <c r="K462" t="s">
        <v>16</v>
      </c>
      <c r="L462" s="5">
        <v>35.171700000000001</v>
      </c>
      <c r="M462" s="5">
        <v>-78.137200000000007</v>
      </c>
      <c r="N462" s="6">
        <f>VLOOKUP(D462,'Swine Farm Type Lagoon Yields'!$A$3:$B$7,2,0)</f>
        <v>2336</v>
      </c>
      <c r="O462" s="11">
        <f>VLOOKUP(D462,'Swine Farm Type Lagoon Yields'!$A$3:$C$7,3,0)</f>
        <v>1.4534591999999997</v>
      </c>
      <c r="P462" s="6">
        <f>E462*N462/'Conversions &amp; Assumptions'!$C$10</f>
        <v>165.33333333333334</v>
      </c>
      <c r="Q462" s="6">
        <f t="shared" si="14"/>
        <v>901.14470399999982</v>
      </c>
      <c r="R462" s="12">
        <f>'Conversions &amp; Assumptions'!$G$21*LN('Duplin County Swine Farm Master'!P462)+'Conversions &amp; Assumptions'!$H$21</f>
        <v>31.558690001464768</v>
      </c>
      <c r="S462" s="16">
        <f t="shared" si="15"/>
        <v>28438.946359997721</v>
      </c>
    </row>
    <row r="463" spans="1:19">
      <c r="A463" t="s">
        <v>942</v>
      </c>
      <c r="B463" t="s">
        <v>943</v>
      </c>
      <c r="C463" t="s">
        <v>13</v>
      </c>
      <c r="D463" t="s">
        <v>14</v>
      </c>
      <c r="E463">
        <v>2480</v>
      </c>
      <c r="F463">
        <v>1</v>
      </c>
      <c r="G463">
        <v>42895</v>
      </c>
      <c r="H463">
        <v>42895</v>
      </c>
      <c r="I463">
        <v>43738</v>
      </c>
      <c r="J463" t="s">
        <v>15</v>
      </c>
      <c r="K463" t="s">
        <v>16</v>
      </c>
      <c r="L463" s="5">
        <v>35.180300000000003</v>
      </c>
      <c r="M463" s="5">
        <v>-78.002799999999993</v>
      </c>
      <c r="N463" s="6">
        <f>VLOOKUP(D463,'Swine Farm Type Lagoon Yields'!$A$3:$B$7,2,0)</f>
        <v>2336</v>
      </c>
      <c r="O463" s="11">
        <f>VLOOKUP(D463,'Swine Farm Type Lagoon Yields'!$A$3:$C$7,3,0)</f>
        <v>1.4534591999999997</v>
      </c>
      <c r="P463" s="6">
        <f>E463*N463/'Conversions &amp; Assumptions'!$C$10</f>
        <v>661.33333333333337</v>
      </c>
      <c r="Q463" s="6">
        <f t="shared" si="14"/>
        <v>3604.5788159999993</v>
      </c>
      <c r="R463" s="12">
        <f>'Conversions &amp; Assumptions'!$G$21*LN('Duplin County Swine Farm Master'!P463)+'Conversions &amp; Assumptions'!$H$21</f>
        <v>21.259169968959384</v>
      </c>
      <c r="S463" s="16">
        <f t="shared" si="15"/>
        <v>76630.353715854362</v>
      </c>
    </row>
    <row r="464" spans="1:19">
      <c r="A464" t="s">
        <v>944</v>
      </c>
      <c r="B464" t="s">
        <v>945</v>
      </c>
      <c r="C464" t="s">
        <v>13</v>
      </c>
      <c r="D464" t="s">
        <v>14</v>
      </c>
      <c r="E464">
        <v>3520</v>
      </c>
      <c r="F464">
        <v>1</v>
      </c>
      <c r="G464">
        <v>41913</v>
      </c>
      <c r="H464">
        <v>41913</v>
      </c>
      <c r="I464">
        <v>43738</v>
      </c>
      <c r="J464" t="s">
        <v>15</v>
      </c>
      <c r="K464" t="s">
        <v>16</v>
      </c>
      <c r="L464" s="5">
        <v>35.188099999999999</v>
      </c>
      <c r="M464" s="5">
        <v>-78.013099999999994</v>
      </c>
      <c r="N464" s="6">
        <f>VLOOKUP(D464,'Swine Farm Type Lagoon Yields'!$A$3:$B$7,2,0)</f>
        <v>2336</v>
      </c>
      <c r="O464" s="11">
        <f>VLOOKUP(D464,'Swine Farm Type Lagoon Yields'!$A$3:$C$7,3,0)</f>
        <v>1.4534591999999997</v>
      </c>
      <c r="P464" s="6">
        <f>E464*N464/'Conversions &amp; Assumptions'!$C$10</f>
        <v>938.66666666666663</v>
      </c>
      <c r="Q464" s="6">
        <f t="shared" si="14"/>
        <v>5116.1763839999994</v>
      </c>
      <c r="R464" s="12">
        <f>'Conversions &amp; Assumptions'!$G$21*LN('Duplin County Swine Farm Master'!P464)+'Conversions &amp; Assumptions'!$H$21</f>
        <v>18.657329379732261</v>
      </c>
      <c r="S464" s="16">
        <f t="shared" si="15"/>
        <v>95454.187961095551</v>
      </c>
    </row>
    <row r="465" spans="1:19">
      <c r="A465" t="s">
        <v>946</v>
      </c>
      <c r="B465" t="s">
        <v>947</v>
      </c>
      <c r="C465" t="s">
        <v>13</v>
      </c>
      <c r="D465" t="s">
        <v>14</v>
      </c>
      <c r="E465">
        <v>2160</v>
      </c>
      <c r="F465">
        <v>1</v>
      </c>
      <c r="G465">
        <v>42471</v>
      </c>
      <c r="H465">
        <v>42471</v>
      </c>
      <c r="I465">
        <v>43738</v>
      </c>
      <c r="J465" t="s">
        <v>15</v>
      </c>
      <c r="K465" t="s">
        <v>16</v>
      </c>
      <c r="L465" s="5">
        <v>35.190300000000001</v>
      </c>
      <c r="M465" s="5">
        <v>-78.036900000000003</v>
      </c>
      <c r="N465" s="6">
        <f>VLOOKUP(D465,'Swine Farm Type Lagoon Yields'!$A$3:$B$7,2,0)</f>
        <v>2336</v>
      </c>
      <c r="O465" s="11">
        <f>VLOOKUP(D465,'Swine Farm Type Lagoon Yields'!$A$3:$C$7,3,0)</f>
        <v>1.4534591999999997</v>
      </c>
      <c r="P465" s="6">
        <f>E465*N465/'Conversions &amp; Assumptions'!$C$10</f>
        <v>576</v>
      </c>
      <c r="Q465" s="6">
        <f t="shared" si="14"/>
        <v>3139.4718719999996</v>
      </c>
      <c r="R465" s="12">
        <f>'Conversions &amp; Assumptions'!$G$21*LN('Duplin County Swine Farm Master'!P465)+'Conversions &amp; Assumptions'!$H$21</f>
        <v>22.285562500435255</v>
      </c>
      <c r="S465" s="16">
        <f t="shared" si="15"/>
        <v>69964.896621814463</v>
      </c>
    </row>
    <row r="467" spans="1:19">
      <c r="P46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B14-5CC2-DA48-8BB3-F0E8D9B48C8B}">
  <dimension ref="A1:I467"/>
  <sheetViews>
    <sheetView topLeftCell="E1" workbookViewId="0">
      <pane ySplit="8440" topLeftCell="A457" activePane="bottomLeft"/>
      <selection activeCell="R12" sqref="R12"/>
      <selection pane="bottomLeft" activeCell="I472" sqref="I472"/>
    </sheetView>
  </sheetViews>
  <sheetFormatPr baseColWidth="10" defaultRowHeight="16"/>
  <cols>
    <col min="1" max="1" width="46.83203125" bestFit="1" customWidth="1"/>
    <col min="2" max="2" width="22.33203125" bestFit="1" customWidth="1"/>
    <col min="3" max="3" width="14.5" bestFit="1" customWidth="1"/>
    <col min="4" max="4" width="12.6640625" bestFit="1" customWidth="1"/>
    <col min="5" max="5" width="14" bestFit="1" customWidth="1"/>
    <col min="6" max="6" width="36" bestFit="1" customWidth="1"/>
    <col min="7" max="7" width="41.1640625" bestFit="1" customWidth="1"/>
    <col min="8" max="8" width="23.83203125" bestFit="1" customWidth="1"/>
    <col min="9" max="9" width="41.1640625" bestFit="1" customWidth="1"/>
  </cols>
  <sheetData>
    <row r="1" spans="1:9">
      <c r="A1" s="3" t="s">
        <v>1</v>
      </c>
      <c r="B1" s="3" t="s">
        <v>3</v>
      </c>
      <c r="C1" s="3" t="s">
        <v>4</v>
      </c>
      <c r="D1" s="3" t="s">
        <v>950</v>
      </c>
      <c r="E1" s="3" t="s">
        <v>951</v>
      </c>
      <c r="F1" s="3" t="s">
        <v>961</v>
      </c>
      <c r="G1" s="3" t="s">
        <v>979</v>
      </c>
      <c r="H1" s="3" t="s">
        <v>980</v>
      </c>
      <c r="I1" s="3" t="s">
        <v>977</v>
      </c>
    </row>
    <row r="2" spans="1:9">
      <c r="A2" t="s">
        <v>301</v>
      </c>
      <c r="B2" t="s">
        <v>14</v>
      </c>
      <c r="C2">
        <v>31680</v>
      </c>
      <c r="D2" s="5">
        <v>34.867199999999997</v>
      </c>
      <c r="E2" s="5">
        <v>-78.151399999999995</v>
      </c>
      <c r="F2" s="6">
        <v>46045.587455999994</v>
      </c>
      <c r="G2" s="6">
        <f>F2</f>
        <v>46045.587455999994</v>
      </c>
      <c r="H2" s="7">
        <f>G2/$G$465</f>
        <v>1.9298809529268136E-2</v>
      </c>
      <c r="I2" s="12">
        <v>2.3329763527848826</v>
      </c>
    </row>
    <row r="3" spans="1:9">
      <c r="A3" t="s">
        <v>413</v>
      </c>
      <c r="B3" t="s">
        <v>34</v>
      </c>
      <c r="C3">
        <v>34382</v>
      </c>
      <c r="D3" s="5">
        <v>34.9131</v>
      </c>
      <c r="E3" s="5">
        <v>-77.953100000000006</v>
      </c>
      <c r="F3" s="6">
        <v>44239.649467199997</v>
      </c>
      <c r="G3" s="6">
        <f>F3+G2</f>
        <v>90285.236923199991</v>
      </c>
      <c r="H3" s="7">
        <f t="shared" ref="H3:H66" si="0">G3/$G$465</f>
        <v>3.7840707154636152E-2</v>
      </c>
      <c r="I3" s="12">
        <v>2.6302357194659578</v>
      </c>
    </row>
    <row r="4" spans="1:9">
      <c r="A4" t="s">
        <v>345</v>
      </c>
      <c r="B4" t="s">
        <v>14</v>
      </c>
      <c r="C4">
        <v>24846</v>
      </c>
      <c r="D4" s="5">
        <v>34.8825</v>
      </c>
      <c r="E4" s="5">
        <v>-78.109399999999994</v>
      </c>
      <c r="F4" s="6">
        <v>36112.647283199993</v>
      </c>
      <c r="G4" s="6">
        <f t="shared" ref="G4:G67" si="1">F4+G3</f>
        <v>126397.88420639999</v>
      </c>
      <c r="H4" s="7">
        <f t="shared" si="0"/>
        <v>5.2976383340374668E-2</v>
      </c>
      <c r="I4" s="12">
        <v>4.1382696677990367</v>
      </c>
    </row>
    <row r="5" spans="1:9">
      <c r="A5" t="s">
        <v>424</v>
      </c>
      <c r="B5" t="s">
        <v>34</v>
      </c>
      <c r="C5">
        <v>19947</v>
      </c>
      <c r="D5" s="5">
        <v>34.922800000000002</v>
      </c>
      <c r="E5" s="5">
        <v>-77.959699999999998</v>
      </c>
      <c r="F5" s="6">
        <v>25665.996391199998</v>
      </c>
      <c r="G5" s="6">
        <f t="shared" si="1"/>
        <v>152063.88059759999</v>
      </c>
      <c r="H5" s="7">
        <f t="shared" si="0"/>
        <v>6.3733617705252099E-2</v>
      </c>
      <c r="I5" s="12">
        <v>6.6752778958015995</v>
      </c>
    </row>
    <row r="6" spans="1:9">
      <c r="A6" t="s">
        <v>129</v>
      </c>
      <c r="B6" t="s">
        <v>14</v>
      </c>
      <c r="C6">
        <v>17136</v>
      </c>
      <c r="D6" s="5">
        <v>34.7806</v>
      </c>
      <c r="E6" s="5">
        <v>-78.169399999999996</v>
      </c>
      <c r="F6" s="6">
        <v>24906.476851199994</v>
      </c>
      <c r="G6" s="6">
        <f t="shared" si="1"/>
        <v>176970.35744879997</v>
      </c>
      <c r="H6" s="7">
        <f t="shared" si="0"/>
        <v>7.4172519223356215E-2</v>
      </c>
      <c r="I6" s="12">
        <v>6.8984546407416119</v>
      </c>
    </row>
    <row r="7" spans="1:9">
      <c r="A7" t="s">
        <v>251</v>
      </c>
      <c r="B7" t="s">
        <v>14</v>
      </c>
      <c r="C7">
        <v>17136</v>
      </c>
      <c r="D7" s="5">
        <v>34.8489</v>
      </c>
      <c r="E7" s="5">
        <v>-78.1297</v>
      </c>
      <c r="F7" s="6">
        <v>24906.476851199994</v>
      </c>
      <c r="G7" s="6">
        <f t="shared" si="1"/>
        <v>201876.83429999996</v>
      </c>
      <c r="H7" s="7">
        <f t="shared" si="0"/>
        <v>8.4611420741460344E-2</v>
      </c>
      <c r="I7" s="12">
        <v>6.8984546407416119</v>
      </c>
    </row>
    <row r="8" spans="1:9">
      <c r="A8" t="s">
        <v>793</v>
      </c>
      <c r="B8" t="s">
        <v>14</v>
      </c>
      <c r="C8">
        <v>15920</v>
      </c>
      <c r="D8" s="5">
        <v>35.087795999999997</v>
      </c>
      <c r="E8" s="5">
        <v>-78.047684000000004</v>
      </c>
      <c r="F8" s="6">
        <v>23139.070463999997</v>
      </c>
      <c r="G8" s="6">
        <f t="shared" si="1"/>
        <v>225015.90476399995</v>
      </c>
      <c r="H8" s="7">
        <f t="shared" si="0"/>
        <v>9.4309559873592561E-2</v>
      </c>
      <c r="I8" s="12">
        <v>7.4453079108497633</v>
      </c>
    </row>
    <row r="9" spans="1:9">
      <c r="A9" t="s">
        <v>601</v>
      </c>
      <c r="B9" t="s">
        <v>14</v>
      </c>
      <c r="C9">
        <v>15912</v>
      </c>
      <c r="D9" s="5">
        <v>35.009700000000002</v>
      </c>
      <c r="E9" s="5">
        <v>-77.946100000000001</v>
      </c>
      <c r="F9" s="6">
        <v>23127.442790399997</v>
      </c>
      <c r="G9" s="6">
        <f t="shared" si="1"/>
        <v>248143.34755439995</v>
      </c>
      <c r="H9" s="7">
        <f t="shared" si="0"/>
        <v>0.10400282556897497</v>
      </c>
      <c r="I9" s="12">
        <v>7.4490422830003737</v>
      </c>
    </row>
    <row r="10" spans="1:9">
      <c r="A10" t="s">
        <v>245</v>
      </c>
      <c r="B10" t="s">
        <v>14</v>
      </c>
      <c r="C10">
        <v>15840</v>
      </c>
      <c r="D10" s="5">
        <v>34.848300000000002</v>
      </c>
      <c r="E10" s="5">
        <v>-78.159700000000001</v>
      </c>
      <c r="F10" s="6">
        <v>23022.793727999997</v>
      </c>
      <c r="G10" s="6">
        <f t="shared" si="1"/>
        <v>271166.14128239994</v>
      </c>
      <c r="H10" s="7">
        <f t="shared" si="0"/>
        <v>0.11365223033360904</v>
      </c>
      <c r="I10" s="12">
        <v>7.4827363690375748</v>
      </c>
    </row>
    <row r="11" spans="1:9">
      <c r="A11" t="s">
        <v>921</v>
      </c>
      <c r="B11" t="s">
        <v>14</v>
      </c>
      <c r="C11">
        <v>14700</v>
      </c>
      <c r="D11" s="5">
        <v>35.146700000000003</v>
      </c>
      <c r="E11" s="5">
        <v>-78.13</v>
      </c>
      <c r="F11" s="6">
        <v>21365.850239999996</v>
      </c>
      <c r="G11" s="6">
        <f t="shared" si="1"/>
        <v>292531.99152239994</v>
      </c>
      <c r="H11" s="7">
        <f t="shared" si="0"/>
        <v>0.12260717036139444</v>
      </c>
      <c r="I11" s="12">
        <v>8.0376548381384154</v>
      </c>
    </row>
    <row r="12" spans="1:9">
      <c r="A12" t="s">
        <v>809</v>
      </c>
      <c r="B12" t="s">
        <v>14</v>
      </c>
      <c r="C12">
        <v>14391</v>
      </c>
      <c r="D12" s="5">
        <v>35.096400000000003</v>
      </c>
      <c r="E12" s="5">
        <v>-77.949200000000005</v>
      </c>
      <c r="F12" s="6">
        <v>20916.731347199995</v>
      </c>
      <c r="G12" s="6">
        <f t="shared" si="1"/>
        <v>313448.72286959994</v>
      </c>
      <c r="H12" s="7">
        <f t="shared" si="0"/>
        <v>0.13137387389471825</v>
      </c>
      <c r="I12" s="12">
        <v>8.1954914276977107</v>
      </c>
    </row>
    <row r="13" spans="1:9">
      <c r="A13" t="s">
        <v>757</v>
      </c>
      <c r="B13" t="s">
        <v>14</v>
      </c>
      <c r="C13">
        <v>12960</v>
      </c>
      <c r="D13" s="5">
        <v>35.075800000000001</v>
      </c>
      <c r="E13" s="5">
        <v>-77.969399999999993</v>
      </c>
      <c r="F13" s="6">
        <v>18836.831231999997</v>
      </c>
      <c r="G13" s="6">
        <f t="shared" si="1"/>
        <v>332285.55410159996</v>
      </c>
      <c r="H13" s="7">
        <f t="shared" si="0"/>
        <v>0.13926884142941884</v>
      </c>
      <c r="I13" s="12">
        <v>8.9736259707088735</v>
      </c>
    </row>
    <row r="14" spans="1:9">
      <c r="A14" t="s">
        <v>671</v>
      </c>
      <c r="B14" t="s">
        <v>14</v>
      </c>
      <c r="C14">
        <v>12800</v>
      </c>
      <c r="D14" s="5">
        <v>35.038899999999998</v>
      </c>
      <c r="E14" s="5">
        <v>-77.927800000000005</v>
      </c>
      <c r="F14" s="6">
        <v>18604.277759999997</v>
      </c>
      <c r="G14" s="6">
        <f t="shared" si="1"/>
        <v>350889.83186159993</v>
      </c>
      <c r="H14" s="7">
        <f t="shared" si="0"/>
        <v>0.14706634022912313</v>
      </c>
      <c r="I14" s="12">
        <v>9.0659194959281351</v>
      </c>
    </row>
    <row r="15" spans="1:9">
      <c r="A15" t="s">
        <v>689</v>
      </c>
      <c r="B15" t="s">
        <v>34</v>
      </c>
      <c r="C15">
        <v>14375</v>
      </c>
      <c r="D15" s="5">
        <v>35.046700000000001</v>
      </c>
      <c r="E15" s="5">
        <v>-78.09</v>
      </c>
      <c r="F15" s="6">
        <v>18496.450499999999</v>
      </c>
      <c r="G15" s="6">
        <f t="shared" si="1"/>
        <v>369386.28236159991</v>
      </c>
      <c r="H15" s="7">
        <f t="shared" si="0"/>
        <v>0.15481864603927567</v>
      </c>
      <c r="I15" s="12">
        <v>9.1091050885149158</v>
      </c>
    </row>
    <row r="16" spans="1:9">
      <c r="A16" t="s">
        <v>371</v>
      </c>
      <c r="B16" t="s">
        <v>14</v>
      </c>
      <c r="C16">
        <v>11520</v>
      </c>
      <c r="D16" s="5">
        <v>34.893099999999997</v>
      </c>
      <c r="E16" s="5">
        <v>-77.897199999999998</v>
      </c>
      <c r="F16" s="6">
        <v>16743.849983999997</v>
      </c>
      <c r="G16" s="6">
        <f t="shared" si="1"/>
        <v>386130.13234559988</v>
      </c>
      <c r="H16" s="7">
        <f t="shared" si="0"/>
        <v>0.16183639495900953</v>
      </c>
      <c r="I16" s="12">
        <v>9.848698948898182</v>
      </c>
    </row>
    <row r="17" spans="1:9">
      <c r="A17" t="s">
        <v>767</v>
      </c>
      <c r="B17" t="s">
        <v>14</v>
      </c>
      <c r="C17">
        <v>11520</v>
      </c>
      <c r="D17" s="5">
        <v>35.078603000000001</v>
      </c>
      <c r="E17" s="5">
        <v>-78.063593999999995</v>
      </c>
      <c r="F17" s="6">
        <v>16743.849983999997</v>
      </c>
      <c r="G17" s="6">
        <f t="shared" si="1"/>
        <v>402873.98232959985</v>
      </c>
      <c r="H17" s="7">
        <f t="shared" si="0"/>
        <v>0.1688541438787434</v>
      </c>
      <c r="I17" s="12">
        <v>9.848698948898182</v>
      </c>
    </row>
    <row r="18" spans="1:9">
      <c r="A18" t="s">
        <v>464</v>
      </c>
      <c r="B18" t="s">
        <v>14</v>
      </c>
      <c r="C18">
        <v>11200</v>
      </c>
      <c r="D18" s="5">
        <v>34.945</v>
      </c>
      <c r="E18" s="5">
        <v>-77.905299999999997</v>
      </c>
      <c r="F18" s="6">
        <v>16278.743039999998</v>
      </c>
      <c r="G18" s="6">
        <f t="shared" si="1"/>
        <v>419152.72536959982</v>
      </c>
      <c r="H18" s="7">
        <f t="shared" si="0"/>
        <v>0.17567695532848465</v>
      </c>
      <c r="I18" s="12">
        <v>10.057995415643774</v>
      </c>
    </row>
    <row r="19" spans="1:9">
      <c r="A19" t="s">
        <v>12</v>
      </c>
      <c r="B19" t="s">
        <v>14</v>
      </c>
      <c r="C19">
        <v>11016</v>
      </c>
      <c r="D19" s="5">
        <v>34.725000000000001</v>
      </c>
      <c r="E19" s="5">
        <v>-77.758300000000006</v>
      </c>
      <c r="F19" s="6">
        <v>16011.306547199996</v>
      </c>
      <c r="G19" s="6">
        <f t="shared" si="1"/>
        <v>435164.03191679984</v>
      </c>
      <c r="H19" s="7">
        <f t="shared" si="0"/>
        <v>0.18238767773298017</v>
      </c>
      <c r="I19" s="12">
        <v>10.181065759089371</v>
      </c>
    </row>
    <row r="20" spans="1:9">
      <c r="A20" t="s">
        <v>103</v>
      </c>
      <c r="B20" t="s">
        <v>14</v>
      </c>
      <c r="C20">
        <v>11016</v>
      </c>
      <c r="D20" s="5">
        <v>34.765300000000003</v>
      </c>
      <c r="E20" s="5">
        <v>-78.138900000000007</v>
      </c>
      <c r="F20" s="6">
        <v>16011.306547199996</v>
      </c>
      <c r="G20" s="6">
        <f t="shared" si="1"/>
        <v>451175.33846399985</v>
      </c>
      <c r="H20" s="7">
        <f t="shared" si="0"/>
        <v>0.1890984001374757</v>
      </c>
      <c r="I20" s="12">
        <v>10.181065759089371</v>
      </c>
    </row>
    <row r="21" spans="1:9">
      <c r="A21" t="s">
        <v>247</v>
      </c>
      <c r="B21" t="s">
        <v>14</v>
      </c>
      <c r="C21">
        <v>11016</v>
      </c>
      <c r="D21" s="5">
        <v>34.848300000000002</v>
      </c>
      <c r="E21" s="5">
        <v>-77.949200000000005</v>
      </c>
      <c r="F21" s="6">
        <v>16011.306547199996</v>
      </c>
      <c r="G21" s="6">
        <f t="shared" si="1"/>
        <v>467186.64501119987</v>
      </c>
      <c r="H21" s="7">
        <f t="shared" si="0"/>
        <v>0.19580912254197119</v>
      </c>
      <c r="I21" s="12">
        <v>10.181065759089371</v>
      </c>
    </row>
    <row r="22" spans="1:9">
      <c r="A22" t="s">
        <v>531</v>
      </c>
      <c r="B22" t="s">
        <v>14</v>
      </c>
      <c r="C22">
        <v>11016</v>
      </c>
      <c r="D22" s="5">
        <v>34.974969999999999</v>
      </c>
      <c r="E22" s="5">
        <v>-77.865830000000003</v>
      </c>
      <c r="F22" s="6">
        <v>16011.306547199996</v>
      </c>
      <c r="G22" s="6">
        <f t="shared" si="1"/>
        <v>483197.95155839989</v>
      </c>
      <c r="H22" s="7">
        <f t="shared" si="0"/>
        <v>0.20251984494646671</v>
      </c>
      <c r="I22" s="12">
        <v>10.181065759089371</v>
      </c>
    </row>
    <row r="23" spans="1:9">
      <c r="A23" t="s">
        <v>743</v>
      </c>
      <c r="B23" t="s">
        <v>14</v>
      </c>
      <c r="C23">
        <v>11016</v>
      </c>
      <c r="D23" s="5">
        <v>35.069200000000002</v>
      </c>
      <c r="E23" s="5">
        <v>-77.791700000000006</v>
      </c>
      <c r="F23" s="6">
        <v>16011.306547199996</v>
      </c>
      <c r="G23" s="6">
        <f t="shared" si="1"/>
        <v>499209.2581055999</v>
      </c>
      <c r="H23" s="7">
        <f t="shared" si="0"/>
        <v>0.20923056735096224</v>
      </c>
      <c r="I23" s="12">
        <v>10.181065759089371</v>
      </c>
    </row>
    <row r="24" spans="1:9">
      <c r="A24" t="s">
        <v>753</v>
      </c>
      <c r="B24" t="s">
        <v>14</v>
      </c>
      <c r="C24">
        <v>11016</v>
      </c>
      <c r="D24" s="5">
        <v>35.073599999999999</v>
      </c>
      <c r="E24" s="5">
        <v>-77.956900000000005</v>
      </c>
      <c r="F24" s="6">
        <v>16011.306547199996</v>
      </c>
      <c r="G24" s="6">
        <f t="shared" si="1"/>
        <v>515220.56465279992</v>
      </c>
      <c r="H24" s="7">
        <f t="shared" si="0"/>
        <v>0.21594128975545776</v>
      </c>
      <c r="I24" s="12">
        <v>10.181065759089371</v>
      </c>
    </row>
    <row r="25" spans="1:9">
      <c r="A25" t="s">
        <v>337</v>
      </c>
      <c r="B25" t="s">
        <v>34</v>
      </c>
      <c r="C25">
        <v>12308</v>
      </c>
      <c r="D25" s="5">
        <v>34.879694000000001</v>
      </c>
      <c r="E25" s="5">
        <v>-78.155139000000005</v>
      </c>
      <c r="F25" s="6">
        <v>15836.8217568</v>
      </c>
      <c r="G25" s="6">
        <f t="shared" si="1"/>
        <v>531057.38640959992</v>
      </c>
      <c r="H25" s="7">
        <f t="shared" si="0"/>
        <v>0.22257888140146526</v>
      </c>
      <c r="I25" s="12">
        <v>10.262474217864728</v>
      </c>
    </row>
    <row r="26" spans="1:9">
      <c r="A26" t="s">
        <v>617</v>
      </c>
      <c r="B26" t="s">
        <v>14</v>
      </c>
      <c r="C26">
        <v>10560</v>
      </c>
      <c r="D26" s="5">
        <v>35.018300000000004</v>
      </c>
      <c r="E26" s="5">
        <v>-78.133300000000006</v>
      </c>
      <c r="F26" s="6">
        <v>15348.529151999997</v>
      </c>
      <c r="G26" s="6">
        <f t="shared" si="1"/>
        <v>546405.91556159989</v>
      </c>
      <c r="H26" s="7">
        <f t="shared" si="0"/>
        <v>0.2290118179112213</v>
      </c>
      <c r="I26" s="12">
        <v>10.495152866258572</v>
      </c>
    </row>
    <row r="27" spans="1:9">
      <c r="A27" t="s">
        <v>897</v>
      </c>
      <c r="B27" t="s">
        <v>14</v>
      </c>
      <c r="C27">
        <v>10560</v>
      </c>
      <c r="D27" s="5">
        <v>35.127800000000001</v>
      </c>
      <c r="E27" s="5">
        <v>-77.798900000000003</v>
      </c>
      <c r="F27" s="6">
        <v>15348.529151999997</v>
      </c>
      <c r="G27" s="6">
        <f t="shared" si="1"/>
        <v>561754.44471359986</v>
      </c>
      <c r="H27" s="7">
        <f t="shared" si="0"/>
        <v>0.23544475442097731</v>
      </c>
      <c r="I27" s="12">
        <v>10.495152866258572</v>
      </c>
    </row>
    <row r="28" spans="1:9">
      <c r="A28" t="s">
        <v>675</v>
      </c>
      <c r="B28" t="s">
        <v>14</v>
      </c>
      <c r="C28">
        <v>10496</v>
      </c>
      <c r="D28" s="5">
        <v>35.042499999999997</v>
      </c>
      <c r="E28" s="5">
        <v>-78.033299999999997</v>
      </c>
      <c r="F28" s="6">
        <v>15255.507763199997</v>
      </c>
      <c r="G28" s="6">
        <f t="shared" si="1"/>
        <v>577009.95247679984</v>
      </c>
      <c r="H28" s="7">
        <f t="shared" si="0"/>
        <v>0.24183870343673483</v>
      </c>
      <c r="I28" s="12">
        <v>10.540317341133623</v>
      </c>
    </row>
    <row r="29" spans="1:9">
      <c r="A29" t="s">
        <v>25</v>
      </c>
      <c r="B29" t="s">
        <v>14</v>
      </c>
      <c r="C29">
        <v>9792</v>
      </c>
      <c r="D29" s="5">
        <v>34.731900000000003</v>
      </c>
      <c r="E29" s="5">
        <v>-77.796400000000006</v>
      </c>
      <c r="F29" s="6">
        <v>14232.272486399997</v>
      </c>
      <c r="G29" s="6">
        <f t="shared" si="1"/>
        <v>591242.22496319981</v>
      </c>
      <c r="H29" s="7">
        <f t="shared" si="0"/>
        <v>0.24780379001850861</v>
      </c>
      <c r="I29" s="12">
        <v>11.056138737278665</v>
      </c>
    </row>
    <row r="30" spans="1:9">
      <c r="A30" t="s">
        <v>79</v>
      </c>
      <c r="B30" t="s">
        <v>14</v>
      </c>
      <c r="C30">
        <v>9792</v>
      </c>
      <c r="D30" s="5">
        <v>34.753300000000003</v>
      </c>
      <c r="E30" s="5">
        <v>-78.111699999999999</v>
      </c>
      <c r="F30" s="6">
        <v>14232.272486399997</v>
      </c>
      <c r="G30" s="6">
        <f t="shared" si="1"/>
        <v>605474.49744959979</v>
      </c>
      <c r="H30" s="7">
        <f t="shared" si="0"/>
        <v>0.25376887660028241</v>
      </c>
      <c r="I30" s="12">
        <v>11.056138737278665</v>
      </c>
    </row>
    <row r="31" spans="1:9">
      <c r="A31" t="s">
        <v>159</v>
      </c>
      <c r="B31" t="s">
        <v>14</v>
      </c>
      <c r="C31">
        <v>9792</v>
      </c>
      <c r="D31" s="5">
        <v>34.793100000000003</v>
      </c>
      <c r="E31" s="5">
        <v>-78.119699999999995</v>
      </c>
      <c r="F31" s="6">
        <v>14232.272486399997</v>
      </c>
      <c r="G31" s="6">
        <f t="shared" si="1"/>
        <v>619706.76993599976</v>
      </c>
      <c r="H31" s="7">
        <f t="shared" si="0"/>
        <v>0.25973396318205616</v>
      </c>
      <c r="I31" s="12">
        <v>11.056138737278665</v>
      </c>
    </row>
    <row r="32" spans="1:9">
      <c r="A32" t="s">
        <v>191</v>
      </c>
      <c r="B32" t="s">
        <v>14</v>
      </c>
      <c r="C32">
        <v>9792</v>
      </c>
      <c r="D32" s="5">
        <v>34.814399999999999</v>
      </c>
      <c r="E32" s="5">
        <v>-78.088899999999995</v>
      </c>
      <c r="F32" s="6">
        <v>14232.272486399997</v>
      </c>
      <c r="G32" s="6">
        <f t="shared" si="1"/>
        <v>633939.04242239974</v>
      </c>
      <c r="H32" s="7">
        <f t="shared" si="0"/>
        <v>0.26569904976382996</v>
      </c>
      <c r="I32" s="12">
        <v>11.056138737278665</v>
      </c>
    </row>
    <row r="33" spans="1:9">
      <c r="A33" t="s">
        <v>442</v>
      </c>
      <c r="B33" t="s">
        <v>14</v>
      </c>
      <c r="C33">
        <v>9792</v>
      </c>
      <c r="D33" s="5">
        <v>34.932172999999999</v>
      </c>
      <c r="E33" s="5">
        <v>-77.938136</v>
      </c>
      <c r="F33" s="6">
        <v>14232.272486399997</v>
      </c>
      <c r="G33" s="6">
        <f t="shared" si="1"/>
        <v>648171.31490879972</v>
      </c>
      <c r="H33" s="7">
        <f t="shared" si="0"/>
        <v>0.27166413634560371</v>
      </c>
      <c r="I33" s="12">
        <v>11.056138737278665</v>
      </c>
    </row>
    <row r="34" spans="1:9">
      <c r="A34" t="s">
        <v>701</v>
      </c>
      <c r="B34" t="s">
        <v>14</v>
      </c>
      <c r="C34">
        <v>9792</v>
      </c>
      <c r="D34" s="5">
        <v>35.054699999999997</v>
      </c>
      <c r="E34" s="5">
        <v>-78.140299999999996</v>
      </c>
      <c r="F34" s="6">
        <v>14232.272486399997</v>
      </c>
      <c r="G34" s="6">
        <f t="shared" si="1"/>
        <v>662403.58739519969</v>
      </c>
      <c r="H34" s="7">
        <f t="shared" si="0"/>
        <v>0.27762922292737752</v>
      </c>
      <c r="I34" s="12">
        <v>11.056138737278665</v>
      </c>
    </row>
    <row r="35" spans="1:9">
      <c r="A35" t="s">
        <v>705</v>
      </c>
      <c r="B35" t="s">
        <v>14</v>
      </c>
      <c r="C35">
        <v>9792</v>
      </c>
      <c r="D35" s="5">
        <v>35.056699999999999</v>
      </c>
      <c r="E35" s="5">
        <v>-77.8733</v>
      </c>
      <c r="F35" s="6">
        <v>14232.272486399997</v>
      </c>
      <c r="G35" s="6">
        <f t="shared" si="1"/>
        <v>676635.85988159967</v>
      </c>
      <c r="H35" s="7">
        <f t="shared" si="0"/>
        <v>0.28359430950915127</v>
      </c>
      <c r="I35" s="12">
        <v>11.056138737278665</v>
      </c>
    </row>
    <row r="36" spans="1:9">
      <c r="A36" t="s">
        <v>263</v>
      </c>
      <c r="B36" t="s">
        <v>34</v>
      </c>
      <c r="C36">
        <v>11006</v>
      </c>
      <c r="D36" s="5">
        <v>34.852200000000003</v>
      </c>
      <c r="E36" s="5">
        <v>-77.969700000000003</v>
      </c>
      <c r="F36" s="6">
        <v>14161.5258576</v>
      </c>
      <c r="G36" s="6">
        <f t="shared" si="1"/>
        <v>690797.3857391997</v>
      </c>
      <c r="H36" s="7">
        <f t="shared" si="0"/>
        <v>0.28952974448282359</v>
      </c>
      <c r="I36" s="12">
        <v>11.093161999290331</v>
      </c>
    </row>
    <row r="37" spans="1:9">
      <c r="A37" t="s">
        <v>719</v>
      </c>
      <c r="B37" t="s">
        <v>14</v>
      </c>
      <c r="C37">
        <v>8640</v>
      </c>
      <c r="D37" s="5">
        <v>35.061100000000003</v>
      </c>
      <c r="E37" s="5">
        <v>-78.053299999999993</v>
      </c>
      <c r="F37" s="6">
        <v>12557.887487999998</v>
      </c>
      <c r="G37" s="6">
        <f t="shared" si="1"/>
        <v>703355.27322719968</v>
      </c>
      <c r="H37" s="7">
        <f t="shared" si="0"/>
        <v>0.29479305617262397</v>
      </c>
      <c r="I37" s="12">
        <v>11.986042467929877</v>
      </c>
    </row>
    <row r="38" spans="1:9">
      <c r="A38" t="s">
        <v>387</v>
      </c>
      <c r="B38" t="s">
        <v>14</v>
      </c>
      <c r="C38">
        <v>8568</v>
      </c>
      <c r="D38" s="5">
        <v>34.8994</v>
      </c>
      <c r="E38" s="5">
        <v>-77.928299999999993</v>
      </c>
      <c r="F38" s="6">
        <v>12453.238425599997</v>
      </c>
      <c r="G38" s="6">
        <f t="shared" si="1"/>
        <v>715808.51165279967</v>
      </c>
      <c r="H38" s="7">
        <f t="shared" si="0"/>
        <v>0.30001250693167603</v>
      </c>
      <c r="I38" s="12">
        <v>12.048214656994304</v>
      </c>
    </row>
    <row r="39" spans="1:9">
      <c r="A39" t="s">
        <v>377</v>
      </c>
      <c r="B39" t="s">
        <v>14</v>
      </c>
      <c r="C39">
        <v>8440</v>
      </c>
      <c r="D39" s="5">
        <v>34.895299999999999</v>
      </c>
      <c r="E39" s="5">
        <v>-77.75</v>
      </c>
      <c r="F39" s="6">
        <v>12267.195647999997</v>
      </c>
      <c r="G39" s="6">
        <f t="shared" si="1"/>
        <v>728075.70730079967</v>
      </c>
      <c r="H39" s="7">
        <f t="shared" si="0"/>
        <v>0.30515398270273103</v>
      </c>
      <c r="I39" s="12">
        <v>12.160044173583657</v>
      </c>
    </row>
    <row r="40" spans="1:9">
      <c r="A40" t="s">
        <v>448</v>
      </c>
      <c r="B40" t="s">
        <v>34</v>
      </c>
      <c r="C40">
        <v>8452</v>
      </c>
      <c r="D40" s="5">
        <v>34.936100000000003</v>
      </c>
      <c r="E40" s="5">
        <v>-78.127399999999994</v>
      </c>
      <c r="F40" s="6">
        <v>10875.269539200001</v>
      </c>
      <c r="G40" s="6">
        <f t="shared" si="1"/>
        <v>738950.97683999967</v>
      </c>
      <c r="H40" s="7">
        <f t="shared" si="0"/>
        <v>0.3097120688736813</v>
      </c>
      <c r="I40" s="12">
        <v>13.05483722452793</v>
      </c>
    </row>
    <row r="41" spans="1:9">
      <c r="A41" t="s">
        <v>472</v>
      </c>
      <c r="B41" t="s">
        <v>14</v>
      </c>
      <c r="C41">
        <v>7360</v>
      </c>
      <c r="D41" s="5">
        <v>34.947800000000001</v>
      </c>
      <c r="E41" s="5">
        <v>-78.036699999999996</v>
      </c>
      <c r="F41" s="6">
        <v>10697.459711999998</v>
      </c>
      <c r="G41" s="6">
        <f t="shared" si="1"/>
        <v>749648.43655199965</v>
      </c>
      <c r="H41" s="7">
        <f t="shared" si="0"/>
        <v>0.31419563068351125</v>
      </c>
      <c r="I41" s="12">
        <v>13.17731351600672</v>
      </c>
    </row>
    <row r="42" spans="1:9">
      <c r="A42" t="s">
        <v>67</v>
      </c>
      <c r="B42" t="s">
        <v>14</v>
      </c>
      <c r="C42">
        <v>7344</v>
      </c>
      <c r="D42" s="5">
        <v>34.749699999999997</v>
      </c>
      <c r="E42" s="5">
        <v>-77.748099999999994</v>
      </c>
      <c r="F42" s="6">
        <v>10674.204364799998</v>
      </c>
      <c r="G42" s="6">
        <f t="shared" si="1"/>
        <v>760322.64091679966</v>
      </c>
      <c r="H42" s="7">
        <f t="shared" si="0"/>
        <v>0.31866944561984156</v>
      </c>
      <c r="I42" s="12">
        <v>13.193482256310361</v>
      </c>
    </row>
    <row r="43" spans="1:9">
      <c r="A43" t="s">
        <v>113</v>
      </c>
      <c r="B43" t="s">
        <v>14</v>
      </c>
      <c r="C43">
        <v>7344</v>
      </c>
      <c r="D43" s="5">
        <v>34.773299999999999</v>
      </c>
      <c r="E43" s="5">
        <v>-77.840299999999999</v>
      </c>
      <c r="F43" s="6">
        <v>10674.204364799998</v>
      </c>
      <c r="G43" s="6">
        <f t="shared" si="1"/>
        <v>770996.84528159967</v>
      </c>
      <c r="H43" s="7">
        <f t="shared" si="0"/>
        <v>0.32314326055617193</v>
      </c>
      <c r="I43" s="12">
        <v>13.193482256310361</v>
      </c>
    </row>
    <row r="44" spans="1:9">
      <c r="A44" t="s">
        <v>211</v>
      </c>
      <c r="B44" t="s">
        <v>14</v>
      </c>
      <c r="C44">
        <v>7344</v>
      </c>
      <c r="D44" s="5">
        <v>34.827021999999999</v>
      </c>
      <c r="E44" s="5">
        <v>-78.093941999999998</v>
      </c>
      <c r="F44" s="6">
        <v>10674.204364799998</v>
      </c>
      <c r="G44" s="6">
        <f t="shared" si="1"/>
        <v>781671.04964639968</v>
      </c>
      <c r="H44" s="7">
        <f t="shared" si="0"/>
        <v>0.3276170754925023</v>
      </c>
      <c r="I44" s="12">
        <v>13.193482256310361</v>
      </c>
    </row>
    <row r="45" spans="1:9">
      <c r="A45" t="s">
        <v>243</v>
      </c>
      <c r="B45" t="s">
        <v>14</v>
      </c>
      <c r="C45">
        <v>7344</v>
      </c>
      <c r="D45" s="5">
        <v>34.847499999999997</v>
      </c>
      <c r="E45" s="5">
        <v>-77.936099999999996</v>
      </c>
      <c r="F45" s="6">
        <v>10674.204364799998</v>
      </c>
      <c r="G45" s="6">
        <f t="shared" si="1"/>
        <v>792345.25401119969</v>
      </c>
      <c r="H45" s="7">
        <f t="shared" si="0"/>
        <v>0.33209089042883261</v>
      </c>
      <c r="I45" s="12">
        <v>13.193482256310361</v>
      </c>
    </row>
    <row r="46" spans="1:9">
      <c r="A46" t="s">
        <v>325</v>
      </c>
      <c r="B46" t="s">
        <v>14</v>
      </c>
      <c r="C46">
        <v>7344</v>
      </c>
      <c r="D46" s="5">
        <v>34.876100000000001</v>
      </c>
      <c r="E46" s="5">
        <v>-78.023600000000002</v>
      </c>
      <c r="F46" s="6">
        <v>10674.204364799998</v>
      </c>
      <c r="G46" s="6">
        <f t="shared" si="1"/>
        <v>803019.4583759997</v>
      </c>
      <c r="H46" s="7">
        <f t="shared" si="0"/>
        <v>0.33656470536516297</v>
      </c>
      <c r="I46" s="12">
        <v>13.193482256310361</v>
      </c>
    </row>
    <row r="47" spans="1:9">
      <c r="A47" t="s">
        <v>347</v>
      </c>
      <c r="B47" t="s">
        <v>14</v>
      </c>
      <c r="C47">
        <v>7344</v>
      </c>
      <c r="D47" s="5">
        <v>34.883299999999998</v>
      </c>
      <c r="E47" s="5">
        <v>-77.746700000000004</v>
      </c>
      <c r="F47" s="6">
        <v>10674.204364799998</v>
      </c>
      <c r="G47" s="6">
        <f t="shared" si="1"/>
        <v>813693.66274079971</v>
      </c>
      <c r="H47" s="7">
        <f t="shared" si="0"/>
        <v>0.34103852030149334</v>
      </c>
      <c r="I47" s="12">
        <v>13.193482256310361</v>
      </c>
    </row>
    <row r="48" spans="1:9">
      <c r="A48" t="s">
        <v>351</v>
      </c>
      <c r="B48" t="s">
        <v>14</v>
      </c>
      <c r="C48">
        <v>7344</v>
      </c>
      <c r="D48" s="5">
        <v>34.883299999999998</v>
      </c>
      <c r="E48" s="5">
        <v>-78.085599999999999</v>
      </c>
      <c r="F48" s="6">
        <v>10674.204364799998</v>
      </c>
      <c r="G48" s="6">
        <f t="shared" si="1"/>
        <v>824367.86710559973</v>
      </c>
      <c r="H48" s="7">
        <f t="shared" si="0"/>
        <v>0.34551233523782365</v>
      </c>
      <c r="I48" s="12">
        <v>13.193482256310361</v>
      </c>
    </row>
    <row r="49" spans="1:9">
      <c r="A49" t="s">
        <v>367</v>
      </c>
      <c r="B49" t="s">
        <v>14</v>
      </c>
      <c r="C49">
        <v>7344</v>
      </c>
      <c r="D49" s="5">
        <v>34.892612</v>
      </c>
      <c r="E49" s="5">
        <v>-77.934358000000003</v>
      </c>
      <c r="F49" s="6">
        <v>10674.204364799998</v>
      </c>
      <c r="G49" s="6">
        <f t="shared" si="1"/>
        <v>835042.07147039974</v>
      </c>
      <c r="H49" s="7">
        <f t="shared" si="0"/>
        <v>0.34998615017415402</v>
      </c>
      <c r="I49" s="12">
        <v>13.193482256310361</v>
      </c>
    </row>
    <row r="50" spans="1:9">
      <c r="A50" t="s">
        <v>699</v>
      </c>
      <c r="B50" t="s">
        <v>14</v>
      </c>
      <c r="C50">
        <v>7344</v>
      </c>
      <c r="D50" s="5">
        <v>35.054200000000002</v>
      </c>
      <c r="E50" s="5">
        <v>-77.98</v>
      </c>
      <c r="F50" s="6">
        <v>10674.204364799998</v>
      </c>
      <c r="G50" s="6">
        <f t="shared" si="1"/>
        <v>845716.27583519975</v>
      </c>
      <c r="H50" s="7">
        <f t="shared" si="0"/>
        <v>0.35445996511048433</v>
      </c>
      <c r="I50" s="12">
        <v>13.193482256310361</v>
      </c>
    </row>
    <row r="51" spans="1:9">
      <c r="A51" t="s">
        <v>369</v>
      </c>
      <c r="B51" t="s">
        <v>14</v>
      </c>
      <c r="C51">
        <v>7320</v>
      </c>
      <c r="D51" s="5">
        <v>34.893061000000003</v>
      </c>
      <c r="E51" s="5">
        <v>-77.945622999999998</v>
      </c>
      <c r="F51" s="6">
        <v>10639.321343999998</v>
      </c>
      <c r="G51" s="6">
        <f t="shared" si="1"/>
        <v>856355.5971791998</v>
      </c>
      <c r="H51" s="7">
        <f t="shared" si="0"/>
        <v>0.3589191597365653</v>
      </c>
      <c r="I51" s="12">
        <v>13.21780153575704</v>
      </c>
    </row>
    <row r="52" spans="1:9">
      <c r="A52" t="s">
        <v>236</v>
      </c>
      <c r="B52" t="s">
        <v>14</v>
      </c>
      <c r="C52">
        <v>7200</v>
      </c>
      <c r="D52" s="5">
        <v>34.843224999999997</v>
      </c>
      <c r="E52" s="5">
        <v>-77.886975000000007</v>
      </c>
      <c r="F52" s="6">
        <v>10464.906239999998</v>
      </c>
      <c r="G52" s="6">
        <f t="shared" si="1"/>
        <v>866820.50341919984</v>
      </c>
      <c r="H52" s="7">
        <f t="shared" si="0"/>
        <v>0.36330525281139897</v>
      </c>
      <c r="I52" s="12">
        <v>13.340606533991533</v>
      </c>
    </row>
    <row r="53" spans="1:9">
      <c r="A53" t="s">
        <v>745</v>
      </c>
      <c r="B53" t="s">
        <v>14</v>
      </c>
      <c r="C53">
        <v>7200</v>
      </c>
      <c r="D53" s="5">
        <v>35.069699999999997</v>
      </c>
      <c r="E53" s="5">
        <v>-78.053100000000001</v>
      </c>
      <c r="F53" s="6">
        <v>10464.906239999998</v>
      </c>
      <c r="G53" s="6">
        <f t="shared" si="1"/>
        <v>877285.40965919988</v>
      </c>
      <c r="H53" s="7">
        <f t="shared" si="0"/>
        <v>0.36769134588623265</v>
      </c>
      <c r="I53" s="12">
        <v>13.340606533991533</v>
      </c>
    </row>
    <row r="54" spans="1:9">
      <c r="A54" t="s">
        <v>97</v>
      </c>
      <c r="B54" t="s">
        <v>14</v>
      </c>
      <c r="C54">
        <v>7040</v>
      </c>
      <c r="D54" s="5">
        <v>34.762500000000003</v>
      </c>
      <c r="E54" s="5">
        <v>-77.829400000000007</v>
      </c>
      <c r="F54" s="6">
        <v>10232.352767999999</v>
      </c>
      <c r="G54" s="6">
        <f t="shared" si="1"/>
        <v>887517.76242719986</v>
      </c>
      <c r="H54" s="7">
        <f t="shared" si="0"/>
        <v>0.37197997022606999</v>
      </c>
      <c r="I54" s="12">
        <v>13.507569363479568</v>
      </c>
    </row>
    <row r="55" spans="1:9">
      <c r="A55" t="s">
        <v>731</v>
      </c>
      <c r="B55" t="s">
        <v>14</v>
      </c>
      <c r="C55">
        <v>7040</v>
      </c>
      <c r="D55" s="5">
        <v>35.065300000000001</v>
      </c>
      <c r="E55" s="5">
        <v>-78.067800000000005</v>
      </c>
      <c r="F55" s="6">
        <v>10232.352767999999</v>
      </c>
      <c r="G55" s="6">
        <f t="shared" si="1"/>
        <v>897750.11519519985</v>
      </c>
      <c r="H55" s="7">
        <f t="shared" si="0"/>
        <v>0.37626859456590739</v>
      </c>
      <c r="I55" s="12">
        <v>13.507569363479568</v>
      </c>
    </row>
    <row r="56" spans="1:9">
      <c r="A56" t="s">
        <v>619</v>
      </c>
      <c r="B56" t="s">
        <v>14</v>
      </c>
      <c r="C56">
        <v>6660</v>
      </c>
      <c r="D56" s="5">
        <v>35.020299999999999</v>
      </c>
      <c r="E56" s="5">
        <v>-77.807199999999995</v>
      </c>
      <c r="F56" s="6">
        <v>9680.038271999998</v>
      </c>
      <c r="G56" s="6">
        <f t="shared" si="1"/>
        <v>907430.15346719988</v>
      </c>
      <c r="H56" s="7">
        <f t="shared" si="0"/>
        <v>0.38032573066012854</v>
      </c>
      <c r="I56" s="12">
        <v>13.91982439756535</v>
      </c>
    </row>
    <row r="57" spans="1:9">
      <c r="A57" t="s">
        <v>713</v>
      </c>
      <c r="B57" t="s">
        <v>14</v>
      </c>
      <c r="C57">
        <v>6600</v>
      </c>
      <c r="D57" s="5">
        <v>35.057499999999997</v>
      </c>
      <c r="E57" s="5">
        <v>-78.077799999999996</v>
      </c>
      <c r="F57" s="6">
        <v>9592.8307199999981</v>
      </c>
      <c r="G57" s="6">
        <f t="shared" si="1"/>
        <v>917022.98418719985</v>
      </c>
      <c r="H57" s="7">
        <f t="shared" si="0"/>
        <v>0.38434631597872604</v>
      </c>
      <c r="I57" s="12">
        <v>13.987060451351923</v>
      </c>
    </row>
    <row r="58" spans="1:9">
      <c r="A58" t="s">
        <v>903</v>
      </c>
      <c r="B58" t="s">
        <v>14</v>
      </c>
      <c r="C58">
        <v>6448</v>
      </c>
      <c r="D58" s="5">
        <v>35.138100000000001</v>
      </c>
      <c r="E58" s="5">
        <v>-77.882499999999993</v>
      </c>
      <c r="F58" s="6">
        <v>9371.9049215999985</v>
      </c>
      <c r="G58" s="6">
        <f t="shared" si="1"/>
        <v>926394.88910879986</v>
      </c>
      <c r="H58" s="7">
        <f t="shared" si="0"/>
        <v>0.38827430599907709</v>
      </c>
      <c r="I58" s="12">
        <v>14.160165929587734</v>
      </c>
    </row>
    <row r="59" spans="1:9">
      <c r="A59" t="s">
        <v>175</v>
      </c>
      <c r="B59" t="s">
        <v>14</v>
      </c>
      <c r="C59">
        <v>6400</v>
      </c>
      <c r="D59" s="5">
        <v>34.806100000000001</v>
      </c>
      <c r="E59" s="5">
        <v>-78.096900000000005</v>
      </c>
      <c r="F59" s="6">
        <v>9302.1388799999986</v>
      </c>
      <c r="G59" s="6">
        <f t="shared" si="1"/>
        <v>935697.02798879985</v>
      </c>
      <c r="H59" s="7">
        <f t="shared" si="0"/>
        <v>0.39217305539892922</v>
      </c>
      <c r="I59" s="12">
        <v>14.215679512180834</v>
      </c>
    </row>
    <row r="60" spans="1:9">
      <c r="A60" t="s">
        <v>491</v>
      </c>
      <c r="B60" t="s">
        <v>14</v>
      </c>
      <c r="C60">
        <v>6400</v>
      </c>
      <c r="D60" s="5">
        <v>34.9544</v>
      </c>
      <c r="E60" s="5">
        <v>-78.0214</v>
      </c>
      <c r="F60" s="6">
        <v>9302.1388799999986</v>
      </c>
      <c r="G60" s="6">
        <f t="shared" si="1"/>
        <v>944999.16686879983</v>
      </c>
      <c r="H60" s="7">
        <f t="shared" si="0"/>
        <v>0.39607180479878135</v>
      </c>
      <c r="I60" s="12">
        <v>14.215679512180834</v>
      </c>
    </row>
    <row r="61" spans="1:9">
      <c r="A61" t="s">
        <v>495</v>
      </c>
      <c r="B61" t="s">
        <v>14</v>
      </c>
      <c r="C61">
        <v>6400</v>
      </c>
      <c r="D61" s="5">
        <v>34.959839000000002</v>
      </c>
      <c r="E61" s="5">
        <v>-78.017098000000004</v>
      </c>
      <c r="F61" s="6">
        <v>9302.1388799999986</v>
      </c>
      <c r="G61" s="6">
        <f t="shared" si="1"/>
        <v>954301.30574879982</v>
      </c>
      <c r="H61" s="7">
        <f t="shared" si="0"/>
        <v>0.39997055419863353</v>
      </c>
      <c r="I61" s="12">
        <v>14.215679512180834</v>
      </c>
    </row>
    <row r="62" spans="1:9">
      <c r="A62" t="s">
        <v>651</v>
      </c>
      <c r="B62" t="s">
        <v>14</v>
      </c>
      <c r="C62">
        <v>6400</v>
      </c>
      <c r="D62" s="5">
        <v>35.031010999999999</v>
      </c>
      <c r="E62" s="5">
        <v>-77.897515999999996</v>
      </c>
      <c r="F62" s="6">
        <v>9302.1388799999986</v>
      </c>
      <c r="G62" s="6">
        <f t="shared" si="1"/>
        <v>963603.4446287998</v>
      </c>
      <c r="H62" s="7">
        <f t="shared" si="0"/>
        <v>0.40386930359848566</v>
      </c>
      <c r="I62" s="12">
        <v>14.215679512180834</v>
      </c>
    </row>
    <row r="63" spans="1:9">
      <c r="A63" t="s">
        <v>725</v>
      </c>
      <c r="B63" t="s">
        <v>14</v>
      </c>
      <c r="C63">
        <v>6400</v>
      </c>
      <c r="D63" s="5">
        <v>35.063899999999997</v>
      </c>
      <c r="E63" s="5">
        <v>-78.125</v>
      </c>
      <c r="F63" s="6">
        <v>9302.1388799999986</v>
      </c>
      <c r="G63" s="6">
        <f t="shared" si="1"/>
        <v>972905.58350879978</v>
      </c>
      <c r="H63" s="7">
        <f t="shared" si="0"/>
        <v>0.40776805299833779</v>
      </c>
      <c r="I63" s="12">
        <v>14.215679512180834</v>
      </c>
    </row>
    <row r="64" spans="1:9">
      <c r="A64" t="s">
        <v>891</v>
      </c>
      <c r="B64" t="s">
        <v>14</v>
      </c>
      <c r="C64">
        <v>6400</v>
      </c>
      <c r="D64" s="5">
        <v>35.126899999999999</v>
      </c>
      <c r="E64" s="5">
        <v>-77.8964</v>
      </c>
      <c r="F64" s="6">
        <v>9302.1388799999986</v>
      </c>
      <c r="G64" s="6">
        <f t="shared" si="1"/>
        <v>982207.72238879977</v>
      </c>
      <c r="H64" s="7">
        <f t="shared" si="0"/>
        <v>0.41166680239818992</v>
      </c>
      <c r="I64" s="12">
        <v>14.215679512180834</v>
      </c>
    </row>
    <row r="65" spans="1:9">
      <c r="A65" t="s">
        <v>893</v>
      </c>
      <c r="B65" t="s">
        <v>14</v>
      </c>
      <c r="C65">
        <v>6400</v>
      </c>
      <c r="D65" s="5">
        <v>35.126899999999999</v>
      </c>
      <c r="E65" s="5">
        <v>-77.8964</v>
      </c>
      <c r="F65" s="6">
        <v>9302.1388799999986</v>
      </c>
      <c r="G65" s="6">
        <f t="shared" si="1"/>
        <v>991509.86126879975</v>
      </c>
      <c r="H65" s="7">
        <f t="shared" si="0"/>
        <v>0.41556555179804211</v>
      </c>
      <c r="I65" s="12">
        <v>14.215679512180834</v>
      </c>
    </row>
    <row r="66" spans="1:9">
      <c r="A66" t="s">
        <v>901</v>
      </c>
      <c r="B66" t="s">
        <v>14</v>
      </c>
      <c r="C66">
        <v>6400</v>
      </c>
      <c r="D66" s="5">
        <v>35.134526999999999</v>
      </c>
      <c r="E66" s="5">
        <v>-77.824592999999993</v>
      </c>
      <c r="F66" s="6">
        <v>9302.1388799999986</v>
      </c>
      <c r="G66" s="6">
        <f t="shared" si="1"/>
        <v>1000812.0001487997</v>
      </c>
      <c r="H66" s="7">
        <f t="shared" si="0"/>
        <v>0.41946430119789424</v>
      </c>
      <c r="I66" s="12">
        <v>14.215679512180834</v>
      </c>
    </row>
    <row r="67" spans="1:9">
      <c r="A67" t="s">
        <v>913</v>
      </c>
      <c r="B67" t="s">
        <v>14</v>
      </c>
      <c r="C67">
        <v>6155</v>
      </c>
      <c r="D67" s="5">
        <v>35.143900000000002</v>
      </c>
      <c r="E67" s="5">
        <v>-78.047200000000004</v>
      </c>
      <c r="F67" s="6">
        <v>8946.0413759999992</v>
      </c>
      <c r="G67" s="6">
        <f t="shared" si="1"/>
        <v>1009758.0415247998</v>
      </c>
      <c r="H67" s="7">
        <f t="shared" ref="H67:H130" si="2">G67/$G$465</f>
        <v>0.42321380159728328</v>
      </c>
      <c r="I67" s="12">
        <v>14.505678197239412</v>
      </c>
    </row>
    <row r="68" spans="1:9">
      <c r="A68" t="s">
        <v>27</v>
      </c>
      <c r="B68" t="s">
        <v>14</v>
      </c>
      <c r="C68">
        <v>6120</v>
      </c>
      <c r="D68" s="5">
        <v>34.731900000000003</v>
      </c>
      <c r="E68" s="5">
        <v>-77.718100000000007</v>
      </c>
      <c r="F68" s="6">
        <v>8895.1703039999975</v>
      </c>
      <c r="G68" s="6">
        <f t="shared" ref="G68:G131" si="3">F68+G67</f>
        <v>1018653.2118287998</v>
      </c>
      <c r="H68" s="7">
        <f t="shared" si="2"/>
        <v>0.42694198071089196</v>
      </c>
      <c r="I68" s="12">
        <v>14.548046322372016</v>
      </c>
    </row>
    <row r="69" spans="1:9">
      <c r="A69" t="s">
        <v>87</v>
      </c>
      <c r="B69" t="s">
        <v>14</v>
      </c>
      <c r="C69">
        <v>6120</v>
      </c>
      <c r="D69" s="5">
        <v>34.755600000000001</v>
      </c>
      <c r="E69" s="5">
        <v>-77.683300000000003</v>
      </c>
      <c r="F69" s="6">
        <v>8895.1703039999975</v>
      </c>
      <c r="G69" s="6">
        <f t="shared" si="3"/>
        <v>1027548.3821327998</v>
      </c>
      <c r="H69" s="7">
        <f t="shared" si="2"/>
        <v>0.43067015982450058</v>
      </c>
      <c r="I69" s="12">
        <v>14.548046322372016</v>
      </c>
    </row>
    <row r="70" spans="1:9">
      <c r="A70" t="s">
        <v>363</v>
      </c>
      <c r="B70" t="s">
        <v>14</v>
      </c>
      <c r="C70">
        <v>6120</v>
      </c>
      <c r="D70" s="5">
        <v>34.891100000000002</v>
      </c>
      <c r="E70" s="5">
        <v>-77.685000000000002</v>
      </c>
      <c r="F70" s="6">
        <v>8895.1703039999975</v>
      </c>
      <c r="G70" s="6">
        <f t="shared" si="3"/>
        <v>1036443.5524367999</v>
      </c>
      <c r="H70" s="7">
        <f t="shared" si="2"/>
        <v>0.4343983389381092</v>
      </c>
      <c r="I70" s="12">
        <v>14.548046322372016</v>
      </c>
    </row>
    <row r="71" spans="1:9">
      <c r="A71" t="s">
        <v>721</v>
      </c>
      <c r="B71" t="s">
        <v>14</v>
      </c>
      <c r="C71">
        <v>6120</v>
      </c>
      <c r="D71" s="5">
        <v>35.061900000000001</v>
      </c>
      <c r="E71" s="5">
        <v>-77.997799999999998</v>
      </c>
      <c r="F71" s="6">
        <v>8895.1703039999975</v>
      </c>
      <c r="G71" s="6">
        <f t="shared" si="3"/>
        <v>1045338.7227407999</v>
      </c>
      <c r="H71" s="7">
        <f t="shared" si="2"/>
        <v>0.43812651805171782</v>
      </c>
      <c r="I71" s="12">
        <v>14.548046322372016</v>
      </c>
    </row>
    <row r="72" spans="1:9">
      <c r="A72" t="s">
        <v>871</v>
      </c>
      <c r="B72" t="s">
        <v>14</v>
      </c>
      <c r="C72">
        <v>6080</v>
      </c>
      <c r="D72" s="5">
        <v>35.116399999999999</v>
      </c>
      <c r="E72" s="5">
        <v>-77.973600000000005</v>
      </c>
      <c r="F72" s="6">
        <v>8837.0319359999976</v>
      </c>
      <c r="G72" s="6">
        <f t="shared" si="3"/>
        <v>1054175.7546768</v>
      </c>
      <c r="H72" s="7">
        <f t="shared" si="2"/>
        <v>0.4418303299815774</v>
      </c>
      <c r="I72" s="12">
        <v>14.596764747679444</v>
      </c>
    </row>
    <row r="73" spans="1:9">
      <c r="A73" t="s">
        <v>681</v>
      </c>
      <c r="B73" t="s">
        <v>14</v>
      </c>
      <c r="C73">
        <v>5950</v>
      </c>
      <c r="D73" s="5">
        <v>35.044595999999999</v>
      </c>
      <c r="E73" s="5">
        <v>-77.936535000000006</v>
      </c>
      <c r="F73" s="6">
        <v>8648.0822399999979</v>
      </c>
      <c r="G73" s="6">
        <f t="shared" si="3"/>
        <v>1062823.8369167999</v>
      </c>
      <c r="H73" s="7">
        <f t="shared" si="2"/>
        <v>0.44545494856425238</v>
      </c>
      <c r="I73" s="12">
        <v>14.757342789117608</v>
      </c>
    </row>
    <row r="74" spans="1:9">
      <c r="A74" t="s">
        <v>795</v>
      </c>
      <c r="B74" t="s">
        <v>14</v>
      </c>
      <c r="C74">
        <v>5880</v>
      </c>
      <c r="D74" s="5">
        <v>35.0886</v>
      </c>
      <c r="E74" s="5">
        <v>-77.983900000000006</v>
      </c>
      <c r="F74" s="6">
        <v>8546.3400959999981</v>
      </c>
      <c r="G74" s="6">
        <f t="shared" si="3"/>
        <v>1071370.1770127998</v>
      </c>
      <c r="H74" s="7">
        <f t="shared" si="2"/>
        <v>0.44903692457536654</v>
      </c>
      <c r="I74" s="12">
        <v>14.845267285550449</v>
      </c>
    </row>
    <row r="75" spans="1:9">
      <c r="A75" t="s">
        <v>307</v>
      </c>
      <c r="B75" t="s">
        <v>14</v>
      </c>
      <c r="C75">
        <v>5832</v>
      </c>
      <c r="D75" s="5">
        <v>34.869999999999997</v>
      </c>
      <c r="E75" s="5">
        <v>-77.752200000000002</v>
      </c>
      <c r="F75" s="6">
        <v>8476.5740543999982</v>
      </c>
      <c r="G75" s="6">
        <f t="shared" si="3"/>
        <v>1079846.7510671997</v>
      </c>
      <c r="H75" s="7">
        <f t="shared" si="2"/>
        <v>0.45258965996598177</v>
      </c>
      <c r="I75" s="12">
        <v>14.906165439931613</v>
      </c>
    </row>
    <row r="76" spans="1:9">
      <c r="A76" t="s">
        <v>813</v>
      </c>
      <c r="B76" t="s">
        <v>14</v>
      </c>
      <c r="C76">
        <v>5820</v>
      </c>
      <c r="D76" s="5">
        <v>35.097200000000001</v>
      </c>
      <c r="E76" s="5">
        <v>-78.027500000000003</v>
      </c>
      <c r="F76" s="6">
        <v>8459.1325439999982</v>
      </c>
      <c r="G76" s="6">
        <f t="shared" si="3"/>
        <v>1088305.8836111997</v>
      </c>
      <c r="H76" s="7">
        <f t="shared" si="2"/>
        <v>0.45613508520147228</v>
      </c>
      <c r="I76" s="12">
        <v>14.921468294440089</v>
      </c>
    </row>
    <row r="77" spans="1:9">
      <c r="A77" t="s">
        <v>23</v>
      </c>
      <c r="B77" t="s">
        <v>14</v>
      </c>
      <c r="C77">
        <v>5760</v>
      </c>
      <c r="D77" s="5">
        <v>34.731099999999998</v>
      </c>
      <c r="E77" s="5">
        <v>-77.732799999999997</v>
      </c>
      <c r="F77" s="6">
        <v>8371.9249919999984</v>
      </c>
      <c r="G77" s="6">
        <f t="shared" si="3"/>
        <v>1096677.8086031997</v>
      </c>
      <c r="H77" s="7">
        <f t="shared" si="2"/>
        <v>0.45964395966133925</v>
      </c>
      <c r="I77" s="12">
        <v>14.998458965150874</v>
      </c>
    </row>
    <row r="78" spans="1:9">
      <c r="A78" t="s">
        <v>215</v>
      </c>
      <c r="B78" t="s">
        <v>14</v>
      </c>
      <c r="C78">
        <v>5760</v>
      </c>
      <c r="D78" s="5">
        <v>34.828299999999999</v>
      </c>
      <c r="E78" s="5">
        <v>-77.793599999999998</v>
      </c>
      <c r="F78" s="6">
        <v>8371.9249919999984</v>
      </c>
      <c r="G78" s="6">
        <f t="shared" si="3"/>
        <v>1105049.7335951997</v>
      </c>
      <c r="H78" s="7">
        <f t="shared" si="2"/>
        <v>0.46315283412120617</v>
      </c>
      <c r="I78" s="12">
        <v>14.998458965150874</v>
      </c>
    </row>
    <row r="79" spans="1:9">
      <c r="A79" t="s">
        <v>519</v>
      </c>
      <c r="B79" t="s">
        <v>14</v>
      </c>
      <c r="C79">
        <v>5760</v>
      </c>
      <c r="D79" s="5">
        <v>34.9681</v>
      </c>
      <c r="E79" s="5">
        <v>-78.154200000000003</v>
      </c>
      <c r="F79" s="6">
        <v>8371.9249919999984</v>
      </c>
      <c r="G79" s="6">
        <f t="shared" si="3"/>
        <v>1113421.6585871996</v>
      </c>
      <c r="H79" s="7">
        <f t="shared" si="2"/>
        <v>0.46666170858107309</v>
      </c>
      <c r="I79" s="12">
        <v>14.998458965150874</v>
      </c>
    </row>
    <row r="80" spans="1:9">
      <c r="A80" t="s">
        <v>555</v>
      </c>
      <c r="B80" t="s">
        <v>14</v>
      </c>
      <c r="C80">
        <v>5760</v>
      </c>
      <c r="D80" s="5">
        <v>34.988599999999998</v>
      </c>
      <c r="E80" s="5">
        <v>-77.878900000000002</v>
      </c>
      <c r="F80" s="6">
        <v>8371.9249919999984</v>
      </c>
      <c r="G80" s="6">
        <f t="shared" si="3"/>
        <v>1121793.5835791996</v>
      </c>
      <c r="H80" s="7">
        <f t="shared" si="2"/>
        <v>0.47017058304094</v>
      </c>
      <c r="I80" s="12">
        <v>14.998458965150874</v>
      </c>
    </row>
    <row r="81" spans="1:9">
      <c r="A81" t="s">
        <v>647</v>
      </c>
      <c r="B81" t="s">
        <v>14</v>
      </c>
      <c r="C81">
        <v>5760</v>
      </c>
      <c r="D81" s="5">
        <v>35.028599999999997</v>
      </c>
      <c r="E81" s="5">
        <v>-77.791700000000006</v>
      </c>
      <c r="F81" s="6">
        <v>8371.9249919999984</v>
      </c>
      <c r="G81" s="6">
        <f t="shared" si="3"/>
        <v>1130165.5085711996</v>
      </c>
      <c r="H81" s="7">
        <f t="shared" si="2"/>
        <v>0.47367945750080692</v>
      </c>
      <c r="I81" s="12">
        <v>14.998458965150874</v>
      </c>
    </row>
    <row r="82" spans="1:9">
      <c r="A82" t="s">
        <v>685</v>
      </c>
      <c r="B82" t="s">
        <v>14</v>
      </c>
      <c r="C82">
        <v>5760</v>
      </c>
      <c r="D82" s="5">
        <v>35.045000000000002</v>
      </c>
      <c r="E82" s="5">
        <v>-78.077799999999996</v>
      </c>
      <c r="F82" s="6">
        <v>8371.9249919999984</v>
      </c>
      <c r="G82" s="6">
        <f t="shared" si="3"/>
        <v>1138537.4335631996</v>
      </c>
      <c r="H82" s="7">
        <f t="shared" si="2"/>
        <v>0.47718833196067389</v>
      </c>
      <c r="I82" s="12">
        <v>14.998458965150874</v>
      </c>
    </row>
    <row r="83" spans="1:9">
      <c r="A83" t="s">
        <v>707</v>
      </c>
      <c r="B83" t="s">
        <v>14</v>
      </c>
      <c r="C83">
        <v>5760</v>
      </c>
      <c r="D83" s="5">
        <v>35.056899999999999</v>
      </c>
      <c r="E83" s="5">
        <v>-77.800299999999993</v>
      </c>
      <c r="F83" s="6">
        <v>8371.9249919999984</v>
      </c>
      <c r="G83" s="6">
        <f t="shared" si="3"/>
        <v>1146909.3585551996</v>
      </c>
      <c r="H83" s="7">
        <f t="shared" si="2"/>
        <v>0.48069720642054081</v>
      </c>
      <c r="I83" s="12">
        <v>14.998458965150874</v>
      </c>
    </row>
    <row r="84" spans="1:9">
      <c r="A84" t="s">
        <v>917</v>
      </c>
      <c r="B84" t="s">
        <v>14</v>
      </c>
      <c r="C84">
        <v>5760</v>
      </c>
      <c r="D84" s="5">
        <v>35.145727999999998</v>
      </c>
      <c r="E84" s="5">
        <v>-77.853752</v>
      </c>
      <c r="F84" s="6">
        <v>8371.9249919999984</v>
      </c>
      <c r="G84" s="6">
        <f t="shared" si="3"/>
        <v>1155281.2835471996</v>
      </c>
      <c r="H84" s="7">
        <f t="shared" si="2"/>
        <v>0.48420608088040773</v>
      </c>
      <c r="I84" s="12">
        <v>14.998458965150874</v>
      </c>
    </row>
    <row r="85" spans="1:9">
      <c r="A85" t="s">
        <v>349</v>
      </c>
      <c r="B85" t="s">
        <v>14</v>
      </c>
      <c r="C85">
        <v>5720</v>
      </c>
      <c r="D85" s="5">
        <v>34.883299999999998</v>
      </c>
      <c r="E85" s="5">
        <v>-77.819400000000002</v>
      </c>
      <c r="F85" s="6">
        <v>8313.7866239999985</v>
      </c>
      <c r="G85" s="6">
        <f t="shared" si="3"/>
        <v>1163595.0701711995</v>
      </c>
      <c r="H85" s="7">
        <f t="shared" si="2"/>
        <v>0.48769058815652555</v>
      </c>
      <c r="I85" s="12">
        <v>15.050232925453955</v>
      </c>
    </row>
    <row r="86" spans="1:9">
      <c r="A86" t="s">
        <v>478</v>
      </c>
      <c r="B86" t="s">
        <v>14</v>
      </c>
      <c r="C86">
        <v>5700</v>
      </c>
      <c r="D86" s="5">
        <v>34.950800000000001</v>
      </c>
      <c r="E86" s="5">
        <v>-78.048100000000005</v>
      </c>
      <c r="F86" s="6">
        <v>8284.7174399999985</v>
      </c>
      <c r="G86" s="6">
        <f t="shared" si="3"/>
        <v>1171879.7876111995</v>
      </c>
      <c r="H86" s="7">
        <f t="shared" si="2"/>
        <v>0.49116291184076888</v>
      </c>
      <c r="I86" s="12">
        <v>15.076255835551798</v>
      </c>
    </row>
    <row r="87" spans="1:9">
      <c r="A87" t="s">
        <v>489</v>
      </c>
      <c r="B87" t="s">
        <v>14</v>
      </c>
      <c r="C87">
        <v>5580</v>
      </c>
      <c r="D87" s="5">
        <v>34.9542</v>
      </c>
      <c r="E87" s="5">
        <v>-77.924999999999997</v>
      </c>
      <c r="F87" s="6">
        <v>8110.3023359999988</v>
      </c>
      <c r="G87" s="6">
        <f t="shared" si="3"/>
        <v>1179990.0899471994</v>
      </c>
      <c r="H87" s="7">
        <f t="shared" si="2"/>
        <v>0.49456213397376497</v>
      </c>
      <c r="I87" s="12">
        <v>15.234336974517397</v>
      </c>
    </row>
    <row r="88" spans="1:9">
      <c r="A88" t="s">
        <v>141</v>
      </c>
      <c r="B88" t="s">
        <v>14</v>
      </c>
      <c r="C88">
        <v>5496</v>
      </c>
      <c r="D88" s="5">
        <v>34.784199999999998</v>
      </c>
      <c r="E88" s="5">
        <v>-77.772499999999994</v>
      </c>
      <c r="F88" s="6">
        <v>7988.2117631999981</v>
      </c>
      <c r="G88" s="6">
        <f t="shared" si="3"/>
        <v>1187978.3017103993</v>
      </c>
      <c r="H88" s="7">
        <f t="shared" si="2"/>
        <v>0.49791018502088796</v>
      </c>
      <c r="I88" s="12">
        <v>15.347029780101778</v>
      </c>
    </row>
    <row r="89" spans="1:9">
      <c r="A89" t="s">
        <v>769</v>
      </c>
      <c r="B89" t="s">
        <v>14</v>
      </c>
      <c r="C89">
        <v>5420</v>
      </c>
      <c r="D89" s="5">
        <v>35.0792</v>
      </c>
      <c r="E89" s="5">
        <v>-77.753299999999996</v>
      </c>
      <c r="F89" s="6">
        <v>7877.7488639999983</v>
      </c>
      <c r="G89" s="6">
        <f t="shared" si="3"/>
        <v>1195856.0505743993</v>
      </c>
      <c r="H89" s="7">
        <f t="shared" si="2"/>
        <v>0.50121193841888767</v>
      </c>
      <c r="I89" s="12">
        <v>15.450484094802519</v>
      </c>
    </row>
    <row r="90" spans="1:9">
      <c r="A90" t="s">
        <v>335</v>
      </c>
      <c r="B90" t="s">
        <v>14</v>
      </c>
      <c r="C90">
        <v>5328</v>
      </c>
      <c r="D90" s="5">
        <v>34.878300000000003</v>
      </c>
      <c r="E90" s="5">
        <v>-77.744399999999999</v>
      </c>
      <c r="F90" s="6">
        <v>7744.0306175999985</v>
      </c>
      <c r="G90" s="6">
        <f t="shared" si="3"/>
        <v>1203600.0811919994</v>
      </c>
      <c r="H90" s="7">
        <f t="shared" si="2"/>
        <v>0.50445764729426468</v>
      </c>
      <c r="I90" s="12">
        <v>15.577676828724691</v>
      </c>
    </row>
    <row r="91" spans="1:9">
      <c r="A91" t="s">
        <v>153</v>
      </c>
      <c r="B91" t="s">
        <v>14</v>
      </c>
      <c r="C91">
        <v>5280</v>
      </c>
      <c r="D91" s="5">
        <v>34.791400000000003</v>
      </c>
      <c r="E91" s="5">
        <v>-77.784700000000001</v>
      </c>
      <c r="F91" s="6">
        <v>7674.2645759999987</v>
      </c>
      <c r="G91" s="6">
        <f t="shared" si="3"/>
        <v>1211274.3457679993</v>
      </c>
      <c r="H91" s="7">
        <f t="shared" si="2"/>
        <v>0.50767411554914266</v>
      </c>
      <c r="I91" s="12">
        <v>15.644912882511264</v>
      </c>
    </row>
    <row r="92" spans="1:9">
      <c r="A92" t="s">
        <v>397</v>
      </c>
      <c r="B92" t="s">
        <v>14</v>
      </c>
      <c r="C92">
        <v>5280</v>
      </c>
      <c r="D92" s="5">
        <v>34.905000000000001</v>
      </c>
      <c r="E92" s="5">
        <v>-77.739400000000003</v>
      </c>
      <c r="F92" s="6">
        <v>7674.2645759999987</v>
      </c>
      <c r="G92" s="6">
        <f t="shared" si="3"/>
        <v>1218948.6103439992</v>
      </c>
      <c r="H92" s="7">
        <f t="shared" si="2"/>
        <v>0.51089058380402064</v>
      </c>
      <c r="I92" s="12">
        <v>15.644912882511264</v>
      </c>
    </row>
    <row r="93" spans="1:9">
      <c r="A93" t="s">
        <v>697</v>
      </c>
      <c r="B93" t="s">
        <v>14</v>
      </c>
      <c r="C93">
        <v>5280</v>
      </c>
      <c r="D93" s="5">
        <v>35.051900000000003</v>
      </c>
      <c r="E93" s="5">
        <v>-77.970299999999995</v>
      </c>
      <c r="F93" s="6">
        <v>7674.2645759999987</v>
      </c>
      <c r="G93" s="6">
        <f t="shared" si="3"/>
        <v>1226622.8749199992</v>
      </c>
      <c r="H93" s="7">
        <f t="shared" si="2"/>
        <v>0.51410705205889862</v>
      </c>
      <c r="I93" s="12">
        <v>15.644912882511264</v>
      </c>
    </row>
    <row r="94" spans="1:9">
      <c r="A94" t="s">
        <v>739</v>
      </c>
      <c r="B94" t="s">
        <v>14</v>
      </c>
      <c r="C94">
        <v>5280</v>
      </c>
      <c r="D94" s="5">
        <v>35.065800000000003</v>
      </c>
      <c r="E94" s="5">
        <v>-77.958100000000002</v>
      </c>
      <c r="F94" s="6">
        <v>7674.2645759999987</v>
      </c>
      <c r="G94" s="6">
        <f t="shared" si="3"/>
        <v>1234297.1394959991</v>
      </c>
      <c r="H94" s="7">
        <f t="shared" si="2"/>
        <v>0.5173235203137766</v>
      </c>
      <c r="I94" s="12">
        <v>15.644912882511264</v>
      </c>
    </row>
    <row r="95" spans="1:9">
      <c r="A95" t="s">
        <v>161</v>
      </c>
      <c r="B95" t="s">
        <v>14</v>
      </c>
      <c r="C95">
        <v>5160</v>
      </c>
      <c r="D95" s="5">
        <v>34.793692</v>
      </c>
      <c r="E95" s="5">
        <v>-77.927466999999993</v>
      </c>
      <c r="F95" s="6">
        <v>7499.849471999999</v>
      </c>
      <c r="G95" s="6">
        <f t="shared" si="3"/>
        <v>1241796.9889679991</v>
      </c>
      <c r="H95" s="7">
        <f t="shared" si="2"/>
        <v>0.5204668870174074</v>
      </c>
      <c r="I95" s="12">
        <v>15.815714272269247</v>
      </c>
    </row>
    <row r="96" spans="1:9">
      <c r="A96" t="s">
        <v>36</v>
      </c>
      <c r="B96" t="s">
        <v>14</v>
      </c>
      <c r="C96">
        <v>4896</v>
      </c>
      <c r="D96" s="5">
        <v>34.736699999999999</v>
      </c>
      <c r="E96" s="5">
        <v>-77.797799999999995</v>
      </c>
      <c r="F96" s="6">
        <v>7116.1362431999987</v>
      </c>
      <c r="G96" s="6">
        <f t="shared" si="3"/>
        <v>1248913.125211199</v>
      </c>
      <c r="H96" s="7">
        <f t="shared" si="2"/>
        <v>0.52344943030829427</v>
      </c>
      <c r="I96" s="12">
        <v>16.205898753531358</v>
      </c>
    </row>
    <row r="97" spans="1:9">
      <c r="A97" t="s">
        <v>232</v>
      </c>
      <c r="B97" t="s">
        <v>14</v>
      </c>
      <c r="C97">
        <v>4896</v>
      </c>
      <c r="D97" s="5">
        <v>34.841700000000003</v>
      </c>
      <c r="E97" s="5">
        <v>-77.886399999999995</v>
      </c>
      <c r="F97" s="6">
        <v>7116.1362431999987</v>
      </c>
      <c r="G97" s="6">
        <f t="shared" si="3"/>
        <v>1256029.261454399</v>
      </c>
      <c r="H97" s="7">
        <f t="shared" si="2"/>
        <v>0.52643197359918115</v>
      </c>
      <c r="I97" s="12">
        <v>16.205898753531358</v>
      </c>
    </row>
    <row r="98" spans="1:9">
      <c r="A98" t="s">
        <v>253</v>
      </c>
      <c r="B98" t="s">
        <v>14</v>
      </c>
      <c r="C98">
        <v>4896</v>
      </c>
      <c r="D98" s="5">
        <v>34.85</v>
      </c>
      <c r="E98" s="5">
        <v>-77.893600000000006</v>
      </c>
      <c r="F98" s="6">
        <v>7116.1362431999987</v>
      </c>
      <c r="G98" s="6">
        <f t="shared" si="3"/>
        <v>1263145.3976975989</v>
      </c>
      <c r="H98" s="7">
        <f t="shared" si="2"/>
        <v>0.52941451689006802</v>
      </c>
      <c r="I98" s="12">
        <v>16.205898753531358</v>
      </c>
    </row>
    <row r="99" spans="1:9">
      <c r="A99" t="s">
        <v>391</v>
      </c>
      <c r="B99" t="s">
        <v>14</v>
      </c>
      <c r="C99">
        <v>4896</v>
      </c>
      <c r="D99" s="5">
        <v>34.901634000000001</v>
      </c>
      <c r="E99" s="5">
        <v>-77.716747999999995</v>
      </c>
      <c r="F99" s="6">
        <v>7116.1362431999987</v>
      </c>
      <c r="G99" s="6">
        <f t="shared" si="3"/>
        <v>1270261.5339407988</v>
      </c>
      <c r="H99" s="7">
        <f t="shared" si="2"/>
        <v>0.5323970601809549</v>
      </c>
      <c r="I99" s="12">
        <v>16.205898753531358</v>
      </c>
    </row>
    <row r="100" spans="1:9">
      <c r="A100" t="s">
        <v>480</v>
      </c>
      <c r="B100" t="s">
        <v>14</v>
      </c>
      <c r="C100">
        <v>4896</v>
      </c>
      <c r="D100" s="5">
        <v>34.951900000000002</v>
      </c>
      <c r="E100" s="5">
        <v>-78.102500000000006</v>
      </c>
      <c r="F100" s="6">
        <v>7116.1362431999987</v>
      </c>
      <c r="G100" s="6">
        <f t="shared" si="3"/>
        <v>1277377.6701839988</v>
      </c>
      <c r="H100" s="7">
        <f t="shared" si="2"/>
        <v>0.53537960347184177</v>
      </c>
      <c r="I100" s="12">
        <v>16.205898753531358</v>
      </c>
    </row>
    <row r="101" spans="1:9">
      <c r="A101" t="s">
        <v>635</v>
      </c>
      <c r="B101" t="s">
        <v>14</v>
      </c>
      <c r="C101">
        <v>4896</v>
      </c>
      <c r="D101" s="5">
        <v>35.023618999999997</v>
      </c>
      <c r="E101" s="5">
        <v>-77.876417000000004</v>
      </c>
      <c r="F101" s="6">
        <v>7116.1362431999987</v>
      </c>
      <c r="G101" s="6">
        <f t="shared" si="3"/>
        <v>1284493.8064271987</v>
      </c>
      <c r="H101" s="7">
        <f t="shared" si="2"/>
        <v>0.53836214676272864</v>
      </c>
      <c r="I101" s="12">
        <v>16.205898753531358</v>
      </c>
    </row>
    <row r="102" spans="1:9">
      <c r="A102" t="s">
        <v>789</v>
      </c>
      <c r="B102" t="s">
        <v>14</v>
      </c>
      <c r="C102">
        <v>4896</v>
      </c>
      <c r="D102" s="5">
        <v>35.0869</v>
      </c>
      <c r="E102" s="5">
        <v>-77.862799999999993</v>
      </c>
      <c r="F102" s="6">
        <v>7116.1362431999987</v>
      </c>
      <c r="G102" s="6">
        <f t="shared" si="3"/>
        <v>1291609.9426703986</v>
      </c>
      <c r="H102" s="7">
        <f t="shared" si="2"/>
        <v>0.54134469005361552</v>
      </c>
      <c r="I102" s="12">
        <v>16.205898753531358</v>
      </c>
    </row>
    <row r="103" spans="1:9">
      <c r="A103" t="s">
        <v>797</v>
      </c>
      <c r="B103" t="s">
        <v>14</v>
      </c>
      <c r="C103">
        <v>4896</v>
      </c>
      <c r="D103" s="5">
        <v>35.089700000000001</v>
      </c>
      <c r="E103" s="5">
        <v>-77.790300000000002</v>
      </c>
      <c r="F103" s="6">
        <v>7116.1362431999987</v>
      </c>
      <c r="G103" s="6">
        <f t="shared" si="3"/>
        <v>1298726.0789135986</v>
      </c>
      <c r="H103" s="7">
        <f t="shared" si="2"/>
        <v>0.54432723334450239</v>
      </c>
      <c r="I103" s="12">
        <v>16.205898753531358</v>
      </c>
    </row>
    <row r="104" spans="1:9">
      <c r="A104" t="s">
        <v>829</v>
      </c>
      <c r="B104" t="s">
        <v>14</v>
      </c>
      <c r="C104">
        <v>4896</v>
      </c>
      <c r="D104" s="5">
        <v>35.103900000000003</v>
      </c>
      <c r="E104" s="5">
        <v>-77.778899999999993</v>
      </c>
      <c r="F104" s="6">
        <v>7116.1362431999987</v>
      </c>
      <c r="G104" s="6">
        <f t="shared" si="3"/>
        <v>1305842.2151567985</v>
      </c>
      <c r="H104" s="7">
        <f t="shared" si="2"/>
        <v>0.54730977663538927</v>
      </c>
      <c r="I104" s="12">
        <v>16.205898753531358</v>
      </c>
    </row>
    <row r="105" spans="1:9">
      <c r="A105" t="s">
        <v>121</v>
      </c>
      <c r="B105" t="s">
        <v>14</v>
      </c>
      <c r="C105">
        <v>4848</v>
      </c>
      <c r="D105" s="5">
        <v>34.777799999999999</v>
      </c>
      <c r="E105" s="5">
        <v>-78.078900000000004</v>
      </c>
      <c r="F105" s="6">
        <v>7046.3702015999988</v>
      </c>
      <c r="G105" s="6">
        <f t="shared" si="3"/>
        <v>1312888.5853583985</v>
      </c>
      <c r="H105" s="7">
        <f t="shared" si="2"/>
        <v>0.55026307930577723</v>
      </c>
      <c r="I105" s="12">
        <v>16.279096717417623</v>
      </c>
    </row>
    <row r="106" spans="1:9">
      <c r="A106" t="s">
        <v>915</v>
      </c>
      <c r="B106" t="s">
        <v>14</v>
      </c>
      <c r="C106">
        <v>4848</v>
      </c>
      <c r="D106" s="5">
        <v>35.145012000000001</v>
      </c>
      <c r="E106" s="5">
        <v>-77.799353999999994</v>
      </c>
      <c r="F106" s="6">
        <v>7046.3702015999988</v>
      </c>
      <c r="G106" s="6">
        <f t="shared" si="3"/>
        <v>1319934.9555599985</v>
      </c>
      <c r="H106" s="7">
        <f t="shared" si="2"/>
        <v>0.55321638197616529</v>
      </c>
      <c r="I106" s="12">
        <v>16.279096717417623</v>
      </c>
    </row>
    <row r="107" spans="1:9">
      <c r="A107" t="s">
        <v>773</v>
      </c>
      <c r="B107" t="s">
        <v>14</v>
      </c>
      <c r="C107">
        <v>4823</v>
      </c>
      <c r="D107" s="5">
        <v>35.081899999999997</v>
      </c>
      <c r="E107" s="5">
        <v>-77.972200000000001</v>
      </c>
      <c r="F107" s="6">
        <v>7010.0337215999989</v>
      </c>
      <c r="G107" s="6">
        <f t="shared" si="3"/>
        <v>1326944.9892815985</v>
      </c>
      <c r="H107" s="7">
        <f t="shared" si="2"/>
        <v>0.55615445515671003</v>
      </c>
      <c r="I107" s="12">
        <v>16.31750820426749</v>
      </c>
    </row>
    <row r="108" spans="1:9">
      <c r="A108" t="s">
        <v>165</v>
      </c>
      <c r="B108" t="s">
        <v>14</v>
      </c>
      <c r="C108">
        <v>4800</v>
      </c>
      <c r="D108" s="5">
        <v>34.800483999999997</v>
      </c>
      <c r="E108" s="5">
        <v>-78.126296999999994</v>
      </c>
      <c r="F108" s="6">
        <v>6976.604159999999</v>
      </c>
      <c r="G108" s="6">
        <f t="shared" si="3"/>
        <v>1333921.5934415986</v>
      </c>
      <c r="H108" s="7">
        <f t="shared" si="2"/>
        <v>0.55907851720659918</v>
      </c>
      <c r="I108" s="12">
        <v>16.35302303121253</v>
      </c>
    </row>
    <row r="109" spans="1:9">
      <c r="A109" t="s">
        <v>399</v>
      </c>
      <c r="B109" t="s">
        <v>14</v>
      </c>
      <c r="C109">
        <v>4800</v>
      </c>
      <c r="D109" s="5">
        <v>34.9056</v>
      </c>
      <c r="E109" s="5">
        <v>-77.927800000000005</v>
      </c>
      <c r="F109" s="6">
        <v>6976.604159999999</v>
      </c>
      <c r="G109" s="6">
        <f t="shared" si="3"/>
        <v>1340898.1976015987</v>
      </c>
      <c r="H109" s="7">
        <f t="shared" si="2"/>
        <v>0.56200257925648833</v>
      </c>
      <c r="I109" s="12">
        <v>16.35302303121253</v>
      </c>
    </row>
    <row r="110" spans="1:9">
      <c r="A110" t="s">
        <v>393</v>
      </c>
      <c r="B110" t="s">
        <v>14</v>
      </c>
      <c r="C110">
        <v>4760</v>
      </c>
      <c r="D110" s="5">
        <v>34.901699999999998</v>
      </c>
      <c r="E110" s="5">
        <v>-77.909400000000005</v>
      </c>
      <c r="F110" s="6">
        <v>6918.4657919999991</v>
      </c>
      <c r="G110" s="6">
        <f t="shared" si="3"/>
        <v>1347816.6633935987</v>
      </c>
      <c r="H110" s="7">
        <f t="shared" si="2"/>
        <v>0.56490227412262839</v>
      </c>
      <c r="I110" s="12">
        <v>16.415195220276949</v>
      </c>
    </row>
    <row r="111" spans="1:9">
      <c r="A111" t="s">
        <v>416</v>
      </c>
      <c r="B111" t="s">
        <v>14</v>
      </c>
      <c r="C111">
        <v>4740</v>
      </c>
      <c r="D111" s="5">
        <v>34.916400000000003</v>
      </c>
      <c r="E111" s="5">
        <v>-77.814400000000006</v>
      </c>
      <c r="F111" s="6">
        <v>6889.3966079999991</v>
      </c>
      <c r="G111" s="6">
        <f t="shared" si="3"/>
        <v>1354706.0600015987</v>
      </c>
      <c r="H111" s="7">
        <f t="shared" si="2"/>
        <v>0.56778978539689395</v>
      </c>
      <c r="I111" s="12">
        <v>16.446477511702092</v>
      </c>
    </row>
    <row r="112" spans="1:9">
      <c r="A112" t="s">
        <v>923</v>
      </c>
      <c r="B112" t="s">
        <v>14</v>
      </c>
      <c r="C112">
        <v>4740</v>
      </c>
      <c r="D112" s="5">
        <v>35.147199999999998</v>
      </c>
      <c r="E112" s="5">
        <v>-77.901399999999995</v>
      </c>
      <c r="F112" s="6">
        <v>6889.3966079999991</v>
      </c>
      <c r="G112" s="6">
        <f t="shared" si="3"/>
        <v>1361595.4566095986</v>
      </c>
      <c r="H112" s="7">
        <f t="shared" si="2"/>
        <v>0.57067729667115941</v>
      </c>
      <c r="I112" s="12">
        <v>16.446477511702092</v>
      </c>
    </row>
    <row r="113" spans="1:9">
      <c r="A113" t="s">
        <v>315</v>
      </c>
      <c r="B113" t="s">
        <v>14</v>
      </c>
      <c r="C113">
        <v>4640</v>
      </c>
      <c r="D113" s="5">
        <v>34.873899999999999</v>
      </c>
      <c r="E113" s="5">
        <v>-77.801900000000003</v>
      </c>
      <c r="F113" s="6">
        <v>6744.0506879999984</v>
      </c>
      <c r="G113" s="6">
        <f t="shared" si="3"/>
        <v>1368339.5072975985</v>
      </c>
      <c r="H113" s="7">
        <f t="shared" si="2"/>
        <v>0.57350388998605217</v>
      </c>
      <c r="I113" s="12">
        <v>16.604895736180197</v>
      </c>
    </row>
    <row r="114" spans="1:9">
      <c r="A114" t="s">
        <v>831</v>
      </c>
      <c r="B114" t="s">
        <v>14</v>
      </c>
      <c r="C114">
        <v>4600</v>
      </c>
      <c r="D114" s="5">
        <v>35.1053</v>
      </c>
      <c r="E114" s="5">
        <v>-78.0428</v>
      </c>
      <c r="F114" s="6">
        <v>6685.9123199999985</v>
      </c>
      <c r="G114" s="6">
        <f t="shared" si="3"/>
        <v>1375025.4196175984</v>
      </c>
      <c r="H114" s="7">
        <f t="shared" si="2"/>
        <v>0.57630611611719584</v>
      </c>
      <c r="I114" s="12">
        <v>16.669221101100071</v>
      </c>
    </row>
    <row r="115" spans="1:9">
      <c r="A115" t="s">
        <v>333</v>
      </c>
      <c r="B115" t="s">
        <v>14</v>
      </c>
      <c r="C115">
        <v>4560</v>
      </c>
      <c r="D115" s="5">
        <v>34.878100000000003</v>
      </c>
      <c r="E115" s="5">
        <v>-77.875799999999998</v>
      </c>
      <c r="F115" s="6">
        <v>6627.7739519999986</v>
      </c>
      <c r="G115" s="6">
        <f t="shared" si="3"/>
        <v>1381653.1935695985</v>
      </c>
      <c r="H115" s="7">
        <f t="shared" si="2"/>
        <v>0.57908397506459053</v>
      </c>
      <c r="I115" s="12">
        <v>16.734108266711139</v>
      </c>
    </row>
    <row r="116" spans="1:9">
      <c r="A116" t="s">
        <v>487</v>
      </c>
      <c r="B116" t="s">
        <v>14</v>
      </c>
      <c r="C116">
        <v>4410</v>
      </c>
      <c r="D116" s="5">
        <v>34.952800000000003</v>
      </c>
      <c r="E116" s="5">
        <v>-77.837800000000001</v>
      </c>
      <c r="F116" s="6">
        <v>6409.755071999999</v>
      </c>
      <c r="G116" s="6">
        <f t="shared" si="3"/>
        <v>1388062.9486415985</v>
      </c>
      <c r="H116" s="7">
        <f t="shared" si="2"/>
        <v>0.58177045707292618</v>
      </c>
      <c r="I116" s="12">
        <v>16.982610804582144</v>
      </c>
    </row>
    <row r="117" spans="1:9">
      <c r="A117" t="s">
        <v>765</v>
      </c>
      <c r="B117" t="s">
        <v>14</v>
      </c>
      <c r="C117">
        <v>4410</v>
      </c>
      <c r="D117" s="5">
        <v>35.078299999999999</v>
      </c>
      <c r="E117" s="5">
        <v>-77.987799999999993</v>
      </c>
      <c r="F117" s="6">
        <v>6409.755071999999</v>
      </c>
      <c r="G117" s="6">
        <f t="shared" si="3"/>
        <v>1394472.7037135984</v>
      </c>
      <c r="H117" s="7">
        <f t="shared" si="2"/>
        <v>0.58445693908126173</v>
      </c>
      <c r="I117" s="12">
        <v>16.982610804582144</v>
      </c>
    </row>
    <row r="118" spans="1:9">
      <c r="A118" t="s">
        <v>937</v>
      </c>
      <c r="B118" t="s">
        <v>14</v>
      </c>
      <c r="C118">
        <v>4410</v>
      </c>
      <c r="D118" s="5">
        <v>35.155299999999997</v>
      </c>
      <c r="E118" s="5">
        <v>-78.062200000000004</v>
      </c>
      <c r="F118" s="6">
        <v>6409.755071999999</v>
      </c>
      <c r="G118" s="6">
        <f t="shared" si="3"/>
        <v>1400882.4587855984</v>
      </c>
      <c r="H118" s="7">
        <f t="shared" si="2"/>
        <v>0.58714342108959738</v>
      </c>
      <c r="I118" s="12">
        <v>16.982610804582144</v>
      </c>
    </row>
    <row r="119" spans="1:9">
      <c r="A119" t="s">
        <v>343</v>
      </c>
      <c r="B119" t="s">
        <v>14</v>
      </c>
      <c r="C119">
        <v>4400</v>
      </c>
      <c r="D119" s="5">
        <v>34.881700000000002</v>
      </c>
      <c r="E119" s="5">
        <v>-77.805300000000003</v>
      </c>
      <c r="F119" s="6">
        <v>6395.220479999999</v>
      </c>
      <c r="G119" s="6">
        <f t="shared" si="3"/>
        <v>1407277.6792655983</v>
      </c>
      <c r="H119" s="7">
        <f t="shared" si="2"/>
        <v>0.58982381130199568</v>
      </c>
      <c r="I119" s="12">
        <v>16.999476948572919</v>
      </c>
    </row>
    <row r="120" spans="1:9">
      <c r="A120" t="s">
        <v>811</v>
      </c>
      <c r="B120" t="s">
        <v>14</v>
      </c>
      <c r="C120">
        <v>4348</v>
      </c>
      <c r="D120" s="5">
        <v>35.096899999999998</v>
      </c>
      <c r="E120" s="5">
        <v>-77.819999999999993</v>
      </c>
      <c r="F120" s="6">
        <v>6319.6406015999992</v>
      </c>
      <c r="G120" s="6">
        <f t="shared" si="3"/>
        <v>1413597.3198671984</v>
      </c>
      <c r="H120" s="7">
        <f t="shared" si="2"/>
        <v>0.59247252417552021</v>
      </c>
      <c r="I120" s="12">
        <v>17.087803486902935</v>
      </c>
    </row>
    <row r="121" spans="1:9">
      <c r="A121" t="s">
        <v>589</v>
      </c>
      <c r="B121" t="s">
        <v>14</v>
      </c>
      <c r="C121">
        <v>4340</v>
      </c>
      <c r="D121" s="5">
        <v>35.004199999999997</v>
      </c>
      <c r="E121" s="5">
        <v>-77.886099999999999</v>
      </c>
      <c r="F121" s="6">
        <v>6308.0129279999992</v>
      </c>
      <c r="G121" s="6">
        <f t="shared" si="3"/>
        <v>1419905.3327951983</v>
      </c>
      <c r="H121" s="7">
        <f t="shared" si="2"/>
        <v>0.59511636361229492</v>
      </c>
      <c r="I121" s="12">
        <v>17.101485872422323</v>
      </c>
    </row>
    <row r="122" spans="1:9">
      <c r="A122" t="s">
        <v>73</v>
      </c>
      <c r="B122" t="s">
        <v>14</v>
      </c>
      <c r="C122">
        <v>4320</v>
      </c>
      <c r="D122" s="5">
        <v>34.750799999999998</v>
      </c>
      <c r="E122" s="5">
        <v>-77.814700000000002</v>
      </c>
      <c r="F122" s="6">
        <v>6278.9437439999992</v>
      </c>
      <c r="G122" s="6">
        <f t="shared" si="3"/>
        <v>1426184.2765391984</v>
      </c>
      <c r="H122" s="7">
        <f t="shared" si="2"/>
        <v>0.59774801945719513</v>
      </c>
      <c r="I122" s="12">
        <v>17.13580248418257</v>
      </c>
    </row>
    <row r="123" spans="1:9">
      <c r="A123" t="s">
        <v>209</v>
      </c>
      <c r="B123" t="s">
        <v>14</v>
      </c>
      <c r="C123">
        <v>4320</v>
      </c>
      <c r="D123" s="5">
        <v>34.825600000000001</v>
      </c>
      <c r="E123" s="5">
        <v>-77.787199999999999</v>
      </c>
      <c r="F123" s="6">
        <v>6278.9437439999992</v>
      </c>
      <c r="G123" s="6">
        <f t="shared" si="3"/>
        <v>1432463.2202831984</v>
      </c>
      <c r="H123" s="7">
        <f t="shared" si="2"/>
        <v>0.60037967530209535</v>
      </c>
      <c r="I123" s="12">
        <v>17.13580248418257</v>
      </c>
    </row>
    <row r="124" spans="1:9">
      <c r="A124" t="s">
        <v>545</v>
      </c>
      <c r="B124" t="s">
        <v>14</v>
      </c>
      <c r="C124">
        <v>4320</v>
      </c>
      <c r="D124" s="5">
        <v>34.984699999999997</v>
      </c>
      <c r="E124" s="5">
        <v>-77.955600000000004</v>
      </c>
      <c r="F124" s="6">
        <v>6278.9437439999992</v>
      </c>
      <c r="G124" s="6">
        <f t="shared" si="3"/>
        <v>1438742.1640271985</v>
      </c>
      <c r="H124" s="7">
        <f t="shared" si="2"/>
        <v>0.60301133114699568</v>
      </c>
      <c r="I124" s="12">
        <v>17.13580248418257</v>
      </c>
    </row>
    <row r="125" spans="1:9">
      <c r="A125" t="s">
        <v>729</v>
      </c>
      <c r="B125" t="s">
        <v>14</v>
      </c>
      <c r="C125">
        <v>4320</v>
      </c>
      <c r="D125" s="5">
        <v>35.065300000000001</v>
      </c>
      <c r="E125" s="5">
        <v>-77.940799999999996</v>
      </c>
      <c r="F125" s="6">
        <v>6278.9437439999992</v>
      </c>
      <c r="G125" s="6">
        <f t="shared" si="3"/>
        <v>1445021.1077711985</v>
      </c>
      <c r="H125" s="7">
        <f t="shared" si="2"/>
        <v>0.60564298699189589</v>
      </c>
      <c r="I125" s="12">
        <v>17.13580248418257</v>
      </c>
    </row>
    <row r="126" spans="1:9">
      <c r="A126" t="s">
        <v>613</v>
      </c>
      <c r="B126" t="s">
        <v>14</v>
      </c>
      <c r="C126">
        <v>4300</v>
      </c>
      <c r="D126" s="5">
        <v>35.0167</v>
      </c>
      <c r="E126" s="5">
        <v>-77.951400000000007</v>
      </c>
      <c r="F126" s="6">
        <v>6249.8745599999984</v>
      </c>
      <c r="G126" s="6">
        <f t="shared" si="3"/>
        <v>1451270.9823311984</v>
      </c>
      <c r="H126" s="7">
        <f t="shared" si="2"/>
        <v>0.60826245924492151</v>
      </c>
      <c r="I126" s="12">
        <v>17.170278338330903</v>
      </c>
    </row>
    <row r="127" spans="1:9">
      <c r="A127" t="s">
        <v>881</v>
      </c>
      <c r="B127" t="s">
        <v>14</v>
      </c>
      <c r="C127">
        <v>4260</v>
      </c>
      <c r="D127" s="5">
        <v>35.125</v>
      </c>
      <c r="E127" s="5">
        <v>-77.775000000000006</v>
      </c>
      <c r="F127" s="6">
        <v>6191.7361919999985</v>
      </c>
      <c r="G127" s="6">
        <f t="shared" si="3"/>
        <v>1457462.7185231985</v>
      </c>
      <c r="H127" s="7">
        <f t="shared" si="2"/>
        <v>0.61085756431419813</v>
      </c>
      <c r="I127" s="12">
        <v>17.239713733797643</v>
      </c>
    </row>
    <row r="128" spans="1:9">
      <c r="A128" t="s">
        <v>293</v>
      </c>
      <c r="B128" t="s">
        <v>14</v>
      </c>
      <c r="C128">
        <v>4248</v>
      </c>
      <c r="D128" s="5">
        <v>34.860436</v>
      </c>
      <c r="E128" s="5">
        <v>-77.939721000000006</v>
      </c>
      <c r="F128" s="6">
        <v>6174.2946815999985</v>
      </c>
      <c r="G128" s="6">
        <f t="shared" si="3"/>
        <v>1463637.0132047986</v>
      </c>
      <c r="H128" s="7">
        <f t="shared" si="2"/>
        <v>0.61344535922834997</v>
      </c>
      <c r="I128" s="12">
        <v>17.260671528335948</v>
      </c>
    </row>
    <row r="129" spans="1:9">
      <c r="A129" t="s">
        <v>418</v>
      </c>
      <c r="B129" t="s">
        <v>14</v>
      </c>
      <c r="C129">
        <v>4220</v>
      </c>
      <c r="D129" s="5">
        <v>34.916676000000002</v>
      </c>
      <c r="E129" s="5">
        <v>-77.987865999999997</v>
      </c>
      <c r="F129" s="6">
        <v>6133.5978239999986</v>
      </c>
      <c r="G129" s="6">
        <f t="shared" si="3"/>
        <v>1469770.6110287986</v>
      </c>
      <c r="H129" s="7">
        <f t="shared" si="2"/>
        <v>0.6160160971138775</v>
      </c>
      <c r="I129" s="12">
        <v>17.309804189836349</v>
      </c>
    </row>
    <row r="130" spans="1:9">
      <c r="A130" t="s">
        <v>462</v>
      </c>
      <c r="B130" t="s">
        <v>14</v>
      </c>
      <c r="C130">
        <v>4160</v>
      </c>
      <c r="D130" s="5">
        <v>34.944530999999998</v>
      </c>
      <c r="E130" s="5">
        <v>-77.951633000000001</v>
      </c>
      <c r="F130" s="6">
        <v>6046.3902719999987</v>
      </c>
      <c r="G130" s="6">
        <f t="shared" si="3"/>
        <v>1475817.0013007987</v>
      </c>
      <c r="H130" s="7">
        <f t="shared" si="2"/>
        <v>0.61855028422378144</v>
      </c>
      <c r="I130" s="12">
        <v>17.416195505314562</v>
      </c>
    </row>
    <row r="131" spans="1:9">
      <c r="A131" t="s">
        <v>821</v>
      </c>
      <c r="B131" t="s">
        <v>34</v>
      </c>
      <c r="C131">
        <v>4686</v>
      </c>
      <c r="D131" s="5">
        <v>35.101399999999998</v>
      </c>
      <c r="E131" s="5">
        <v>-77.885599999999997</v>
      </c>
      <c r="F131" s="6">
        <v>6029.5211855999996</v>
      </c>
      <c r="G131" s="6">
        <f t="shared" si="3"/>
        <v>1481846.5224863987</v>
      </c>
      <c r="H131" s="7">
        <f t="shared" ref="H131:H194" si="4">G131/$G$465</f>
        <v>0.62107740109518139</v>
      </c>
      <c r="I131" s="12">
        <v>17.436952451082583</v>
      </c>
    </row>
    <row r="132" spans="1:9">
      <c r="A132" t="s">
        <v>31</v>
      </c>
      <c r="B132" t="s">
        <v>14</v>
      </c>
      <c r="C132">
        <v>4120</v>
      </c>
      <c r="D132" s="5">
        <v>34.7333</v>
      </c>
      <c r="E132" s="5">
        <v>-77.754199999999997</v>
      </c>
      <c r="F132" s="6">
        <v>5988.2519039999988</v>
      </c>
      <c r="G132" s="6">
        <f t="shared" ref="G132:G195" si="5">F132+G131</f>
        <v>1487834.7743903988</v>
      </c>
      <c r="H132" s="7">
        <f t="shared" si="4"/>
        <v>0.62358722102133624</v>
      </c>
      <c r="I132" s="12">
        <v>17.487978993568333</v>
      </c>
    </row>
    <row r="133" spans="1:9">
      <c r="A133" t="s">
        <v>835</v>
      </c>
      <c r="B133" t="s">
        <v>14</v>
      </c>
      <c r="C133">
        <v>4080</v>
      </c>
      <c r="D133" s="5">
        <v>35.106900000000003</v>
      </c>
      <c r="E133" s="5">
        <v>-77.823599999999999</v>
      </c>
      <c r="F133" s="6">
        <v>5930.1135359999989</v>
      </c>
      <c r="G133" s="6">
        <f t="shared" si="5"/>
        <v>1493764.8879263988</v>
      </c>
      <c r="H133" s="7">
        <f t="shared" si="4"/>
        <v>0.62607267376374209</v>
      </c>
      <c r="I133" s="12">
        <v>17.56046281959302</v>
      </c>
    </row>
    <row r="134" spans="1:9">
      <c r="A134" t="s">
        <v>683</v>
      </c>
      <c r="B134" t="s">
        <v>34</v>
      </c>
      <c r="C134">
        <v>4537</v>
      </c>
      <c r="D134" s="5">
        <v>35.044786999999999</v>
      </c>
      <c r="E134" s="5">
        <v>-78.056092000000007</v>
      </c>
      <c r="F134" s="6">
        <v>5837.8014552000004</v>
      </c>
      <c r="G134" s="6">
        <f t="shared" si="5"/>
        <v>1499602.6893815987</v>
      </c>
      <c r="H134" s="7">
        <f t="shared" si="4"/>
        <v>0.62851943630013596</v>
      </c>
      <c r="I134" s="12">
        <v>17.677025480188391</v>
      </c>
    </row>
    <row r="135" spans="1:9">
      <c r="A135" t="s">
        <v>815</v>
      </c>
      <c r="B135" t="s">
        <v>14</v>
      </c>
      <c r="C135">
        <v>3950</v>
      </c>
      <c r="D135" s="5">
        <v>35.098599999999998</v>
      </c>
      <c r="E135" s="5">
        <v>-77.783299999999997</v>
      </c>
      <c r="F135" s="6">
        <v>5741.1638399999993</v>
      </c>
      <c r="G135" s="6">
        <f t="shared" si="5"/>
        <v>1505343.8532215988</v>
      </c>
      <c r="H135" s="7">
        <f t="shared" si="4"/>
        <v>0.63092569569535717</v>
      </c>
      <c r="I135" s="12">
        <v>17.801041577763755</v>
      </c>
    </row>
    <row r="136" spans="1:9">
      <c r="A136" t="s">
        <v>497</v>
      </c>
      <c r="B136" t="s">
        <v>14</v>
      </c>
      <c r="C136">
        <v>3866</v>
      </c>
      <c r="D136" s="5">
        <v>34.961100000000002</v>
      </c>
      <c r="E136" s="5">
        <v>-78.129199999999997</v>
      </c>
      <c r="F136" s="6">
        <v>5619.0732671999986</v>
      </c>
      <c r="G136" s="6">
        <f t="shared" si="5"/>
        <v>1510962.9264887988</v>
      </c>
      <c r="H136" s="7">
        <f t="shared" si="4"/>
        <v>0.63328078400470533</v>
      </c>
      <c r="I136" s="12">
        <v>17.960740866688035</v>
      </c>
    </row>
    <row r="137" spans="1:9">
      <c r="A137" t="s">
        <v>265</v>
      </c>
      <c r="B137" t="s">
        <v>14</v>
      </c>
      <c r="C137">
        <v>3698</v>
      </c>
      <c r="D137" s="5">
        <v>34.853099999999998</v>
      </c>
      <c r="E137" s="5">
        <v>-77.859700000000004</v>
      </c>
      <c r="F137" s="6">
        <v>5374.892121599999</v>
      </c>
      <c r="G137" s="6">
        <f t="shared" si="5"/>
        <v>1516337.8186103988</v>
      </c>
      <c r="H137" s="7">
        <f t="shared" si="4"/>
        <v>0.6355335301423074</v>
      </c>
      <c r="I137" s="12">
        <v>18.290822010546961</v>
      </c>
    </row>
    <row r="138" spans="1:9">
      <c r="A138" t="s">
        <v>187</v>
      </c>
      <c r="B138" t="s">
        <v>14</v>
      </c>
      <c r="C138">
        <v>3675</v>
      </c>
      <c r="D138" s="5">
        <v>34.8108</v>
      </c>
      <c r="E138" s="5">
        <v>-78.152500000000003</v>
      </c>
      <c r="F138" s="6">
        <v>5341.462559999999</v>
      </c>
      <c r="G138" s="6">
        <f t="shared" si="5"/>
        <v>1521679.2811703987</v>
      </c>
      <c r="H138" s="7">
        <f t="shared" si="4"/>
        <v>0.63777226514925378</v>
      </c>
      <c r="I138" s="12">
        <v>18.3371748706438</v>
      </c>
    </row>
    <row r="139" spans="1:9">
      <c r="A139" t="s">
        <v>849</v>
      </c>
      <c r="B139" t="s">
        <v>14</v>
      </c>
      <c r="C139">
        <v>3675</v>
      </c>
      <c r="D139" s="5">
        <v>35.109200000000001</v>
      </c>
      <c r="E139" s="5">
        <v>-78.021100000000004</v>
      </c>
      <c r="F139" s="6">
        <v>5341.462559999999</v>
      </c>
      <c r="G139" s="6">
        <f t="shared" si="5"/>
        <v>1527020.7437303986</v>
      </c>
      <c r="H139" s="7">
        <f t="shared" si="4"/>
        <v>0.64001100015620005</v>
      </c>
      <c r="I139" s="12">
        <v>18.3371748706438</v>
      </c>
    </row>
    <row r="140" spans="1:9">
      <c r="A140" t="s">
        <v>29</v>
      </c>
      <c r="B140" t="s">
        <v>14</v>
      </c>
      <c r="C140">
        <v>3672</v>
      </c>
      <c r="D140" s="5">
        <v>34.732759999999999</v>
      </c>
      <c r="E140" s="5">
        <v>-78.070044999999993</v>
      </c>
      <c r="F140" s="6">
        <v>5337.102182399999</v>
      </c>
      <c r="G140" s="6">
        <f t="shared" si="5"/>
        <v>1532357.8459127985</v>
      </c>
      <c r="H140" s="7">
        <f t="shared" si="4"/>
        <v>0.64224790762436523</v>
      </c>
      <c r="I140" s="12">
        <v>18.343242272563053</v>
      </c>
    </row>
    <row r="141" spans="1:9">
      <c r="A141" t="s">
        <v>137</v>
      </c>
      <c r="B141" t="s">
        <v>14</v>
      </c>
      <c r="C141">
        <v>3672</v>
      </c>
      <c r="D141" s="5">
        <v>34.782499999999999</v>
      </c>
      <c r="E141" s="5">
        <v>-77.840800000000002</v>
      </c>
      <c r="F141" s="6">
        <v>5337.102182399999</v>
      </c>
      <c r="G141" s="6">
        <f t="shared" si="5"/>
        <v>1537694.9480951985</v>
      </c>
      <c r="H141" s="7">
        <f t="shared" si="4"/>
        <v>0.64448481509253042</v>
      </c>
      <c r="I141" s="12">
        <v>18.343242272563053</v>
      </c>
    </row>
    <row r="142" spans="1:9">
      <c r="A142" t="s">
        <v>234</v>
      </c>
      <c r="B142" t="s">
        <v>14</v>
      </c>
      <c r="C142">
        <v>3672</v>
      </c>
      <c r="D142" s="5">
        <v>34.842799999999997</v>
      </c>
      <c r="E142" s="5">
        <v>-77.921400000000006</v>
      </c>
      <c r="F142" s="6">
        <v>5337.102182399999</v>
      </c>
      <c r="G142" s="6">
        <f t="shared" si="5"/>
        <v>1543032.0502775984</v>
      </c>
      <c r="H142" s="7">
        <f t="shared" si="4"/>
        <v>0.64672172256069549</v>
      </c>
      <c r="I142" s="12">
        <v>18.343242272563053</v>
      </c>
    </row>
    <row r="143" spans="1:9">
      <c r="A143" t="s">
        <v>238</v>
      </c>
      <c r="B143" t="s">
        <v>14</v>
      </c>
      <c r="C143">
        <v>3672</v>
      </c>
      <c r="D143" s="5">
        <v>34.843313000000002</v>
      </c>
      <c r="E143" s="5">
        <v>-77.730378999999999</v>
      </c>
      <c r="F143" s="6">
        <v>5337.102182399999</v>
      </c>
      <c r="G143" s="6">
        <f t="shared" si="5"/>
        <v>1548369.1524599984</v>
      </c>
      <c r="H143" s="7">
        <f t="shared" si="4"/>
        <v>0.64895863002886067</v>
      </c>
      <c r="I143" s="12">
        <v>18.343242272563053</v>
      </c>
    </row>
    <row r="144" spans="1:9">
      <c r="A144" t="s">
        <v>277</v>
      </c>
      <c r="B144" t="s">
        <v>14</v>
      </c>
      <c r="C144">
        <v>3672</v>
      </c>
      <c r="D144" s="5">
        <v>34.856400000000001</v>
      </c>
      <c r="E144" s="5">
        <v>-77.865600000000001</v>
      </c>
      <c r="F144" s="6">
        <v>5337.102182399999</v>
      </c>
      <c r="G144" s="6">
        <f t="shared" si="5"/>
        <v>1553706.2546423983</v>
      </c>
      <c r="H144" s="7">
        <f t="shared" si="4"/>
        <v>0.65119553749702586</v>
      </c>
      <c r="I144" s="12">
        <v>18.343242272563053</v>
      </c>
    </row>
    <row r="145" spans="1:9">
      <c r="A145" t="s">
        <v>299</v>
      </c>
      <c r="B145" t="s">
        <v>14</v>
      </c>
      <c r="C145">
        <v>3672</v>
      </c>
      <c r="D145" s="5">
        <v>34.863300000000002</v>
      </c>
      <c r="E145" s="5">
        <v>-77.703299999999999</v>
      </c>
      <c r="F145" s="6">
        <v>5337.102182399999</v>
      </c>
      <c r="G145" s="6">
        <f t="shared" si="5"/>
        <v>1559043.3568247983</v>
      </c>
      <c r="H145" s="7">
        <f t="shared" si="4"/>
        <v>0.65343244496519093</v>
      </c>
      <c r="I145" s="12">
        <v>18.343242272563053</v>
      </c>
    </row>
    <row r="146" spans="1:9">
      <c r="A146" t="s">
        <v>305</v>
      </c>
      <c r="B146" t="s">
        <v>14</v>
      </c>
      <c r="C146">
        <v>3672</v>
      </c>
      <c r="D146" s="5">
        <v>34.869399999999999</v>
      </c>
      <c r="E146" s="5">
        <v>-77.726699999999994</v>
      </c>
      <c r="F146" s="6">
        <v>5337.102182399999</v>
      </c>
      <c r="G146" s="6">
        <f t="shared" si="5"/>
        <v>1564380.4590071982</v>
      </c>
      <c r="H146" s="7">
        <f t="shared" si="4"/>
        <v>0.65566935243335611</v>
      </c>
      <c r="I146" s="12">
        <v>18.343242272563053</v>
      </c>
    </row>
    <row r="147" spans="1:9">
      <c r="A147" t="s">
        <v>359</v>
      </c>
      <c r="B147" t="s">
        <v>14</v>
      </c>
      <c r="C147">
        <v>3672</v>
      </c>
      <c r="D147" s="5">
        <v>34.888100000000001</v>
      </c>
      <c r="E147" s="5">
        <v>-77.804400000000001</v>
      </c>
      <c r="F147" s="6">
        <v>5337.102182399999</v>
      </c>
      <c r="G147" s="6">
        <f t="shared" si="5"/>
        <v>1569717.5611895982</v>
      </c>
      <c r="H147" s="7">
        <f t="shared" si="4"/>
        <v>0.6579062599015213</v>
      </c>
      <c r="I147" s="12">
        <v>18.343242272563053</v>
      </c>
    </row>
    <row r="148" spans="1:9">
      <c r="A148" t="s">
        <v>403</v>
      </c>
      <c r="B148" t="s">
        <v>14</v>
      </c>
      <c r="C148">
        <v>3672</v>
      </c>
      <c r="D148" s="5">
        <v>34.907499999999999</v>
      </c>
      <c r="E148" s="5">
        <v>-77.6858</v>
      </c>
      <c r="F148" s="6">
        <v>5337.102182399999</v>
      </c>
      <c r="G148" s="6">
        <f t="shared" si="5"/>
        <v>1575054.6633719981</v>
      </c>
      <c r="H148" s="7">
        <f t="shared" si="4"/>
        <v>0.66014316736968637</v>
      </c>
      <c r="I148" s="12">
        <v>18.343242272563053</v>
      </c>
    </row>
    <row r="149" spans="1:9">
      <c r="A149" t="s">
        <v>476</v>
      </c>
      <c r="B149" t="s">
        <v>14</v>
      </c>
      <c r="C149">
        <v>3672</v>
      </c>
      <c r="D149" s="5">
        <v>34.950000000000003</v>
      </c>
      <c r="E149" s="5">
        <v>-77.965299999999999</v>
      </c>
      <c r="F149" s="6">
        <v>5337.102182399999</v>
      </c>
      <c r="G149" s="6">
        <f t="shared" si="5"/>
        <v>1580391.7655543981</v>
      </c>
      <c r="H149" s="7">
        <f t="shared" si="4"/>
        <v>0.66238007483785155</v>
      </c>
      <c r="I149" s="12">
        <v>18.343242272563053</v>
      </c>
    </row>
    <row r="150" spans="1:9">
      <c r="A150" t="s">
        <v>503</v>
      </c>
      <c r="B150" t="s">
        <v>14</v>
      </c>
      <c r="C150">
        <v>3672</v>
      </c>
      <c r="D150" s="5">
        <v>34.964199999999998</v>
      </c>
      <c r="E150" s="5">
        <v>-77.830600000000004</v>
      </c>
      <c r="F150" s="6">
        <v>5337.102182399999</v>
      </c>
      <c r="G150" s="6">
        <f t="shared" si="5"/>
        <v>1585728.867736798</v>
      </c>
      <c r="H150" s="7">
        <f t="shared" si="4"/>
        <v>0.66461698230601673</v>
      </c>
      <c r="I150" s="12">
        <v>18.343242272563053</v>
      </c>
    </row>
    <row r="151" spans="1:9">
      <c r="A151" t="s">
        <v>505</v>
      </c>
      <c r="B151" t="s">
        <v>14</v>
      </c>
      <c r="C151">
        <v>3672</v>
      </c>
      <c r="D151" s="5">
        <v>34.964700000000001</v>
      </c>
      <c r="E151" s="5">
        <v>-77.906099999999995</v>
      </c>
      <c r="F151" s="6">
        <v>5337.102182399999</v>
      </c>
      <c r="G151" s="6">
        <f t="shared" si="5"/>
        <v>1591065.969919198</v>
      </c>
      <c r="H151" s="7">
        <f t="shared" si="4"/>
        <v>0.66685388977418181</v>
      </c>
      <c r="I151" s="12">
        <v>18.343242272563053</v>
      </c>
    </row>
    <row r="152" spans="1:9">
      <c r="A152" t="s">
        <v>641</v>
      </c>
      <c r="B152" t="s">
        <v>14</v>
      </c>
      <c r="C152">
        <v>3672</v>
      </c>
      <c r="D152" s="5">
        <v>35.026400000000002</v>
      </c>
      <c r="E152" s="5">
        <v>-77.827200000000005</v>
      </c>
      <c r="F152" s="6">
        <v>5337.102182399999</v>
      </c>
      <c r="G152" s="6">
        <f t="shared" si="5"/>
        <v>1596403.0721015979</v>
      </c>
      <c r="H152" s="7">
        <f t="shared" si="4"/>
        <v>0.66909079724234699</v>
      </c>
      <c r="I152" s="12">
        <v>18.343242272563053</v>
      </c>
    </row>
    <row r="153" spans="1:9">
      <c r="A153" t="s">
        <v>669</v>
      </c>
      <c r="B153" t="s">
        <v>14</v>
      </c>
      <c r="C153">
        <v>3672</v>
      </c>
      <c r="D153" s="5">
        <v>35.036900000000003</v>
      </c>
      <c r="E153" s="5">
        <v>-78.096400000000003</v>
      </c>
      <c r="F153" s="6">
        <v>5337.102182399999</v>
      </c>
      <c r="G153" s="6">
        <f t="shared" si="5"/>
        <v>1601740.1742839979</v>
      </c>
      <c r="H153" s="7">
        <f t="shared" si="4"/>
        <v>0.67132770471051217</v>
      </c>
      <c r="I153" s="12">
        <v>18.343242272563053</v>
      </c>
    </row>
    <row r="154" spans="1:9">
      <c r="A154" t="s">
        <v>687</v>
      </c>
      <c r="B154" t="s">
        <v>14</v>
      </c>
      <c r="C154">
        <v>3672</v>
      </c>
      <c r="D154" s="5">
        <v>35.046399999999998</v>
      </c>
      <c r="E154" s="5">
        <v>-77.808300000000003</v>
      </c>
      <c r="F154" s="6">
        <v>5337.102182399999</v>
      </c>
      <c r="G154" s="6">
        <f t="shared" si="5"/>
        <v>1607077.2764663978</v>
      </c>
      <c r="H154" s="7">
        <f t="shared" si="4"/>
        <v>0.67356461217867725</v>
      </c>
      <c r="I154" s="12">
        <v>18.343242272563053</v>
      </c>
    </row>
    <row r="155" spans="1:9">
      <c r="A155" t="s">
        <v>717</v>
      </c>
      <c r="B155" t="s">
        <v>14</v>
      </c>
      <c r="C155">
        <v>3672</v>
      </c>
      <c r="D155" s="5">
        <v>35.058300000000003</v>
      </c>
      <c r="E155" s="5">
        <v>-78.137799999999999</v>
      </c>
      <c r="F155" s="6">
        <v>5337.102182399999</v>
      </c>
      <c r="G155" s="6">
        <f t="shared" si="5"/>
        <v>1612414.3786487977</v>
      </c>
      <c r="H155" s="7">
        <f t="shared" si="4"/>
        <v>0.67580151964684243</v>
      </c>
      <c r="I155" s="12">
        <v>18.343242272563053</v>
      </c>
    </row>
    <row r="156" spans="1:9">
      <c r="A156" t="s">
        <v>737</v>
      </c>
      <c r="B156" t="s">
        <v>14</v>
      </c>
      <c r="C156">
        <v>3672</v>
      </c>
      <c r="D156" s="5">
        <v>35.065600000000003</v>
      </c>
      <c r="E156" s="5">
        <v>-77.775300000000001</v>
      </c>
      <c r="F156" s="6">
        <v>5337.102182399999</v>
      </c>
      <c r="G156" s="6">
        <f t="shared" si="5"/>
        <v>1617751.4808311977</v>
      </c>
      <c r="H156" s="7">
        <f t="shared" si="4"/>
        <v>0.67803842711500761</v>
      </c>
      <c r="I156" s="12">
        <v>18.343242272563053</v>
      </c>
    </row>
    <row r="157" spans="1:9">
      <c r="A157" t="s">
        <v>837</v>
      </c>
      <c r="B157" t="s">
        <v>14</v>
      </c>
      <c r="C157">
        <v>3672</v>
      </c>
      <c r="D157" s="5">
        <v>35.106900000000003</v>
      </c>
      <c r="E157" s="5">
        <v>-77.788300000000007</v>
      </c>
      <c r="F157" s="6">
        <v>5337.102182399999</v>
      </c>
      <c r="G157" s="6">
        <f t="shared" si="5"/>
        <v>1623088.5830135976</v>
      </c>
      <c r="H157" s="7">
        <f t="shared" si="4"/>
        <v>0.68027533458317269</v>
      </c>
      <c r="I157" s="12">
        <v>18.343242272563053</v>
      </c>
    </row>
    <row r="158" spans="1:9">
      <c r="A158" t="s">
        <v>847</v>
      </c>
      <c r="B158" t="s">
        <v>14</v>
      </c>
      <c r="C158">
        <v>3672</v>
      </c>
      <c r="D158" s="5">
        <v>35.108403000000003</v>
      </c>
      <c r="E158" s="5">
        <v>-77.998395000000002</v>
      </c>
      <c r="F158" s="6">
        <v>5337.102182399999</v>
      </c>
      <c r="G158" s="6">
        <f t="shared" si="5"/>
        <v>1628425.6851959976</v>
      </c>
      <c r="H158" s="7">
        <f t="shared" si="4"/>
        <v>0.68251224205133787</v>
      </c>
      <c r="I158" s="12">
        <v>18.343242272563053</v>
      </c>
    </row>
    <row r="159" spans="1:9">
      <c r="A159" t="s">
        <v>855</v>
      </c>
      <c r="B159" t="s">
        <v>14</v>
      </c>
      <c r="C159">
        <v>3672</v>
      </c>
      <c r="D159" s="5">
        <v>35.11</v>
      </c>
      <c r="E159" s="5">
        <v>-77.778899999999993</v>
      </c>
      <c r="F159" s="6">
        <v>5337.102182399999</v>
      </c>
      <c r="G159" s="6">
        <f t="shared" si="5"/>
        <v>1633762.7873783975</v>
      </c>
      <c r="H159" s="7">
        <f t="shared" si="4"/>
        <v>0.68474914951950305</v>
      </c>
      <c r="I159" s="12">
        <v>18.343242272563053</v>
      </c>
    </row>
    <row r="160" spans="1:9">
      <c r="A160" t="s">
        <v>861</v>
      </c>
      <c r="B160" t="s">
        <v>14</v>
      </c>
      <c r="C160">
        <v>3672</v>
      </c>
      <c r="D160" s="5">
        <v>35.113100000000003</v>
      </c>
      <c r="E160" s="5">
        <v>-77.996099999999998</v>
      </c>
      <c r="F160" s="6">
        <v>5337.102182399999</v>
      </c>
      <c r="G160" s="6">
        <f t="shared" si="5"/>
        <v>1639099.8895607975</v>
      </c>
      <c r="H160" s="7">
        <f t="shared" si="4"/>
        <v>0.68698605698766824</v>
      </c>
      <c r="I160" s="12">
        <v>18.343242272563053</v>
      </c>
    </row>
    <row r="161" spans="1:9">
      <c r="A161" t="s">
        <v>875</v>
      </c>
      <c r="B161" t="s">
        <v>14</v>
      </c>
      <c r="C161">
        <v>3672</v>
      </c>
      <c r="D161" s="5">
        <v>35.118099999999998</v>
      </c>
      <c r="E161" s="5">
        <v>-77.877200000000002</v>
      </c>
      <c r="F161" s="6">
        <v>5337.102182399999</v>
      </c>
      <c r="G161" s="6">
        <f t="shared" si="5"/>
        <v>1644436.9917431974</v>
      </c>
      <c r="H161" s="7">
        <f t="shared" si="4"/>
        <v>0.68922296445583331</v>
      </c>
      <c r="I161" s="12">
        <v>18.343242272563053</v>
      </c>
    </row>
    <row r="162" spans="1:9">
      <c r="A162" t="s">
        <v>907</v>
      </c>
      <c r="B162" t="s">
        <v>14</v>
      </c>
      <c r="C162">
        <v>3672</v>
      </c>
      <c r="D162" s="5">
        <v>35.139400000000002</v>
      </c>
      <c r="E162" s="5">
        <v>-78.005300000000005</v>
      </c>
      <c r="F162" s="6">
        <v>5337.102182399999</v>
      </c>
      <c r="G162" s="6">
        <f t="shared" si="5"/>
        <v>1649774.0939255974</v>
      </c>
      <c r="H162" s="7">
        <f t="shared" si="4"/>
        <v>0.69145987192399849</v>
      </c>
      <c r="I162" s="12">
        <v>18.343242272563053</v>
      </c>
    </row>
    <row r="163" spans="1:9">
      <c r="A163" t="s">
        <v>933</v>
      </c>
      <c r="B163" t="s">
        <v>14</v>
      </c>
      <c r="C163">
        <v>3672</v>
      </c>
      <c r="D163" s="5">
        <v>35.152740999999999</v>
      </c>
      <c r="E163" s="5">
        <v>-77.855782000000005</v>
      </c>
      <c r="F163" s="6">
        <v>5337.102182399999</v>
      </c>
      <c r="G163" s="6">
        <f t="shared" si="5"/>
        <v>1655111.1961079973</v>
      </c>
      <c r="H163" s="7">
        <f t="shared" si="4"/>
        <v>0.69369677939216368</v>
      </c>
      <c r="I163" s="12">
        <v>18.343242272563053</v>
      </c>
    </row>
    <row r="164" spans="1:9">
      <c r="A164" t="s">
        <v>44</v>
      </c>
      <c r="B164" t="s">
        <v>14</v>
      </c>
      <c r="C164">
        <v>3648</v>
      </c>
      <c r="D164" s="5">
        <v>34.738900000000001</v>
      </c>
      <c r="E164" s="5">
        <v>-78.121399999999994</v>
      </c>
      <c r="F164" s="6">
        <v>5302.2191615999991</v>
      </c>
      <c r="G164" s="6">
        <f t="shared" si="5"/>
        <v>1660413.4152695974</v>
      </c>
      <c r="H164" s="7">
        <f t="shared" si="4"/>
        <v>0.6959190665500794</v>
      </c>
      <c r="I164" s="12">
        <v>18.391960697870481</v>
      </c>
    </row>
    <row r="165" spans="1:9">
      <c r="A165" t="s">
        <v>57</v>
      </c>
      <c r="B165" t="s">
        <v>14</v>
      </c>
      <c r="C165">
        <v>3648</v>
      </c>
      <c r="D165" s="5">
        <v>34.743899999999996</v>
      </c>
      <c r="E165" s="5">
        <v>-78.0792</v>
      </c>
      <c r="F165" s="6">
        <v>5302.2191615999991</v>
      </c>
      <c r="G165" s="6">
        <f t="shared" si="5"/>
        <v>1665715.6344311975</v>
      </c>
      <c r="H165" s="7">
        <f t="shared" si="4"/>
        <v>0.69814135370799513</v>
      </c>
      <c r="I165" s="12">
        <v>18.391960697870481</v>
      </c>
    </row>
    <row r="166" spans="1:9">
      <c r="A166" t="s">
        <v>585</v>
      </c>
      <c r="B166" t="s">
        <v>51</v>
      </c>
      <c r="C166">
        <v>7200</v>
      </c>
      <c r="D166" s="5">
        <v>35.002200000000002</v>
      </c>
      <c r="E166" s="5">
        <v>-77.8553</v>
      </c>
      <c r="F166" s="6">
        <v>5299.6507199999996</v>
      </c>
      <c r="G166" s="6">
        <f t="shared" si="5"/>
        <v>1671015.2851511976</v>
      </c>
      <c r="H166" s="7">
        <f t="shared" si="4"/>
        <v>0.70036256437046451</v>
      </c>
      <c r="I166" s="12">
        <v>18.395560501079061</v>
      </c>
    </row>
    <row r="167" spans="1:9">
      <c r="A167" t="s">
        <v>53</v>
      </c>
      <c r="B167" t="s">
        <v>14</v>
      </c>
      <c r="C167">
        <v>3600</v>
      </c>
      <c r="D167" s="5">
        <v>34.742199999999997</v>
      </c>
      <c r="E167" s="5">
        <v>-77.7864</v>
      </c>
      <c r="F167" s="6">
        <v>5232.4531199999992</v>
      </c>
      <c r="G167" s="6">
        <f t="shared" si="5"/>
        <v>1676247.7382711975</v>
      </c>
      <c r="H167" s="7">
        <f t="shared" si="4"/>
        <v>0.70255561090788132</v>
      </c>
      <c r="I167" s="12">
        <v>18.490366550244225</v>
      </c>
    </row>
    <row r="168" spans="1:9">
      <c r="A168" t="s">
        <v>515</v>
      </c>
      <c r="B168" t="s">
        <v>14</v>
      </c>
      <c r="C168">
        <v>3600</v>
      </c>
      <c r="D168" s="5">
        <v>34.966700000000003</v>
      </c>
      <c r="E168" s="5">
        <v>-77.824200000000005</v>
      </c>
      <c r="F168" s="6">
        <v>5232.4531199999992</v>
      </c>
      <c r="G168" s="6">
        <f t="shared" si="5"/>
        <v>1681480.1913911975</v>
      </c>
      <c r="H168" s="7">
        <f t="shared" si="4"/>
        <v>0.70474865744529813</v>
      </c>
      <c r="I168" s="12">
        <v>18.490366550244225</v>
      </c>
    </row>
    <row r="169" spans="1:9">
      <c r="A169" t="s">
        <v>655</v>
      </c>
      <c r="B169" t="s">
        <v>14</v>
      </c>
      <c r="C169">
        <v>3600</v>
      </c>
      <c r="D169" s="5">
        <v>35.031700000000001</v>
      </c>
      <c r="E169" s="5">
        <v>-77.903599999999997</v>
      </c>
      <c r="F169" s="6">
        <v>5232.4531199999992</v>
      </c>
      <c r="G169" s="6">
        <f t="shared" si="5"/>
        <v>1686712.6445111975</v>
      </c>
      <c r="H169" s="7">
        <f t="shared" si="4"/>
        <v>0.70694170398271494</v>
      </c>
      <c r="I169" s="12">
        <v>18.490366550244225</v>
      </c>
    </row>
    <row r="170" spans="1:9">
      <c r="A170" t="s">
        <v>667</v>
      </c>
      <c r="B170" t="s">
        <v>14</v>
      </c>
      <c r="C170">
        <v>3600</v>
      </c>
      <c r="D170" s="5">
        <v>35.036099999999998</v>
      </c>
      <c r="E170" s="5">
        <v>-77.775800000000004</v>
      </c>
      <c r="F170" s="6">
        <v>5232.4531199999992</v>
      </c>
      <c r="G170" s="6">
        <f t="shared" si="5"/>
        <v>1691945.0976311974</v>
      </c>
      <c r="H170" s="7">
        <f t="shared" si="4"/>
        <v>0.70913475052013175</v>
      </c>
      <c r="I170" s="12">
        <v>18.490366550244225</v>
      </c>
    </row>
    <row r="171" spans="1:9">
      <c r="A171" t="s">
        <v>261</v>
      </c>
      <c r="B171" t="s">
        <v>14</v>
      </c>
      <c r="C171">
        <v>3520</v>
      </c>
      <c r="D171" s="5">
        <v>34.851700000000001</v>
      </c>
      <c r="E171" s="5">
        <v>-77.743600000000001</v>
      </c>
      <c r="F171" s="6">
        <v>5116.1763839999994</v>
      </c>
      <c r="G171" s="6">
        <f t="shared" si="5"/>
        <v>1697061.2740151975</v>
      </c>
      <c r="H171" s="7">
        <f t="shared" si="4"/>
        <v>0.71127906269005048</v>
      </c>
      <c r="I171" s="12">
        <v>18.657329379732261</v>
      </c>
    </row>
    <row r="172" spans="1:9">
      <c r="A172" t="s">
        <v>426</v>
      </c>
      <c r="B172" t="s">
        <v>14</v>
      </c>
      <c r="C172">
        <v>3520</v>
      </c>
      <c r="D172" s="5">
        <v>34.923099999999998</v>
      </c>
      <c r="E172" s="5">
        <v>-77.747799999999998</v>
      </c>
      <c r="F172" s="6">
        <v>5116.1763839999994</v>
      </c>
      <c r="G172" s="6">
        <f t="shared" si="5"/>
        <v>1702177.4503991976</v>
      </c>
      <c r="H172" s="7">
        <f t="shared" si="4"/>
        <v>0.71342337485996921</v>
      </c>
      <c r="I172" s="12">
        <v>18.657329379732261</v>
      </c>
    </row>
    <row r="173" spans="1:9">
      <c r="A173" t="s">
        <v>771</v>
      </c>
      <c r="B173" t="s">
        <v>14</v>
      </c>
      <c r="C173">
        <v>3520</v>
      </c>
      <c r="D173" s="5">
        <v>35.08</v>
      </c>
      <c r="E173" s="5">
        <v>-77.865300000000005</v>
      </c>
      <c r="F173" s="6">
        <v>5116.1763839999994</v>
      </c>
      <c r="G173" s="6">
        <f t="shared" si="5"/>
        <v>1707293.6267831977</v>
      </c>
      <c r="H173" s="7">
        <f t="shared" si="4"/>
        <v>0.71556768702988793</v>
      </c>
      <c r="I173" s="12">
        <v>18.657329379732261</v>
      </c>
    </row>
    <row r="174" spans="1:9">
      <c r="A174" t="s">
        <v>801</v>
      </c>
      <c r="B174" t="s">
        <v>14</v>
      </c>
      <c r="C174">
        <v>3520</v>
      </c>
      <c r="D174" s="5">
        <v>35.0914</v>
      </c>
      <c r="E174" s="5">
        <v>-77.936899999999994</v>
      </c>
      <c r="F174" s="6">
        <v>5116.1763839999994</v>
      </c>
      <c r="G174" s="6">
        <f t="shared" si="5"/>
        <v>1712409.8031671979</v>
      </c>
      <c r="H174" s="7">
        <f t="shared" si="4"/>
        <v>0.71771199919980666</v>
      </c>
      <c r="I174" s="12">
        <v>18.657329379732261</v>
      </c>
    </row>
    <row r="175" spans="1:9">
      <c r="A175" t="s">
        <v>865</v>
      </c>
      <c r="B175" t="s">
        <v>14</v>
      </c>
      <c r="C175">
        <v>3520</v>
      </c>
      <c r="D175" s="5">
        <v>35.113900000000001</v>
      </c>
      <c r="E175" s="5">
        <v>-77.826400000000007</v>
      </c>
      <c r="F175" s="6">
        <v>5116.1763839999994</v>
      </c>
      <c r="G175" s="6">
        <f t="shared" si="5"/>
        <v>1717525.979551198</v>
      </c>
      <c r="H175" s="7">
        <f t="shared" si="4"/>
        <v>0.71985631136972539</v>
      </c>
      <c r="I175" s="12">
        <v>18.657329379732261</v>
      </c>
    </row>
    <row r="176" spans="1:9">
      <c r="A176" t="s">
        <v>899</v>
      </c>
      <c r="B176" t="s">
        <v>14</v>
      </c>
      <c r="C176">
        <v>3520</v>
      </c>
      <c r="D176" s="5">
        <v>35.1297</v>
      </c>
      <c r="E176" s="5">
        <v>-77.866100000000003</v>
      </c>
      <c r="F176" s="6">
        <v>5116.1763839999994</v>
      </c>
      <c r="G176" s="6">
        <f t="shared" si="5"/>
        <v>1722642.1559351981</v>
      </c>
      <c r="H176" s="7">
        <f t="shared" si="4"/>
        <v>0.72200062353964412</v>
      </c>
      <c r="I176" s="12">
        <v>18.657329379732261</v>
      </c>
    </row>
    <row r="177" spans="1:9">
      <c r="A177" t="s">
        <v>945</v>
      </c>
      <c r="B177" t="s">
        <v>14</v>
      </c>
      <c r="C177">
        <v>3520</v>
      </c>
      <c r="D177" s="5">
        <v>35.188099999999999</v>
      </c>
      <c r="E177" s="5">
        <v>-78.013099999999994</v>
      </c>
      <c r="F177" s="6">
        <v>5116.1763839999994</v>
      </c>
      <c r="G177" s="6">
        <f t="shared" si="5"/>
        <v>1727758.3323191982</v>
      </c>
      <c r="H177" s="7">
        <f t="shared" si="4"/>
        <v>0.72414493570956284</v>
      </c>
      <c r="I177" s="12">
        <v>18.657329379732261</v>
      </c>
    </row>
    <row r="178" spans="1:9">
      <c r="A178" t="s">
        <v>499</v>
      </c>
      <c r="B178" t="s">
        <v>14</v>
      </c>
      <c r="C178">
        <v>3300</v>
      </c>
      <c r="D178" s="5">
        <v>34.9619</v>
      </c>
      <c r="E178" s="5">
        <v>-77.917199999999994</v>
      </c>
      <c r="F178" s="6">
        <v>4796.4153599999991</v>
      </c>
      <c r="G178" s="6">
        <f t="shared" si="5"/>
        <v>1732554.7476791982</v>
      </c>
      <c r="H178" s="7">
        <f t="shared" si="4"/>
        <v>0.72615522836886159</v>
      </c>
      <c r="I178" s="12">
        <v>19.136820467604615</v>
      </c>
    </row>
    <row r="179" spans="1:9">
      <c r="A179" t="s">
        <v>109</v>
      </c>
      <c r="B179" t="s">
        <v>14</v>
      </c>
      <c r="C179">
        <v>3200</v>
      </c>
      <c r="D179" s="5">
        <v>34.768856999999997</v>
      </c>
      <c r="E179" s="5">
        <v>-77.707796999999999</v>
      </c>
      <c r="F179" s="6">
        <v>4651.0694399999993</v>
      </c>
      <c r="G179" s="6">
        <f t="shared" si="5"/>
        <v>1737205.8171191982</v>
      </c>
      <c r="H179" s="7">
        <f t="shared" si="4"/>
        <v>0.72810460306878766</v>
      </c>
      <c r="I179" s="12">
        <v>19.365439528433527</v>
      </c>
    </row>
    <row r="180" spans="1:9">
      <c r="A180" t="s">
        <v>115</v>
      </c>
      <c r="B180" t="s">
        <v>14</v>
      </c>
      <c r="C180">
        <v>3200</v>
      </c>
      <c r="D180" s="5">
        <v>34.774303000000003</v>
      </c>
      <c r="E180" s="5">
        <v>-77.708315999999996</v>
      </c>
      <c r="F180" s="6">
        <v>4651.0694399999993</v>
      </c>
      <c r="G180" s="6">
        <f t="shared" si="5"/>
        <v>1741856.8865591981</v>
      </c>
      <c r="H180" s="7">
        <f t="shared" si="4"/>
        <v>0.73005397776871372</v>
      </c>
      <c r="I180" s="12">
        <v>19.365439528433527</v>
      </c>
    </row>
    <row r="181" spans="1:9">
      <c r="A181" t="s">
        <v>454</v>
      </c>
      <c r="B181" t="s">
        <v>14</v>
      </c>
      <c r="C181">
        <v>3200</v>
      </c>
      <c r="D181" s="5">
        <v>34.940300000000001</v>
      </c>
      <c r="E181" s="5">
        <v>-77.966700000000003</v>
      </c>
      <c r="F181" s="6">
        <v>4651.0694399999993</v>
      </c>
      <c r="G181" s="6">
        <f t="shared" si="5"/>
        <v>1746507.9559991981</v>
      </c>
      <c r="H181" s="7">
        <f t="shared" si="4"/>
        <v>0.73200335246863979</v>
      </c>
      <c r="I181" s="12">
        <v>19.365439528433527</v>
      </c>
    </row>
    <row r="182" spans="1:9">
      <c r="A182" t="s">
        <v>805</v>
      </c>
      <c r="B182" t="s">
        <v>14</v>
      </c>
      <c r="C182">
        <v>3200</v>
      </c>
      <c r="D182" s="5">
        <v>35.094864000000001</v>
      </c>
      <c r="E182" s="5">
        <v>-77.974901000000003</v>
      </c>
      <c r="F182" s="6">
        <v>4651.0694399999993</v>
      </c>
      <c r="G182" s="6">
        <f t="shared" si="5"/>
        <v>1751159.0254391981</v>
      </c>
      <c r="H182" s="7">
        <f t="shared" si="4"/>
        <v>0.73395272716856585</v>
      </c>
      <c r="I182" s="12">
        <v>19.365439528433527</v>
      </c>
    </row>
    <row r="183" spans="1:9">
      <c r="A183" t="s">
        <v>625</v>
      </c>
      <c r="B183" t="s">
        <v>51</v>
      </c>
      <c r="C183">
        <v>6131</v>
      </c>
      <c r="D183" s="5">
        <v>35.022199999999998</v>
      </c>
      <c r="E183" s="5">
        <v>-78.036100000000005</v>
      </c>
      <c r="F183" s="6">
        <v>4512.7998005999998</v>
      </c>
      <c r="G183" s="6">
        <f t="shared" si="5"/>
        <v>1755671.8252397981</v>
      </c>
      <c r="H183" s="7">
        <f t="shared" si="4"/>
        <v>0.73584414974795465</v>
      </c>
      <c r="I183" s="12">
        <v>19.589658539794776</v>
      </c>
    </row>
    <row r="184" spans="1:9">
      <c r="A184" t="s">
        <v>605</v>
      </c>
      <c r="B184" t="s">
        <v>14</v>
      </c>
      <c r="C184">
        <v>3040</v>
      </c>
      <c r="D184" s="5">
        <v>35.0122</v>
      </c>
      <c r="E184" s="5">
        <v>-78.128600000000006</v>
      </c>
      <c r="F184" s="6">
        <v>4418.5159679999988</v>
      </c>
      <c r="G184" s="6">
        <f t="shared" si="5"/>
        <v>1760090.3412077981</v>
      </c>
      <c r="H184" s="7">
        <f t="shared" si="4"/>
        <v>0.73769605571288444</v>
      </c>
      <c r="I184" s="12">
        <v>19.746524763932136</v>
      </c>
    </row>
    <row r="185" spans="1:9">
      <c r="A185" t="s">
        <v>747</v>
      </c>
      <c r="B185" t="s">
        <v>14</v>
      </c>
      <c r="C185">
        <v>3000</v>
      </c>
      <c r="D185" s="5">
        <v>35.072200000000002</v>
      </c>
      <c r="E185" s="5">
        <v>-78.1083</v>
      </c>
      <c r="F185" s="6">
        <v>4360.3775999999989</v>
      </c>
      <c r="G185" s="6">
        <f t="shared" si="5"/>
        <v>1764450.7188077981</v>
      </c>
      <c r="H185" s="7">
        <f t="shared" si="4"/>
        <v>0.73952359449406513</v>
      </c>
      <c r="I185" s="12">
        <v>19.844930616305881</v>
      </c>
    </row>
    <row r="186" spans="1:9">
      <c r="A186" t="s">
        <v>117</v>
      </c>
      <c r="B186" t="s">
        <v>14</v>
      </c>
      <c r="C186">
        <v>2940</v>
      </c>
      <c r="D186" s="5">
        <v>34.777200000000001</v>
      </c>
      <c r="E186" s="5">
        <v>-77.771699999999996</v>
      </c>
      <c r="F186" s="6">
        <v>4273.170047999999</v>
      </c>
      <c r="G186" s="6">
        <f t="shared" si="5"/>
        <v>1768723.8888557982</v>
      </c>
      <c r="H186" s="7">
        <f t="shared" si="4"/>
        <v>0.74131458249962223</v>
      </c>
      <c r="I186" s="12">
        <v>19.995027301803141</v>
      </c>
    </row>
    <row r="187" spans="1:9">
      <c r="A187" t="s">
        <v>474</v>
      </c>
      <c r="B187" t="s">
        <v>14</v>
      </c>
      <c r="C187">
        <v>2940</v>
      </c>
      <c r="D187" s="5">
        <v>34.948599999999999</v>
      </c>
      <c r="E187" s="5">
        <v>-77.843299999999999</v>
      </c>
      <c r="F187" s="6">
        <v>4273.170047999999</v>
      </c>
      <c r="G187" s="6">
        <f t="shared" si="5"/>
        <v>1772997.0589037982</v>
      </c>
      <c r="H187" s="7">
        <f t="shared" si="4"/>
        <v>0.74310557050517934</v>
      </c>
      <c r="I187" s="12">
        <v>19.995027301803141</v>
      </c>
    </row>
    <row r="188" spans="1:9">
      <c r="A188" t="s">
        <v>569</v>
      </c>
      <c r="B188" t="s">
        <v>14</v>
      </c>
      <c r="C188">
        <v>2940</v>
      </c>
      <c r="D188" s="5">
        <v>34.996699999999997</v>
      </c>
      <c r="E188" s="5">
        <v>-77.903599999999997</v>
      </c>
      <c r="F188" s="6">
        <v>4273.170047999999</v>
      </c>
      <c r="G188" s="6">
        <f t="shared" si="5"/>
        <v>1777270.2289517983</v>
      </c>
      <c r="H188" s="7">
        <f t="shared" si="4"/>
        <v>0.74489655851073644</v>
      </c>
      <c r="I188" s="12">
        <v>19.995027301803141</v>
      </c>
    </row>
    <row r="189" spans="1:9">
      <c r="A189" t="s">
        <v>643</v>
      </c>
      <c r="B189" t="s">
        <v>14</v>
      </c>
      <c r="C189">
        <v>2940</v>
      </c>
      <c r="D189" s="5">
        <v>35.026400000000002</v>
      </c>
      <c r="E189" s="5">
        <v>-77.915000000000006</v>
      </c>
      <c r="F189" s="6">
        <v>4273.170047999999</v>
      </c>
      <c r="G189" s="6">
        <f t="shared" si="5"/>
        <v>1781543.3989997983</v>
      </c>
      <c r="H189" s="7">
        <f t="shared" si="4"/>
        <v>0.74668754651629354</v>
      </c>
      <c r="I189" s="12">
        <v>19.995027301803141</v>
      </c>
    </row>
    <row r="190" spans="1:9">
      <c r="A190" t="s">
        <v>751</v>
      </c>
      <c r="B190" t="s">
        <v>14</v>
      </c>
      <c r="C190">
        <v>2940</v>
      </c>
      <c r="D190" s="5">
        <v>35.073099999999997</v>
      </c>
      <c r="E190" s="5">
        <v>-77.981399999999994</v>
      </c>
      <c r="F190" s="6">
        <v>4273.170047999999</v>
      </c>
      <c r="G190" s="6">
        <f t="shared" si="5"/>
        <v>1785816.5690477984</v>
      </c>
      <c r="H190" s="7">
        <f t="shared" si="4"/>
        <v>0.74847853452185065</v>
      </c>
      <c r="I190" s="12">
        <v>19.995027301803141</v>
      </c>
    </row>
    <row r="191" spans="1:9">
      <c r="A191" t="s">
        <v>799</v>
      </c>
      <c r="B191" t="s">
        <v>14</v>
      </c>
      <c r="C191">
        <v>2940</v>
      </c>
      <c r="D191" s="5">
        <v>35.090299999999999</v>
      </c>
      <c r="E191" s="5">
        <v>-77.990300000000005</v>
      </c>
      <c r="F191" s="6">
        <v>4273.170047999999</v>
      </c>
      <c r="G191" s="6">
        <f t="shared" si="5"/>
        <v>1790089.7390957985</v>
      </c>
      <c r="H191" s="7">
        <f t="shared" si="4"/>
        <v>0.75026952252740775</v>
      </c>
      <c r="I191" s="12">
        <v>19.995027301803141</v>
      </c>
    </row>
    <row r="192" spans="1:9">
      <c r="A192" t="s">
        <v>851</v>
      </c>
      <c r="B192" t="s">
        <v>14</v>
      </c>
      <c r="C192">
        <v>2940</v>
      </c>
      <c r="D192" s="5">
        <v>35.109200000000001</v>
      </c>
      <c r="E192" s="5">
        <v>-78.050600000000003</v>
      </c>
      <c r="F192" s="6">
        <v>4273.170047999999</v>
      </c>
      <c r="G192" s="6">
        <f t="shared" si="5"/>
        <v>1794362.9091437985</v>
      </c>
      <c r="H192" s="7">
        <f t="shared" si="4"/>
        <v>0.75206051053296485</v>
      </c>
      <c r="I192" s="12">
        <v>19.995027301803141</v>
      </c>
    </row>
    <row r="193" spans="1:9">
      <c r="A193" t="s">
        <v>63</v>
      </c>
      <c r="B193" t="s">
        <v>14</v>
      </c>
      <c r="C193">
        <v>2880</v>
      </c>
      <c r="D193" s="5">
        <v>34.749200000000002</v>
      </c>
      <c r="E193" s="5">
        <v>-78.139200000000002</v>
      </c>
      <c r="F193" s="6">
        <v>4185.9624959999992</v>
      </c>
      <c r="G193" s="6">
        <f t="shared" si="5"/>
        <v>1798548.8716397986</v>
      </c>
      <c r="H193" s="7">
        <f t="shared" si="4"/>
        <v>0.75381494776289837</v>
      </c>
      <c r="I193" s="12">
        <v>20.148218981403566</v>
      </c>
    </row>
    <row r="194" spans="1:9">
      <c r="A194" t="s">
        <v>85</v>
      </c>
      <c r="B194" t="s">
        <v>14</v>
      </c>
      <c r="C194">
        <v>2880</v>
      </c>
      <c r="D194" s="5">
        <v>34.754399999999997</v>
      </c>
      <c r="E194" s="5">
        <v>-77.776700000000005</v>
      </c>
      <c r="F194" s="6">
        <v>4185.9624959999992</v>
      </c>
      <c r="G194" s="6">
        <f t="shared" si="5"/>
        <v>1802734.8341357987</v>
      </c>
      <c r="H194" s="7">
        <f t="shared" si="4"/>
        <v>0.75556938499283188</v>
      </c>
      <c r="I194" s="12">
        <v>20.148218981403566</v>
      </c>
    </row>
    <row r="195" spans="1:9">
      <c r="A195" t="s">
        <v>91</v>
      </c>
      <c r="B195" t="s">
        <v>14</v>
      </c>
      <c r="C195">
        <v>2880</v>
      </c>
      <c r="D195" s="5">
        <v>34.761099999999999</v>
      </c>
      <c r="E195" s="5">
        <v>-77.686899999999994</v>
      </c>
      <c r="F195" s="6">
        <v>4185.9624959999992</v>
      </c>
      <c r="G195" s="6">
        <f t="shared" si="5"/>
        <v>1806920.7966317988</v>
      </c>
      <c r="H195" s="7">
        <f t="shared" ref="H195:H258" si="6">G195/$G$465</f>
        <v>0.7573238222227654</v>
      </c>
      <c r="I195" s="12">
        <v>20.148218981403566</v>
      </c>
    </row>
    <row r="196" spans="1:9">
      <c r="A196" t="s">
        <v>123</v>
      </c>
      <c r="B196" t="s">
        <v>14</v>
      </c>
      <c r="C196">
        <v>2880</v>
      </c>
      <c r="D196" s="5">
        <v>34.778300000000002</v>
      </c>
      <c r="E196" s="5">
        <v>-77.697199999999995</v>
      </c>
      <c r="F196" s="6">
        <v>4185.9624959999992</v>
      </c>
      <c r="G196" s="6">
        <f t="shared" ref="G196:G259" si="7">F196+G195</f>
        <v>1811106.759127799</v>
      </c>
      <c r="H196" s="7">
        <f t="shared" si="6"/>
        <v>0.75907825945269891</v>
      </c>
      <c r="I196" s="12">
        <v>20.148218981403566</v>
      </c>
    </row>
    <row r="197" spans="1:9">
      <c r="A197" t="s">
        <v>151</v>
      </c>
      <c r="B197" t="s">
        <v>14</v>
      </c>
      <c r="C197">
        <v>2880</v>
      </c>
      <c r="D197" s="5">
        <v>34.79</v>
      </c>
      <c r="E197" s="5">
        <v>-78.099999999999994</v>
      </c>
      <c r="F197" s="6">
        <v>4185.9624959999992</v>
      </c>
      <c r="G197" s="6">
        <f t="shared" si="7"/>
        <v>1815292.7216237991</v>
      </c>
      <c r="H197" s="7">
        <f t="shared" si="6"/>
        <v>0.76083269668263243</v>
      </c>
      <c r="I197" s="12">
        <v>20.148218981403566</v>
      </c>
    </row>
    <row r="198" spans="1:9">
      <c r="A198" t="s">
        <v>155</v>
      </c>
      <c r="B198" t="s">
        <v>14</v>
      </c>
      <c r="C198">
        <v>2880</v>
      </c>
      <c r="D198" s="5">
        <v>34.791699999999999</v>
      </c>
      <c r="E198" s="5">
        <v>-77.941400000000002</v>
      </c>
      <c r="F198" s="6">
        <v>4185.9624959999992</v>
      </c>
      <c r="G198" s="6">
        <f t="shared" si="7"/>
        <v>1819478.6841197992</v>
      </c>
      <c r="H198" s="7">
        <f t="shared" si="6"/>
        <v>0.76258713391256594</v>
      </c>
      <c r="I198" s="12">
        <v>20.148218981403566</v>
      </c>
    </row>
    <row r="199" spans="1:9">
      <c r="A199" t="s">
        <v>193</v>
      </c>
      <c r="B199" t="s">
        <v>14</v>
      </c>
      <c r="C199">
        <v>2880</v>
      </c>
      <c r="D199" s="5">
        <v>34.814700000000002</v>
      </c>
      <c r="E199" s="5">
        <v>-77.715000000000003</v>
      </c>
      <c r="F199" s="6">
        <v>4185.9624959999992</v>
      </c>
      <c r="G199" s="6">
        <f t="shared" si="7"/>
        <v>1823664.6466157993</v>
      </c>
      <c r="H199" s="7">
        <f t="shared" si="6"/>
        <v>0.76434157114249945</v>
      </c>
      <c r="I199" s="12">
        <v>20.148218981403566</v>
      </c>
    </row>
    <row r="200" spans="1:9">
      <c r="A200" t="s">
        <v>255</v>
      </c>
      <c r="B200" t="s">
        <v>14</v>
      </c>
      <c r="C200">
        <v>2880</v>
      </c>
      <c r="D200" s="5">
        <v>34.85</v>
      </c>
      <c r="E200" s="5">
        <v>-77.784700000000001</v>
      </c>
      <c r="F200" s="6">
        <v>4185.9624959999992</v>
      </c>
      <c r="G200" s="6">
        <f t="shared" si="7"/>
        <v>1827850.6091117994</v>
      </c>
      <c r="H200" s="7">
        <f t="shared" si="6"/>
        <v>0.76609600837243297</v>
      </c>
      <c r="I200" s="12">
        <v>20.148218981403566</v>
      </c>
    </row>
    <row r="201" spans="1:9">
      <c r="A201" t="s">
        <v>283</v>
      </c>
      <c r="B201" t="s">
        <v>14</v>
      </c>
      <c r="C201">
        <v>2880</v>
      </c>
      <c r="D201" s="5">
        <v>34.8581</v>
      </c>
      <c r="E201" s="5">
        <v>-77.752200000000002</v>
      </c>
      <c r="F201" s="6">
        <v>4185.9624959999992</v>
      </c>
      <c r="G201" s="6">
        <f t="shared" si="7"/>
        <v>1832036.5716077995</v>
      </c>
      <c r="H201" s="7">
        <f t="shared" si="6"/>
        <v>0.76785044560236648</v>
      </c>
      <c r="I201" s="12">
        <v>20.148218981403566</v>
      </c>
    </row>
    <row r="202" spans="1:9">
      <c r="A202" t="s">
        <v>331</v>
      </c>
      <c r="B202" t="s">
        <v>14</v>
      </c>
      <c r="C202">
        <v>2880</v>
      </c>
      <c r="D202" s="5">
        <v>34.8767</v>
      </c>
      <c r="E202" s="5">
        <v>-78.076700000000002</v>
      </c>
      <c r="F202" s="6">
        <v>4185.9624959999992</v>
      </c>
      <c r="G202" s="6">
        <f t="shared" si="7"/>
        <v>1836222.5341037996</v>
      </c>
      <c r="H202" s="7">
        <f t="shared" si="6"/>
        <v>0.7696048828323</v>
      </c>
      <c r="I202" s="12">
        <v>20.148218981403566</v>
      </c>
    </row>
    <row r="203" spans="1:9">
      <c r="A203" t="s">
        <v>361</v>
      </c>
      <c r="B203" t="s">
        <v>14</v>
      </c>
      <c r="C203">
        <v>2880</v>
      </c>
      <c r="D203" s="5">
        <v>34.889400000000002</v>
      </c>
      <c r="E203" s="5">
        <v>-77.922499999999999</v>
      </c>
      <c r="F203" s="6">
        <v>4185.9624959999992</v>
      </c>
      <c r="G203" s="6">
        <f t="shared" si="7"/>
        <v>1840408.4965997997</v>
      </c>
      <c r="H203" s="7">
        <f t="shared" si="6"/>
        <v>0.77135932006223351</v>
      </c>
      <c r="I203" s="12">
        <v>20.148218981403566</v>
      </c>
    </row>
    <row r="204" spans="1:9">
      <c r="A204" t="s">
        <v>430</v>
      </c>
      <c r="B204" t="s">
        <v>14</v>
      </c>
      <c r="C204">
        <v>2880</v>
      </c>
      <c r="D204" s="5">
        <v>34.926699999999997</v>
      </c>
      <c r="E204" s="5">
        <v>-77.685000000000002</v>
      </c>
      <c r="F204" s="6">
        <v>4185.9624959999992</v>
      </c>
      <c r="G204" s="6">
        <f t="shared" si="7"/>
        <v>1844594.4590957998</v>
      </c>
      <c r="H204" s="7">
        <f t="shared" si="6"/>
        <v>0.77311375729216703</v>
      </c>
      <c r="I204" s="12">
        <v>20.148218981403566</v>
      </c>
    </row>
    <row r="205" spans="1:9">
      <c r="A205" t="s">
        <v>563</v>
      </c>
      <c r="B205" t="s">
        <v>14</v>
      </c>
      <c r="C205">
        <v>2880</v>
      </c>
      <c r="D205" s="5">
        <v>34.993600000000001</v>
      </c>
      <c r="E205" s="5">
        <v>-77.840299999999999</v>
      </c>
      <c r="F205" s="6">
        <v>4185.9624959999992</v>
      </c>
      <c r="G205" s="6">
        <f t="shared" si="7"/>
        <v>1848780.4215917999</v>
      </c>
      <c r="H205" s="7">
        <f t="shared" si="6"/>
        <v>0.77486819452210054</v>
      </c>
      <c r="I205" s="12">
        <v>20.148218981403566</v>
      </c>
    </row>
    <row r="206" spans="1:9">
      <c r="A206" t="s">
        <v>567</v>
      </c>
      <c r="B206" t="s">
        <v>14</v>
      </c>
      <c r="C206">
        <v>2880</v>
      </c>
      <c r="D206" s="5">
        <v>34.995469999999997</v>
      </c>
      <c r="E206" s="5">
        <v>-77.890355</v>
      </c>
      <c r="F206" s="6">
        <v>4185.9624959999992</v>
      </c>
      <c r="G206" s="6">
        <f t="shared" si="7"/>
        <v>1852966.3840878</v>
      </c>
      <c r="H206" s="7">
        <f t="shared" si="6"/>
        <v>0.77662263175203405</v>
      </c>
      <c r="I206" s="12">
        <v>20.148218981403566</v>
      </c>
    </row>
    <row r="207" spans="1:9">
      <c r="A207" t="s">
        <v>639</v>
      </c>
      <c r="B207" t="s">
        <v>14</v>
      </c>
      <c r="C207">
        <v>2880</v>
      </c>
      <c r="D207" s="5">
        <v>35.025799999999997</v>
      </c>
      <c r="E207" s="5">
        <v>-77.800600000000003</v>
      </c>
      <c r="F207" s="6">
        <v>4185.9624959999992</v>
      </c>
      <c r="G207" s="6">
        <f t="shared" si="7"/>
        <v>1857152.3465838002</v>
      </c>
      <c r="H207" s="7">
        <f t="shared" si="6"/>
        <v>0.77837706898196757</v>
      </c>
      <c r="I207" s="12">
        <v>20.148218981403566</v>
      </c>
    </row>
    <row r="208" spans="1:9">
      <c r="A208" t="s">
        <v>703</v>
      </c>
      <c r="B208" t="s">
        <v>14</v>
      </c>
      <c r="C208">
        <v>2880</v>
      </c>
      <c r="D208" s="5">
        <v>35.055</v>
      </c>
      <c r="E208" s="5">
        <v>-77.788300000000007</v>
      </c>
      <c r="F208" s="6">
        <v>4185.9624959999992</v>
      </c>
      <c r="G208" s="6">
        <f t="shared" si="7"/>
        <v>1861338.3090798003</v>
      </c>
      <c r="H208" s="7">
        <f t="shared" si="6"/>
        <v>0.78013150621190108</v>
      </c>
      <c r="I208" s="12">
        <v>20.148218981403566</v>
      </c>
    </row>
    <row r="209" spans="1:9">
      <c r="A209" t="s">
        <v>777</v>
      </c>
      <c r="B209" t="s">
        <v>14</v>
      </c>
      <c r="C209">
        <v>2880</v>
      </c>
      <c r="D209" s="5">
        <v>35.0839</v>
      </c>
      <c r="E209" s="5">
        <v>-77.818600000000004</v>
      </c>
      <c r="F209" s="6">
        <v>4185.9624959999992</v>
      </c>
      <c r="G209" s="6">
        <f t="shared" si="7"/>
        <v>1865524.2715758004</v>
      </c>
      <c r="H209" s="7">
        <f t="shared" si="6"/>
        <v>0.7818859434418346</v>
      </c>
      <c r="I209" s="12">
        <v>20.148218981403566</v>
      </c>
    </row>
    <row r="210" spans="1:9">
      <c r="A210" t="s">
        <v>783</v>
      </c>
      <c r="B210" t="s">
        <v>14</v>
      </c>
      <c r="C210">
        <v>2880</v>
      </c>
      <c r="D210" s="5">
        <v>35.086466000000001</v>
      </c>
      <c r="E210" s="5">
        <v>-77.925454999999999</v>
      </c>
      <c r="F210" s="6">
        <v>4185.9624959999992</v>
      </c>
      <c r="G210" s="6">
        <f t="shared" si="7"/>
        <v>1869710.2340718005</v>
      </c>
      <c r="H210" s="7">
        <f t="shared" si="6"/>
        <v>0.78364038067176811</v>
      </c>
      <c r="I210" s="12">
        <v>20.148218981403566</v>
      </c>
    </row>
    <row r="211" spans="1:9">
      <c r="A211" t="s">
        <v>873</v>
      </c>
      <c r="B211" t="s">
        <v>14</v>
      </c>
      <c r="C211">
        <v>2880</v>
      </c>
      <c r="D211" s="5">
        <v>35.117199999999997</v>
      </c>
      <c r="E211" s="5">
        <v>-77.921400000000006</v>
      </c>
      <c r="F211" s="6">
        <v>4185.9624959999992</v>
      </c>
      <c r="G211" s="6">
        <f t="shared" si="7"/>
        <v>1873896.1965678006</v>
      </c>
      <c r="H211" s="7">
        <f t="shared" si="6"/>
        <v>0.78539481790170163</v>
      </c>
      <c r="I211" s="12">
        <v>20.148218981403566</v>
      </c>
    </row>
    <row r="212" spans="1:9">
      <c r="A212" t="s">
        <v>883</v>
      </c>
      <c r="B212" t="s">
        <v>14</v>
      </c>
      <c r="C212">
        <v>2880</v>
      </c>
      <c r="D212" s="5">
        <v>35.125300000000003</v>
      </c>
      <c r="E212" s="5">
        <v>-77.88</v>
      </c>
      <c r="F212" s="6">
        <v>4185.9624959999992</v>
      </c>
      <c r="G212" s="6">
        <f t="shared" si="7"/>
        <v>1878082.1590638007</v>
      </c>
      <c r="H212" s="7">
        <f t="shared" si="6"/>
        <v>0.78714925513163514</v>
      </c>
      <c r="I212" s="12">
        <v>20.148218981403566</v>
      </c>
    </row>
    <row r="213" spans="1:9">
      <c r="A213" t="s">
        <v>885</v>
      </c>
      <c r="B213" t="s">
        <v>14</v>
      </c>
      <c r="C213">
        <v>2880</v>
      </c>
      <c r="D213" s="5">
        <v>35.125799999999998</v>
      </c>
      <c r="E213" s="5">
        <v>-77.876400000000004</v>
      </c>
      <c r="F213" s="6">
        <v>4185.9624959999992</v>
      </c>
      <c r="G213" s="6">
        <f t="shared" si="7"/>
        <v>1882268.1215598008</v>
      </c>
      <c r="H213" s="7">
        <f t="shared" si="6"/>
        <v>0.78890369236156865</v>
      </c>
      <c r="I213" s="12">
        <v>20.148218981403566</v>
      </c>
    </row>
    <row r="214" spans="1:9">
      <c r="A214" t="s">
        <v>407</v>
      </c>
      <c r="B214" t="s">
        <v>14</v>
      </c>
      <c r="C214">
        <v>2860</v>
      </c>
      <c r="D214" s="5">
        <v>34.910800000000002</v>
      </c>
      <c r="E214" s="5">
        <v>-77.739699999999999</v>
      </c>
      <c r="F214" s="6">
        <v>4156.8933119999992</v>
      </c>
      <c r="G214" s="6">
        <f t="shared" si="7"/>
        <v>1886425.0148718008</v>
      </c>
      <c r="H214" s="7">
        <f t="shared" si="6"/>
        <v>0.79064594599962756</v>
      </c>
      <c r="I214" s="12">
        <v>20.199992941706647</v>
      </c>
    </row>
    <row r="215" spans="1:9">
      <c r="A215" t="s">
        <v>889</v>
      </c>
      <c r="B215" t="s">
        <v>21</v>
      </c>
      <c r="C215">
        <v>15600</v>
      </c>
      <c r="D215" s="5">
        <v>35.1267</v>
      </c>
      <c r="E215" s="5">
        <v>-78.070800000000006</v>
      </c>
      <c r="F215" s="6">
        <v>4076.654399999999</v>
      </c>
      <c r="G215" s="6">
        <f t="shared" si="7"/>
        <v>1890501.6692718007</v>
      </c>
      <c r="H215" s="7">
        <f t="shared" si="6"/>
        <v>0.79235456958614237</v>
      </c>
      <c r="I215" s="12">
        <v>20.344804524198025</v>
      </c>
    </row>
    <row r="216" spans="1:9">
      <c r="A216" t="s">
        <v>841</v>
      </c>
      <c r="B216" t="s">
        <v>21</v>
      </c>
      <c r="C216">
        <v>15560</v>
      </c>
      <c r="D216" s="5">
        <v>35.107500000000002</v>
      </c>
      <c r="E216" s="5">
        <v>-77.869699999999995</v>
      </c>
      <c r="F216" s="6">
        <v>4066.2014399999994</v>
      </c>
      <c r="G216" s="6">
        <f t="shared" si="7"/>
        <v>1894567.8707118006</v>
      </c>
      <c r="H216" s="7">
        <f t="shared" si="6"/>
        <v>0.79405881208653784</v>
      </c>
      <c r="I216" s="12">
        <v>20.363879074437328</v>
      </c>
    </row>
    <row r="217" spans="1:9">
      <c r="A217" t="s">
        <v>460</v>
      </c>
      <c r="B217" t="s">
        <v>14</v>
      </c>
      <c r="C217">
        <v>2710</v>
      </c>
      <c r="D217" s="5">
        <v>34.943899999999999</v>
      </c>
      <c r="E217" s="5">
        <v>-77.8142</v>
      </c>
      <c r="F217" s="6">
        <v>3938.8744319999992</v>
      </c>
      <c r="G217" s="6">
        <f t="shared" si="7"/>
        <v>1898506.7451438007</v>
      </c>
      <c r="H217" s="7">
        <f t="shared" si="6"/>
        <v>0.79570968878553783</v>
      </c>
      <c r="I217" s="12">
        <v>20.600244111055211</v>
      </c>
    </row>
    <row r="218" spans="1:9">
      <c r="A218" t="s">
        <v>93</v>
      </c>
      <c r="B218" t="s">
        <v>14</v>
      </c>
      <c r="C218">
        <v>2640</v>
      </c>
      <c r="D218" s="5">
        <v>34.761400000000002</v>
      </c>
      <c r="E218" s="5">
        <v>-77.698899999999995</v>
      </c>
      <c r="F218" s="6">
        <v>3837.1322879999993</v>
      </c>
      <c r="G218" s="6">
        <f t="shared" si="7"/>
        <v>1902343.8774318008</v>
      </c>
      <c r="H218" s="7">
        <f t="shared" si="6"/>
        <v>0.79731792291297687</v>
      </c>
      <c r="I218" s="12">
        <v>20.794672898763956</v>
      </c>
    </row>
    <row r="219" spans="1:9">
      <c r="A219" t="s">
        <v>649</v>
      </c>
      <c r="B219" t="s">
        <v>14</v>
      </c>
      <c r="C219">
        <v>2640</v>
      </c>
      <c r="D219" s="5">
        <v>35.030299999999997</v>
      </c>
      <c r="E219" s="5">
        <v>-77.915300000000002</v>
      </c>
      <c r="F219" s="6">
        <v>3837.1322879999993</v>
      </c>
      <c r="G219" s="6">
        <f t="shared" si="7"/>
        <v>1906181.0097198009</v>
      </c>
      <c r="H219" s="7">
        <f t="shared" si="6"/>
        <v>0.79892615704041592</v>
      </c>
      <c r="I219" s="12">
        <v>20.794672898763956</v>
      </c>
    </row>
    <row r="220" spans="1:9">
      <c r="A220" t="s">
        <v>819</v>
      </c>
      <c r="B220" t="s">
        <v>14</v>
      </c>
      <c r="C220">
        <v>2640</v>
      </c>
      <c r="D220" s="5">
        <v>35.099164999999999</v>
      </c>
      <c r="E220" s="5">
        <v>-77.791505999999998</v>
      </c>
      <c r="F220" s="6">
        <v>3837.1322879999993</v>
      </c>
      <c r="G220" s="6">
        <f t="shared" si="7"/>
        <v>1910018.142007801</v>
      </c>
      <c r="H220" s="7">
        <f t="shared" si="6"/>
        <v>0.80053439116785496</v>
      </c>
      <c r="I220" s="12">
        <v>20.794672898763956</v>
      </c>
    </row>
    <row r="221" spans="1:9">
      <c r="A221" t="s">
        <v>71</v>
      </c>
      <c r="B221" t="s">
        <v>14</v>
      </c>
      <c r="C221">
        <v>2580</v>
      </c>
      <c r="D221" s="5">
        <v>34.75</v>
      </c>
      <c r="E221" s="5">
        <v>-77.825000000000003</v>
      </c>
      <c r="F221" s="6">
        <v>3749.9247359999995</v>
      </c>
      <c r="G221" s="6">
        <f t="shared" si="7"/>
        <v>1913768.0667438009</v>
      </c>
      <c r="H221" s="7">
        <f t="shared" si="6"/>
        <v>0.80210607451967031</v>
      </c>
      <c r="I221" s="12">
        <v>20.965474288521939</v>
      </c>
    </row>
    <row r="222" spans="1:9">
      <c r="A222" t="s">
        <v>420</v>
      </c>
      <c r="B222" t="s">
        <v>14</v>
      </c>
      <c r="C222">
        <v>2580</v>
      </c>
      <c r="D222" s="5">
        <v>34.916699999999999</v>
      </c>
      <c r="E222" s="5">
        <v>-78.008300000000006</v>
      </c>
      <c r="F222" s="6">
        <v>3749.9247359999995</v>
      </c>
      <c r="G222" s="6">
        <f t="shared" si="7"/>
        <v>1917517.9914798008</v>
      </c>
      <c r="H222" s="7">
        <f t="shared" si="6"/>
        <v>0.80367775787148565</v>
      </c>
      <c r="I222" s="12">
        <v>20.965474288521939</v>
      </c>
    </row>
    <row r="223" spans="1:9">
      <c r="A223" t="s">
        <v>339</v>
      </c>
      <c r="B223" t="s">
        <v>14</v>
      </c>
      <c r="C223">
        <v>2480</v>
      </c>
      <c r="D223" s="5">
        <v>34.880600000000001</v>
      </c>
      <c r="E223" s="5">
        <v>-77.906400000000005</v>
      </c>
      <c r="F223" s="6">
        <v>3604.5788159999993</v>
      </c>
      <c r="G223" s="6">
        <f t="shared" si="7"/>
        <v>1921122.5702958007</v>
      </c>
      <c r="H223" s="7">
        <f t="shared" si="6"/>
        <v>0.80518852326392831</v>
      </c>
      <c r="I223" s="12">
        <v>21.259169968959384</v>
      </c>
    </row>
    <row r="224" spans="1:9">
      <c r="A224" t="s">
        <v>381</v>
      </c>
      <c r="B224" t="s">
        <v>14</v>
      </c>
      <c r="C224">
        <v>2480</v>
      </c>
      <c r="D224" s="5">
        <v>34.897199999999998</v>
      </c>
      <c r="E224" s="5">
        <v>-77.813299999999998</v>
      </c>
      <c r="F224" s="6">
        <v>3604.5788159999993</v>
      </c>
      <c r="G224" s="6">
        <f t="shared" si="7"/>
        <v>1924727.1491118006</v>
      </c>
      <c r="H224" s="7">
        <f t="shared" si="6"/>
        <v>0.80669928865637097</v>
      </c>
      <c r="I224" s="12">
        <v>21.259169968959384</v>
      </c>
    </row>
    <row r="225" spans="1:9">
      <c r="A225" t="s">
        <v>887</v>
      </c>
      <c r="B225" t="s">
        <v>14</v>
      </c>
      <c r="C225">
        <v>2480</v>
      </c>
      <c r="D225" s="5">
        <v>35.126399999999997</v>
      </c>
      <c r="E225" s="5">
        <v>-77.9328</v>
      </c>
      <c r="F225" s="6">
        <v>3604.5788159999993</v>
      </c>
      <c r="G225" s="6">
        <f t="shared" si="7"/>
        <v>1928331.7279278005</v>
      </c>
      <c r="H225" s="7">
        <f t="shared" si="6"/>
        <v>0.80821005404881363</v>
      </c>
      <c r="I225" s="12">
        <v>21.259169968959384</v>
      </c>
    </row>
    <row r="226" spans="1:9">
      <c r="A226" t="s">
        <v>943</v>
      </c>
      <c r="B226" t="s">
        <v>14</v>
      </c>
      <c r="C226">
        <v>2480</v>
      </c>
      <c r="D226" s="5">
        <v>35.180300000000003</v>
      </c>
      <c r="E226" s="5">
        <v>-78.002799999999993</v>
      </c>
      <c r="F226" s="6">
        <v>3604.5788159999993</v>
      </c>
      <c r="G226" s="6">
        <f t="shared" si="7"/>
        <v>1931936.3067438004</v>
      </c>
      <c r="H226" s="7">
        <f t="shared" si="6"/>
        <v>0.80972081944125629</v>
      </c>
      <c r="I226" s="12">
        <v>21.259169968959384</v>
      </c>
    </row>
    <row r="227" spans="1:9">
      <c r="A227" t="s">
        <v>571</v>
      </c>
      <c r="B227" t="s">
        <v>14</v>
      </c>
      <c r="C227">
        <v>2464</v>
      </c>
      <c r="D227" s="5">
        <v>34.996699999999997</v>
      </c>
      <c r="E227" s="5">
        <v>-77.7911</v>
      </c>
      <c r="F227" s="6">
        <v>3581.3234687999993</v>
      </c>
      <c r="G227" s="6">
        <f t="shared" si="7"/>
        <v>1935517.6302126003</v>
      </c>
      <c r="H227" s="7">
        <f t="shared" si="6"/>
        <v>0.81122183796019942</v>
      </c>
      <c r="I227" s="12">
        <v>21.307257730607226</v>
      </c>
    </row>
    <row r="228" spans="1:9">
      <c r="A228" t="s">
        <v>857</v>
      </c>
      <c r="B228" t="s">
        <v>14</v>
      </c>
      <c r="C228">
        <v>2464</v>
      </c>
      <c r="D228" s="5">
        <v>35.111899999999999</v>
      </c>
      <c r="E228" s="5">
        <v>-77.974699999999999</v>
      </c>
      <c r="F228" s="6">
        <v>3581.3234687999993</v>
      </c>
      <c r="G228" s="6">
        <f t="shared" si="7"/>
        <v>1939098.9536814003</v>
      </c>
      <c r="H228" s="7">
        <f t="shared" si="6"/>
        <v>0.81272285647914244</v>
      </c>
      <c r="I228" s="12">
        <v>21.307257730607226</v>
      </c>
    </row>
    <row r="229" spans="1:9">
      <c r="A229" t="s">
        <v>38</v>
      </c>
      <c r="B229" t="s">
        <v>14</v>
      </c>
      <c r="C229">
        <v>2448</v>
      </c>
      <c r="D229" s="5">
        <v>34.736899999999999</v>
      </c>
      <c r="E229" s="5">
        <v>-78.125</v>
      </c>
      <c r="F229" s="6">
        <v>3558.0681215999994</v>
      </c>
      <c r="G229" s="6">
        <f t="shared" si="7"/>
        <v>1942657.0218030002</v>
      </c>
      <c r="H229" s="7">
        <f t="shared" si="6"/>
        <v>0.81421412812458582</v>
      </c>
      <c r="I229" s="12">
        <v>21.35565876978405</v>
      </c>
    </row>
    <row r="230" spans="1:9">
      <c r="A230" t="s">
        <v>46</v>
      </c>
      <c r="B230" t="s">
        <v>14</v>
      </c>
      <c r="C230">
        <v>2448</v>
      </c>
      <c r="D230" s="5">
        <v>34.739663999999998</v>
      </c>
      <c r="E230" s="5">
        <v>-77.781349000000006</v>
      </c>
      <c r="F230" s="6">
        <v>3558.0681215999994</v>
      </c>
      <c r="G230" s="6">
        <f t="shared" si="7"/>
        <v>1946215.0899246002</v>
      </c>
      <c r="H230" s="7">
        <f t="shared" si="6"/>
        <v>0.81570539977002932</v>
      </c>
      <c r="I230" s="12">
        <v>21.35565876978405</v>
      </c>
    </row>
    <row r="231" spans="1:9">
      <c r="A231" t="s">
        <v>101</v>
      </c>
      <c r="B231" t="s">
        <v>14</v>
      </c>
      <c r="C231">
        <v>2448</v>
      </c>
      <c r="D231" s="5">
        <v>34.764200000000002</v>
      </c>
      <c r="E231" s="5">
        <v>-77.7517</v>
      </c>
      <c r="F231" s="6">
        <v>3558.0681215999994</v>
      </c>
      <c r="G231" s="6">
        <f t="shared" si="7"/>
        <v>1949773.1580462002</v>
      </c>
      <c r="H231" s="7">
        <f t="shared" si="6"/>
        <v>0.8171966714154727</v>
      </c>
      <c r="I231" s="12">
        <v>21.35565876978405</v>
      </c>
    </row>
    <row r="232" spans="1:9">
      <c r="A232" t="s">
        <v>203</v>
      </c>
      <c r="B232" t="s">
        <v>14</v>
      </c>
      <c r="C232">
        <v>2448</v>
      </c>
      <c r="D232" s="5">
        <v>34.822327000000001</v>
      </c>
      <c r="E232" s="5">
        <v>-78.159799000000007</v>
      </c>
      <c r="F232" s="6">
        <v>3558.0681215999994</v>
      </c>
      <c r="G232" s="6">
        <f t="shared" si="7"/>
        <v>1953331.2261678001</v>
      </c>
      <c r="H232" s="7">
        <f t="shared" si="6"/>
        <v>0.81868794306091619</v>
      </c>
      <c r="I232" s="12">
        <v>21.35565876978405</v>
      </c>
    </row>
    <row r="233" spans="1:9">
      <c r="A233" t="s">
        <v>217</v>
      </c>
      <c r="B233" t="s">
        <v>14</v>
      </c>
      <c r="C233">
        <v>2448</v>
      </c>
      <c r="D233" s="5">
        <v>34.835000000000001</v>
      </c>
      <c r="E233" s="5">
        <v>-77.887500000000003</v>
      </c>
      <c r="F233" s="6">
        <v>3558.0681215999994</v>
      </c>
      <c r="G233" s="6">
        <f t="shared" si="7"/>
        <v>1956889.2942894001</v>
      </c>
      <c r="H233" s="7">
        <f t="shared" si="6"/>
        <v>0.82017921470635957</v>
      </c>
      <c r="I233" s="12">
        <v>21.35565876978405</v>
      </c>
    </row>
    <row r="234" spans="1:9">
      <c r="A234" t="s">
        <v>117</v>
      </c>
      <c r="B234" t="s">
        <v>14</v>
      </c>
      <c r="C234">
        <v>2448</v>
      </c>
      <c r="D234" s="5">
        <v>34.8369</v>
      </c>
      <c r="E234" s="5">
        <v>-77.705600000000004</v>
      </c>
      <c r="F234" s="6">
        <v>3558.0681215999994</v>
      </c>
      <c r="G234" s="6">
        <f t="shared" si="7"/>
        <v>1960447.3624110001</v>
      </c>
      <c r="H234" s="7">
        <f t="shared" si="6"/>
        <v>0.82167048635180306</v>
      </c>
      <c r="I234" s="12">
        <v>21.35565876978405</v>
      </c>
    </row>
    <row r="235" spans="1:9">
      <c r="A235" t="s">
        <v>224</v>
      </c>
      <c r="B235" t="s">
        <v>14</v>
      </c>
      <c r="C235">
        <v>2448</v>
      </c>
      <c r="D235" s="5">
        <v>34.838099999999997</v>
      </c>
      <c r="E235" s="5">
        <v>-77.963399999999993</v>
      </c>
      <c r="F235" s="6">
        <v>3558.0681215999994</v>
      </c>
      <c r="G235" s="6">
        <f t="shared" si="7"/>
        <v>1964005.4305326</v>
      </c>
      <c r="H235" s="7">
        <f t="shared" si="6"/>
        <v>0.82316175799724645</v>
      </c>
      <c r="I235" s="12">
        <v>21.35565876978405</v>
      </c>
    </row>
    <row r="236" spans="1:9">
      <c r="A236" t="s">
        <v>228</v>
      </c>
      <c r="B236" t="s">
        <v>14</v>
      </c>
      <c r="C236">
        <v>2448</v>
      </c>
      <c r="D236" s="5">
        <v>34.838900000000002</v>
      </c>
      <c r="E236" s="5">
        <v>-77.918599999999998</v>
      </c>
      <c r="F236" s="6">
        <v>3558.0681215999994</v>
      </c>
      <c r="G236" s="6">
        <f t="shared" si="7"/>
        <v>1967563.4986542</v>
      </c>
      <c r="H236" s="7">
        <f t="shared" si="6"/>
        <v>0.82465302964268983</v>
      </c>
      <c r="I236" s="12">
        <v>21.35565876978405</v>
      </c>
    </row>
    <row r="237" spans="1:9">
      <c r="A237" t="s">
        <v>230</v>
      </c>
      <c r="B237" t="s">
        <v>14</v>
      </c>
      <c r="C237">
        <v>2448</v>
      </c>
      <c r="D237" s="5">
        <v>34.840000000000003</v>
      </c>
      <c r="E237" s="5">
        <v>-77.757499999999993</v>
      </c>
      <c r="F237" s="6">
        <v>3558.0681215999994</v>
      </c>
      <c r="G237" s="6">
        <f t="shared" si="7"/>
        <v>1971121.5667758</v>
      </c>
      <c r="H237" s="7">
        <f t="shared" si="6"/>
        <v>0.82614430128813332</v>
      </c>
      <c r="I237" s="12">
        <v>21.35565876978405</v>
      </c>
    </row>
    <row r="238" spans="1:9">
      <c r="A238" t="s">
        <v>240</v>
      </c>
      <c r="B238" t="s">
        <v>14</v>
      </c>
      <c r="C238">
        <v>2448</v>
      </c>
      <c r="D238" s="5">
        <v>34.844700000000003</v>
      </c>
      <c r="E238" s="5">
        <v>-77.7072</v>
      </c>
      <c r="F238" s="6">
        <v>3558.0681215999994</v>
      </c>
      <c r="G238" s="6">
        <f t="shared" si="7"/>
        <v>1974679.6348973999</v>
      </c>
      <c r="H238" s="7">
        <f t="shared" si="6"/>
        <v>0.8276355729335767</v>
      </c>
      <c r="I238" s="12">
        <v>21.35565876978405</v>
      </c>
    </row>
    <row r="239" spans="1:9">
      <c r="A239" t="s">
        <v>249</v>
      </c>
      <c r="B239" t="s">
        <v>14</v>
      </c>
      <c r="C239">
        <v>2448</v>
      </c>
      <c r="D239" s="5">
        <v>34.848599999999998</v>
      </c>
      <c r="E239" s="5">
        <v>-77.901899999999998</v>
      </c>
      <c r="F239" s="6">
        <v>3558.0681215999994</v>
      </c>
      <c r="G239" s="6">
        <f t="shared" si="7"/>
        <v>1978237.7030189999</v>
      </c>
      <c r="H239" s="7">
        <f t="shared" si="6"/>
        <v>0.82912684457902019</v>
      </c>
      <c r="I239" s="12">
        <v>21.35565876978405</v>
      </c>
    </row>
    <row r="240" spans="1:9">
      <c r="A240" t="s">
        <v>436</v>
      </c>
      <c r="B240" t="s">
        <v>14</v>
      </c>
      <c r="C240">
        <v>2448</v>
      </c>
      <c r="D240" s="5">
        <v>34.929200000000002</v>
      </c>
      <c r="E240" s="5">
        <v>-77.745800000000003</v>
      </c>
      <c r="F240" s="6">
        <v>3558.0681215999994</v>
      </c>
      <c r="G240" s="6">
        <f t="shared" si="7"/>
        <v>1981795.7711405999</v>
      </c>
      <c r="H240" s="7">
        <f t="shared" si="6"/>
        <v>0.83061811622446358</v>
      </c>
      <c r="I240" s="12">
        <v>21.35565876978405</v>
      </c>
    </row>
    <row r="241" spans="1:9">
      <c r="A241" t="s">
        <v>458</v>
      </c>
      <c r="B241" t="s">
        <v>14</v>
      </c>
      <c r="C241">
        <v>2448</v>
      </c>
      <c r="D241" s="5">
        <v>34.943300000000001</v>
      </c>
      <c r="E241" s="5">
        <v>-77.92</v>
      </c>
      <c r="F241" s="6">
        <v>3558.0681215999994</v>
      </c>
      <c r="G241" s="6">
        <f t="shared" si="7"/>
        <v>1985353.8392621998</v>
      </c>
      <c r="H241" s="7">
        <f t="shared" si="6"/>
        <v>0.83210938786990707</v>
      </c>
      <c r="I241" s="12">
        <v>21.35565876978405</v>
      </c>
    </row>
    <row r="242" spans="1:9">
      <c r="A242" t="s">
        <v>509</v>
      </c>
      <c r="B242" t="s">
        <v>14</v>
      </c>
      <c r="C242">
        <v>2448</v>
      </c>
      <c r="D242" s="5">
        <v>34.965600000000002</v>
      </c>
      <c r="E242" s="5">
        <v>-77.845600000000005</v>
      </c>
      <c r="F242" s="6">
        <v>3558.0681215999994</v>
      </c>
      <c r="G242" s="6">
        <f t="shared" si="7"/>
        <v>1988911.9073837998</v>
      </c>
      <c r="H242" s="7">
        <f t="shared" si="6"/>
        <v>0.83360065951535045</v>
      </c>
      <c r="I242" s="12">
        <v>21.35565876978405</v>
      </c>
    </row>
    <row r="243" spans="1:9">
      <c r="A243" t="s">
        <v>533</v>
      </c>
      <c r="B243" t="s">
        <v>14</v>
      </c>
      <c r="C243">
        <v>2448</v>
      </c>
      <c r="D243" s="5">
        <v>34.976261000000001</v>
      </c>
      <c r="E243" s="5">
        <v>-77.784362000000002</v>
      </c>
      <c r="F243" s="6">
        <v>3558.0681215999994</v>
      </c>
      <c r="G243" s="6">
        <f t="shared" si="7"/>
        <v>1992469.9755053998</v>
      </c>
      <c r="H243" s="7">
        <f t="shared" si="6"/>
        <v>0.83509193116079394</v>
      </c>
      <c r="I243" s="12">
        <v>21.35565876978405</v>
      </c>
    </row>
    <row r="244" spans="1:9">
      <c r="A244" t="s">
        <v>537</v>
      </c>
      <c r="B244" t="s">
        <v>14</v>
      </c>
      <c r="C244">
        <v>2448</v>
      </c>
      <c r="D244" s="5">
        <v>34.9786</v>
      </c>
      <c r="E244" s="5">
        <v>-77.780799999999999</v>
      </c>
      <c r="F244" s="6">
        <v>3558.0681215999994</v>
      </c>
      <c r="G244" s="6">
        <f t="shared" si="7"/>
        <v>1996028.0436269997</v>
      </c>
      <c r="H244" s="7">
        <f t="shared" si="6"/>
        <v>0.83658320280623732</v>
      </c>
      <c r="I244" s="12">
        <v>21.35565876978405</v>
      </c>
    </row>
    <row r="245" spans="1:9">
      <c r="A245" t="s">
        <v>541</v>
      </c>
      <c r="B245" t="s">
        <v>14</v>
      </c>
      <c r="C245">
        <v>2448</v>
      </c>
      <c r="D245" s="5">
        <v>34.981699999999996</v>
      </c>
      <c r="E245" s="5">
        <v>-77.773600000000002</v>
      </c>
      <c r="F245" s="6">
        <v>3558.0681215999994</v>
      </c>
      <c r="G245" s="6">
        <f t="shared" si="7"/>
        <v>1999586.1117485997</v>
      </c>
      <c r="H245" s="7">
        <f t="shared" si="6"/>
        <v>0.83807447445168082</v>
      </c>
      <c r="I245" s="12">
        <v>21.35565876978405</v>
      </c>
    </row>
    <row r="246" spans="1:9">
      <c r="A246" t="s">
        <v>549</v>
      </c>
      <c r="B246" t="s">
        <v>14</v>
      </c>
      <c r="C246">
        <v>2448</v>
      </c>
      <c r="D246" s="5">
        <v>34.985799999999998</v>
      </c>
      <c r="E246" s="5">
        <v>-77.715299999999999</v>
      </c>
      <c r="F246" s="6">
        <v>3558.0681215999994</v>
      </c>
      <c r="G246" s="6">
        <f t="shared" si="7"/>
        <v>2003144.1798701996</v>
      </c>
      <c r="H246" s="7">
        <f t="shared" si="6"/>
        <v>0.8395657460971242</v>
      </c>
      <c r="I246" s="12">
        <v>21.35565876978405</v>
      </c>
    </row>
    <row r="247" spans="1:9">
      <c r="A247" t="s">
        <v>787</v>
      </c>
      <c r="B247" t="s">
        <v>14</v>
      </c>
      <c r="C247">
        <v>2448</v>
      </c>
      <c r="D247" s="5">
        <v>35.0867</v>
      </c>
      <c r="E247" s="5">
        <v>-77.869699999999995</v>
      </c>
      <c r="F247" s="6">
        <v>3558.0681215999994</v>
      </c>
      <c r="G247" s="6">
        <f t="shared" si="7"/>
        <v>2006702.2479917996</v>
      </c>
      <c r="H247" s="7">
        <f t="shared" si="6"/>
        <v>0.84105701774256769</v>
      </c>
      <c r="I247" s="12">
        <v>21.35565876978405</v>
      </c>
    </row>
    <row r="248" spans="1:9">
      <c r="A248" t="s">
        <v>867</v>
      </c>
      <c r="B248" t="s">
        <v>14</v>
      </c>
      <c r="C248">
        <v>2448</v>
      </c>
      <c r="D248" s="5">
        <v>35.1158</v>
      </c>
      <c r="E248" s="5">
        <v>-77.978899999999996</v>
      </c>
      <c r="F248" s="6">
        <v>3558.0681215999994</v>
      </c>
      <c r="G248" s="6">
        <f t="shared" si="7"/>
        <v>2010260.3161133996</v>
      </c>
      <c r="H248" s="7">
        <f t="shared" si="6"/>
        <v>0.84254828938801107</v>
      </c>
      <c r="I248" s="12">
        <v>21.35565876978405</v>
      </c>
    </row>
    <row r="249" spans="1:9">
      <c r="A249" t="s">
        <v>877</v>
      </c>
      <c r="B249" t="s">
        <v>14</v>
      </c>
      <c r="C249">
        <v>2448</v>
      </c>
      <c r="D249" s="5">
        <v>35.118600000000001</v>
      </c>
      <c r="E249" s="5">
        <v>-77.8292</v>
      </c>
      <c r="F249" s="6">
        <v>3558.0681215999994</v>
      </c>
      <c r="G249" s="6">
        <f t="shared" si="7"/>
        <v>2013818.3842349995</v>
      </c>
      <c r="H249" s="7">
        <f t="shared" si="6"/>
        <v>0.84403956103345446</v>
      </c>
      <c r="I249" s="12">
        <v>21.35565876978405</v>
      </c>
    </row>
    <row r="250" spans="1:9">
      <c r="A250" t="s">
        <v>935</v>
      </c>
      <c r="B250" t="s">
        <v>14</v>
      </c>
      <c r="C250">
        <v>2448</v>
      </c>
      <c r="D250" s="5">
        <v>35.154429999999998</v>
      </c>
      <c r="E250" s="5">
        <v>-77.821860000000001</v>
      </c>
      <c r="F250" s="6">
        <v>3558.0681215999994</v>
      </c>
      <c r="G250" s="6">
        <f t="shared" si="7"/>
        <v>2017376.4523565995</v>
      </c>
      <c r="H250" s="7">
        <f t="shared" si="6"/>
        <v>0.84553083267889795</v>
      </c>
      <c r="I250" s="12">
        <v>21.35565876978405</v>
      </c>
    </row>
    <row r="251" spans="1:9">
      <c r="A251" t="s">
        <v>438</v>
      </c>
      <c r="B251" t="s">
        <v>14</v>
      </c>
      <c r="C251">
        <v>2424</v>
      </c>
      <c r="D251" s="5">
        <v>34.929200000000002</v>
      </c>
      <c r="E251" s="5">
        <v>-77.724199999999996</v>
      </c>
      <c r="F251" s="6">
        <v>3523.1851007999994</v>
      </c>
      <c r="G251" s="6">
        <f t="shared" si="7"/>
        <v>2020899.6374573994</v>
      </c>
      <c r="H251" s="7">
        <f t="shared" si="6"/>
        <v>0.84700748401409187</v>
      </c>
      <c r="I251" s="12">
        <v>21.428856733670315</v>
      </c>
    </row>
    <row r="252" spans="1:9">
      <c r="A252" t="s">
        <v>587</v>
      </c>
      <c r="B252" t="s">
        <v>14</v>
      </c>
      <c r="C252">
        <v>2424</v>
      </c>
      <c r="D252" s="5">
        <v>35.002499999999998</v>
      </c>
      <c r="E252" s="5">
        <v>-77.765600000000006</v>
      </c>
      <c r="F252" s="6">
        <v>3523.1851007999994</v>
      </c>
      <c r="G252" s="6">
        <f t="shared" si="7"/>
        <v>2024422.8225581993</v>
      </c>
      <c r="H252" s="7">
        <f t="shared" si="6"/>
        <v>0.8484841353492858</v>
      </c>
      <c r="I252" s="12">
        <v>21.428856733670315</v>
      </c>
    </row>
    <row r="253" spans="1:9">
      <c r="A253" t="s">
        <v>319</v>
      </c>
      <c r="B253" t="s">
        <v>14</v>
      </c>
      <c r="C253">
        <v>2420</v>
      </c>
      <c r="D253" s="5">
        <v>34.874200000000002</v>
      </c>
      <c r="E253" s="5">
        <v>-77.797200000000004</v>
      </c>
      <c r="F253" s="6">
        <v>3517.3712639999994</v>
      </c>
      <c r="G253" s="6">
        <f t="shared" si="7"/>
        <v>2027940.1938221992</v>
      </c>
      <c r="H253" s="7">
        <f t="shared" si="6"/>
        <v>0.84995834996610498</v>
      </c>
      <c r="I253" s="12">
        <v>21.441126816124338</v>
      </c>
    </row>
    <row r="254" spans="1:9">
      <c r="A254" t="s">
        <v>201</v>
      </c>
      <c r="B254" t="s">
        <v>34</v>
      </c>
      <c r="C254">
        <v>2723</v>
      </c>
      <c r="D254" s="5">
        <v>34.82</v>
      </c>
      <c r="E254" s="5">
        <v>-77.73</v>
      </c>
      <c r="F254" s="6">
        <v>3503.7102408000001</v>
      </c>
      <c r="G254" s="6">
        <f t="shared" si="7"/>
        <v>2031443.9040629992</v>
      </c>
      <c r="H254" s="7">
        <f t="shared" si="6"/>
        <v>0.85142683892061244</v>
      </c>
      <c r="I254" s="12">
        <v>21.470038360287404</v>
      </c>
    </row>
    <row r="255" spans="1:9">
      <c r="A255" t="s">
        <v>42</v>
      </c>
      <c r="B255" t="s">
        <v>14</v>
      </c>
      <c r="C255">
        <v>2400</v>
      </c>
      <c r="D255" s="5">
        <v>34.738900000000001</v>
      </c>
      <c r="E255" s="5">
        <v>-77.744399999999999</v>
      </c>
      <c r="F255" s="6">
        <v>3488.3020799999995</v>
      </c>
      <c r="G255" s="6">
        <f t="shared" si="7"/>
        <v>2034932.2061429992</v>
      </c>
      <c r="H255" s="7">
        <f t="shared" si="6"/>
        <v>0.85288886994555702</v>
      </c>
      <c r="I255" s="12">
        <v>21.502783047465222</v>
      </c>
    </row>
    <row r="256" spans="1:9">
      <c r="A256" t="s">
        <v>133</v>
      </c>
      <c r="B256" t="s">
        <v>14</v>
      </c>
      <c r="C256">
        <v>2400</v>
      </c>
      <c r="D256" s="5">
        <v>34.781399999999998</v>
      </c>
      <c r="E256" s="5">
        <v>-78.101100000000002</v>
      </c>
      <c r="F256" s="6">
        <v>3488.3020799999995</v>
      </c>
      <c r="G256" s="6">
        <f t="shared" si="7"/>
        <v>2038420.5082229993</v>
      </c>
      <c r="H256" s="7">
        <f t="shared" si="6"/>
        <v>0.85435090097050159</v>
      </c>
      <c r="I256" s="12">
        <v>21.502783047465222</v>
      </c>
    </row>
    <row r="257" spans="1:9">
      <c r="A257" t="s">
        <v>329</v>
      </c>
      <c r="B257" t="s">
        <v>14</v>
      </c>
      <c r="C257">
        <v>2400</v>
      </c>
      <c r="D257" s="5">
        <v>34.8767</v>
      </c>
      <c r="E257" s="5">
        <v>-77.913300000000007</v>
      </c>
      <c r="F257" s="6">
        <v>3488.3020799999995</v>
      </c>
      <c r="G257" s="6">
        <f t="shared" si="7"/>
        <v>2041908.8103029993</v>
      </c>
      <c r="H257" s="7">
        <f t="shared" si="6"/>
        <v>0.85581293199544617</v>
      </c>
      <c r="I257" s="12">
        <v>21.502783047465222</v>
      </c>
    </row>
    <row r="258" spans="1:9">
      <c r="A258" t="s">
        <v>75</v>
      </c>
      <c r="B258" t="s">
        <v>14</v>
      </c>
      <c r="C258">
        <v>2397</v>
      </c>
      <c r="D258" s="5">
        <v>34.751100000000001</v>
      </c>
      <c r="E258" s="5">
        <v>-77.765000000000001</v>
      </c>
      <c r="F258" s="6">
        <v>3483.9417023999995</v>
      </c>
      <c r="G258" s="6">
        <f t="shared" si="7"/>
        <v>2045392.7520053994</v>
      </c>
      <c r="H258" s="7">
        <f t="shared" si="6"/>
        <v>0.85727313548160955</v>
      </c>
      <c r="I258" s="12">
        <v>21.512075773176058</v>
      </c>
    </row>
    <row r="259" spans="1:9">
      <c r="A259" t="s">
        <v>405</v>
      </c>
      <c r="B259" t="s">
        <v>14</v>
      </c>
      <c r="C259">
        <v>2392</v>
      </c>
      <c r="D259" s="5">
        <v>34.907499999999999</v>
      </c>
      <c r="E259" s="5">
        <v>-77.6858</v>
      </c>
      <c r="F259" s="6">
        <v>3476.6744063999995</v>
      </c>
      <c r="G259" s="6">
        <f t="shared" si="7"/>
        <v>2048869.4264117994</v>
      </c>
      <c r="H259" s="7">
        <f t="shared" ref="H259:H322" si="8">G259/$G$465</f>
        <v>0.85873029306980431</v>
      </c>
      <c r="I259" s="12">
        <v>21.52758952539314</v>
      </c>
    </row>
    <row r="260" spans="1:9">
      <c r="A260" t="s">
        <v>169</v>
      </c>
      <c r="B260" t="s">
        <v>51</v>
      </c>
      <c r="C260">
        <v>4719</v>
      </c>
      <c r="D260" s="5">
        <v>34.803100000000001</v>
      </c>
      <c r="E260" s="5">
        <v>-78.173100000000005</v>
      </c>
      <c r="F260" s="6">
        <v>3473.4794093999994</v>
      </c>
      <c r="G260" s="6">
        <f t="shared" ref="G260:G323" si="9">F260+G259</f>
        <v>2052342.9058211993</v>
      </c>
      <c r="H260" s="7">
        <f t="shared" si="8"/>
        <v>0.86018611155816427</v>
      </c>
      <c r="I260" s="12">
        <v>21.534420262871919</v>
      </c>
    </row>
    <row r="261" spans="1:9">
      <c r="A261" t="s">
        <v>69</v>
      </c>
      <c r="B261" t="s">
        <v>14</v>
      </c>
      <c r="C261">
        <v>2320</v>
      </c>
      <c r="D261" s="5">
        <v>34.749699999999997</v>
      </c>
      <c r="E261" s="5">
        <v>-77.731700000000004</v>
      </c>
      <c r="F261" s="6">
        <v>3372.0253439999992</v>
      </c>
      <c r="G261" s="6">
        <f t="shared" si="9"/>
        <v>2055714.9311651993</v>
      </c>
      <c r="H261" s="7">
        <f t="shared" si="8"/>
        <v>0.86159940821561065</v>
      </c>
      <c r="I261" s="12">
        <v>21.754655752432889</v>
      </c>
    </row>
    <row r="262" spans="1:9">
      <c r="A262" t="s">
        <v>919</v>
      </c>
      <c r="B262" t="s">
        <v>21</v>
      </c>
      <c r="C262">
        <v>12800</v>
      </c>
      <c r="D262" s="5">
        <v>35.146099999999997</v>
      </c>
      <c r="E262" s="5">
        <v>-77.994399999999999</v>
      </c>
      <c r="F262" s="6">
        <v>3344.9471999999992</v>
      </c>
      <c r="G262" s="6">
        <f t="shared" si="9"/>
        <v>2059059.8783651993</v>
      </c>
      <c r="H262" s="7">
        <f t="shared" si="8"/>
        <v>0.86300135577377668</v>
      </c>
      <c r="I262" s="12">
        <v>21.814557459444636</v>
      </c>
    </row>
    <row r="263" spans="1:9">
      <c r="A263" t="s">
        <v>579</v>
      </c>
      <c r="B263" t="s">
        <v>14</v>
      </c>
      <c r="C263">
        <v>2205</v>
      </c>
      <c r="D263" s="5">
        <v>35.001399999999997</v>
      </c>
      <c r="E263" s="5">
        <v>-77.899199999999993</v>
      </c>
      <c r="F263" s="6">
        <v>3204.8775359999995</v>
      </c>
      <c r="G263" s="6">
        <f t="shared" si="9"/>
        <v>2062264.7559011993</v>
      </c>
      <c r="H263" s="7">
        <f t="shared" si="8"/>
        <v>0.86434459677794451</v>
      </c>
      <c r="I263" s="12">
        <v>22.132370820834829</v>
      </c>
    </row>
    <row r="264" spans="1:9">
      <c r="A264" t="s">
        <v>440</v>
      </c>
      <c r="B264" t="s">
        <v>14</v>
      </c>
      <c r="C264">
        <v>2184</v>
      </c>
      <c r="D264" s="5">
        <v>34.929200000000002</v>
      </c>
      <c r="E264" s="5">
        <v>-77.991699999999994</v>
      </c>
      <c r="F264" s="6">
        <v>3174.3548927999996</v>
      </c>
      <c r="G264" s="6">
        <f t="shared" si="9"/>
        <v>2065439.1107939994</v>
      </c>
      <c r="H264" s="7">
        <f t="shared" si="8"/>
        <v>0.86567504501064407</v>
      </c>
      <c r="I264" s="12">
        <v>22.203467375221237</v>
      </c>
    </row>
    <row r="265" spans="1:9">
      <c r="A265" t="s">
        <v>444</v>
      </c>
      <c r="B265" t="s">
        <v>14</v>
      </c>
      <c r="C265">
        <v>2160</v>
      </c>
      <c r="D265" s="5">
        <v>34.933300000000003</v>
      </c>
      <c r="E265" s="5">
        <v>-78.030299999999997</v>
      </c>
      <c r="F265" s="6">
        <v>3139.4718719999996</v>
      </c>
      <c r="G265" s="6">
        <f t="shared" si="9"/>
        <v>2068578.5826659994</v>
      </c>
      <c r="H265" s="7">
        <f t="shared" si="8"/>
        <v>0.86699087293309418</v>
      </c>
      <c r="I265" s="12">
        <v>22.285562500435255</v>
      </c>
    </row>
    <row r="266" spans="1:9">
      <c r="A266" t="s">
        <v>452</v>
      </c>
      <c r="B266" t="s">
        <v>14</v>
      </c>
      <c r="C266">
        <v>2160</v>
      </c>
      <c r="D266" s="5">
        <v>34.94</v>
      </c>
      <c r="E266" s="5">
        <v>-77.817499999999995</v>
      </c>
      <c r="F266" s="6">
        <v>3139.4718719999996</v>
      </c>
      <c r="G266" s="6">
        <f t="shared" si="9"/>
        <v>2071718.0545379994</v>
      </c>
      <c r="H266" s="7">
        <f t="shared" si="8"/>
        <v>0.8683067008555444</v>
      </c>
      <c r="I266" s="12">
        <v>22.285562500435255</v>
      </c>
    </row>
    <row r="267" spans="1:9">
      <c r="A267" t="s">
        <v>623</v>
      </c>
      <c r="B267" t="s">
        <v>14</v>
      </c>
      <c r="C267">
        <v>2160</v>
      </c>
      <c r="D267" s="5">
        <v>35.021900000000002</v>
      </c>
      <c r="E267" s="5">
        <v>-77.870599999999996</v>
      </c>
      <c r="F267" s="6">
        <v>3139.4718719999996</v>
      </c>
      <c r="G267" s="6">
        <f t="shared" si="9"/>
        <v>2074857.5264099995</v>
      </c>
      <c r="H267" s="7">
        <f t="shared" si="8"/>
        <v>0.86962252877799451</v>
      </c>
      <c r="I267" s="12">
        <v>22.285562500435255</v>
      </c>
    </row>
    <row r="268" spans="1:9">
      <c r="A268" t="s">
        <v>715</v>
      </c>
      <c r="B268" t="s">
        <v>14</v>
      </c>
      <c r="C268">
        <v>2160</v>
      </c>
      <c r="D268" s="5">
        <v>35.057561</v>
      </c>
      <c r="E268" s="5">
        <v>-77.858721000000003</v>
      </c>
      <c r="F268" s="6">
        <v>3139.4718719999996</v>
      </c>
      <c r="G268" s="6">
        <f t="shared" si="9"/>
        <v>2077996.9982819995</v>
      </c>
      <c r="H268" s="7">
        <f t="shared" si="8"/>
        <v>0.87093835670044462</v>
      </c>
      <c r="I268" s="12">
        <v>22.285562500435255</v>
      </c>
    </row>
    <row r="269" spans="1:9">
      <c r="A269" t="s">
        <v>741</v>
      </c>
      <c r="B269" t="s">
        <v>14</v>
      </c>
      <c r="C269">
        <v>2160</v>
      </c>
      <c r="D269" s="5">
        <v>35.0672</v>
      </c>
      <c r="E269" s="5">
        <v>-77.825000000000003</v>
      </c>
      <c r="F269" s="6">
        <v>3139.4718719999996</v>
      </c>
      <c r="G269" s="6">
        <f t="shared" si="9"/>
        <v>2081136.4701539995</v>
      </c>
      <c r="H269" s="7">
        <f t="shared" si="8"/>
        <v>0.87225418462289472</v>
      </c>
      <c r="I269" s="12">
        <v>22.285562500435255</v>
      </c>
    </row>
    <row r="270" spans="1:9">
      <c r="A270" t="s">
        <v>947</v>
      </c>
      <c r="B270" t="s">
        <v>14</v>
      </c>
      <c r="C270">
        <v>2160</v>
      </c>
      <c r="D270" s="5">
        <v>35.190300000000001</v>
      </c>
      <c r="E270" s="5">
        <v>-78.036900000000003</v>
      </c>
      <c r="F270" s="6">
        <v>3139.4718719999996</v>
      </c>
      <c r="G270" s="6">
        <f t="shared" si="9"/>
        <v>2084275.9420259995</v>
      </c>
      <c r="H270" s="7">
        <f t="shared" si="8"/>
        <v>0.87357001254534483</v>
      </c>
      <c r="I270" s="12">
        <v>22.285562500435255</v>
      </c>
    </row>
    <row r="271" spans="1:9">
      <c r="A271" t="s">
        <v>839</v>
      </c>
      <c r="B271" t="s">
        <v>51</v>
      </c>
      <c r="C271">
        <v>4160</v>
      </c>
      <c r="D271" s="5">
        <v>35.106900000000003</v>
      </c>
      <c r="E271" s="5">
        <v>-78.070800000000006</v>
      </c>
      <c r="F271" s="6">
        <v>3062.0204159999994</v>
      </c>
      <c r="G271" s="6">
        <f t="shared" si="9"/>
        <v>2087337.9624419995</v>
      </c>
      <c r="H271" s="7">
        <f t="shared" si="8"/>
        <v>0.87485337870588253</v>
      </c>
      <c r="I271" s="12">
        <v>22.471149472402097</v>
      </c>
    </row>
    <row r="272" spans="1:9">
      <c r="A272" t="s">
        <v>81</v>
      </c>
      <c r="B272" t="s">
        <v>14</v>
      </c>
      <c r="C272">
        <v>2100</v>
      </c>
      <c r="D272" s="5">
        <v>34.753300000000003</v>
      </c>
      <c r="E272" s="5">
        <v>-78.17</v>
      </c>
      <c r="F272" s="6">
        <v>3052.2643199999993</v>
      </c>
      <c r="G272" s="6">
        <f t="shared" si="9"/>
        <v>2090390.2267619995</v>
      </c>
      <c r="H272" s="7">
        <f t="shared" si="8"/>
        <v>0.87613265585270905</v>
      </c>
      <c r="I272" s="12">
        <v>22.494858967180853</v>
      </c>
    </row>
    <row r="273" spans="1:9">
      <c r="A273" t="s">
        <v>33</v>
      </c>
      <c r="B273" t="s">
        <v>34</v>
      </c>
      <c r="C273">
        <v>2347</v>
      </c>
      <c r="D273" s="5">
        <v>34.736400000000003</v>
      </c>
      <c r="E273" s="5">
        <v>-77.763300000000001</v>
      </c>
      <c r="F273" s="6">
        <v>3019.9074312000002</v>
      </c>
      <c r="G273" s="6">
        <f t="shared" si="9"/>
        <v>2093410.1341931995</v>
      </c>
      <c r="H273" s="7">
        <f t="shared" si="8"/>
        <v>0.87739837145176491</v>
      </c>
      <c r="I273" s="12">
        <v>22.574039486459142</v>
      </c>
    </row>
    <row r="274" spans="1:9">
      <c r="A274" t="s">
        <v>859</v>
      </c>
      <c r="B274" t="s">
        <v>21</v>
      </c>
      <c r="C274">
        <v>11550</v>
      </c>
      <c r="D274" s="5">
        <v>35.112200000000001</v>
      </c>
      <c r="E274" s="5">
        <v>-77.883300000000006</v>
      </c>
      <c r="F274" s="6">
        <v>3018.2921999999994</v>
      </c>
      <c r="G274" s="6">
        <f t="shared" si="9"/>
        <v>2096428.4263931995</v>
      </c>
      <c r="H274" s="7">
        <f t="shared" si="8"/>
        <v>0.87866341006870374</v>
      </c>
      <c r="I274" s="12">
        <v>22.578014318331348</v>
      </c>
    </row>
    <row r="275" spans="1:9">
      <c r="A275" t="s">
        <v>615</v>
      </c>
      <c r="B275" t="s">
        <v>14</v>
      </c>
      <c r="C275">
        <v>2060</v>
      </c>
      <c r="D275" s="5">
        <v>35.017499999999998</v>
      </c>
      <c r="E275" s="5">
        <v>-77.962199999999996</v>
      </c>
      <c r="F275" s="6">
        <v>2994.1259519999994</v>
      </c>
      <c r="G275" s="6">
        <f t="shared" si="9"/>
        <v>2099422.5523451995</v>
      </c>
      <c r="H275" s="7">
        <f t="shared" si="8"/>
        <v>0.87991832003178116</v>
      </c>
      <c r="I275" s="12">
        <v>22.637739009821026</v>
      </c>
    </row>
    <row r="276" spans="1:9">
      <c r="A276" t="s">
        <v>629</v>
      </c>
      <c r="B276" t="s">
        <v>21</v>
      </c>
      <c r="C276">
        <v>11200</v>
      </c>
      <c r="D276" s="5">
        <v>35.023443999999998</v>
      </c>
      <c r="E276" s="5">
        <v>-78.074718000000004</v>
      </c>
      <c r="F276" s="6">
        <v>2926.8287999999993</v>
      </c>
      <c r="G276" s="6">
        <f t="shared" si="9"/>
        <v>2102349.3811451993</v>
      </c>
      <c r="H276" s="7">
        <f t="shared" si="8"/>
        <v>0.88114502414517637</v>
      </c>
      <c r="I276" s="12">
        <v>22.80663337916026</v>
      </c>
    </row>
    <row r="277" spans="1:9">
      <c r="A277" t="s">
        <v>845</v>
      </c>
      <c r="B277" t="s">
        <v>34</v>
      </c>
      <c r="C277">
        <v>2269</v>
      </c>
      <c r="D277" s="5">
        <v>35.1083</v>
      </c>
      <c r="E277" s="5">
        <v>-77.7667</v>
      </c>
      <c r="F277" s="6">
        <v>2919.5440824000002</v>
      </c>
      <c r="G277" s="6">
        <f t="shared" si="9"/>
        <v>2105268.9252275992</v>
      </c>
      <c r="H277" s="7">
        <f t="shared" si="8"/>
        <v>0.8823686750587928</v>
      </c>
      <c r="I277" s="12">
        <v>22.825148133737549</v>
      </c>
    </row>
    <row r="278" spans="1:9">
      <c r="A278" t="s">
        <v>559</v>
      </c>
      <c r="B278" t="s">
        <v>14</v>
      </c>
      <c r="C278">
        <v>2000</v>
      </c>
      <c r="D278" s="5">
        <v>34.991900000000001</v>
      </c>
      <c r="E278" s="5">
        <v>-77.774199999999993</v>
      </c>
      <c r="F278" s="6">
        <v>2906.9183999999996</v>
      </c>
      <c r="G278" s="6">
        <f t="shared" si="9"/>
        <v>2108175.8436275991</v>
      </c>
      <c r="H278" s="7">
        <f t="shared" si="8"/>
        <v>0.88358703424624652</v>
      </c>
      <c r="I278" s="12">
        <v>22.85734711352687</v>
      </c>
    </row>
    <row r="279" spans="1:9">
      <c r="A279" t="s">
        <v>593</v>
      </c>
      <c r="B279" t="s">
        <v>14</v>
      </c>
      <c r="C279">
        <v>2000</v>
      </c>
      <c r="D279" s="5">
        <v>35.005000000000003</v>
      </c>
      <c r="E279" s="5">
        <v>-77.770600000000002</v>
      </c>
      <c r="F279" s="6">
        <v>2906.9183999999996</v>
      </c>
      <c r="G279" s="6">
        <f t="shared" si="9"/>
        <v>2111082.7620275989</v>
      </c>
      <c r="H279" s="7">
        <f t="shared" si="8"/>
        <v>0.88480539343370024</v>
      </c>
      <c r="I279" s="12">
        <v>22.85734711352687</v>
      </c>
    </row>
    <row r="280" spans="1:9">
      <c r="A280" t="s">
        <v>131</v>
      </c>
      <c r="B280" t="s">
        <v>14</v>
      </c>
      <c r="C280">
        <v>1975</v>
      </c>
      <c r="D280" s="5">
        <v>34.780799999999999</v>
      </c>
      <c r="E280" s="5">
        <v>-77.736699999999999</v>
      </c>
      <c r="F280" s="6">
        <v>2870.5819199999996</v>
      </c>
      <c r="G280" s="6">
        <f t="shared" si="9"/>
        <v>2113953.3439475987</v>
      </c>
      <c r="H280" s="7">
        <f t="shared" si="8"/>
        <v>0.88600852313131073</v>
      </c>
      <c r="I280" s="12">
        <v>22.950801594016447</v>
      </c>
    </row>
    <row r="281" spans="1:9">
      <c r="A281" t="s">
        <v>869</v>
      </c>
      <c r="B281" t="s">
        <v>14</v>
      </c>
      <c r="C281">
        <v>1975</v>
      </c>
      <c r="D281" s="5">
        <v>35.116100000000003</v>
      </c>
      <c r="E281" s="5">
        <v>-77.953599999999994</v>
      </c>
      <c r="F281" s="6">
        <v>2870.5819199999996</v>
      </c>
      <c r="G281" s="6">
        <f t="shared" si="9"/>
        <v>2116823.9258675985</v>
      </c>
      <c r="H281" s="7">
        <f t="shared" si="8"/>
        <v>0.88721165282892134</v>
      </c>
      <c r="I281" s="12">
        <v>22.950801594016447</v>
      </c>
    </row>
    <row r="282" spans="1:9">
      <c r="A282" t="s">
        <v>657</v>
      </c>
      <c r="B282" t="s">
        <v>51</v>
      </c>
      <c r="C282">
        <v>3846</v>
      </c>
      <c r="D282" s="5">
        <v>35.033099999999997</v>
      </c>
      <c r="E282" s="5">
        <v>-77.9786</v>
      </c>
      <c r="F282" s="6">
        <v>2830.8967595999998</v>
      </c>
      <c r="G282" s="6">
        <f t="shared" si="9"/>
        <v>2119654.8226271984</v>
      </c>
      <c r="H282" s="7">
        <f t="shared" si="8"/>
        <v>0.88839814952445695</v>
      </c>
      <c r="I282" s="12">
        <v>23.054229843594605</v>
      </c>
    </row>
    <row r="283" spans="1:9">
      <c r="A283" t="s">
        <v>139</v>
      </c>
      <c r="B283" t="s">
        <v>21</v>
      </c>
      <c r="C283">
        <v>10400</v>
      </c>
      <c r="D283" s="5">
        <v>34.783299999999997</v>
      </c>
      <c r="E283" s="5">
        <v>-78.143900000000002</v>
      </c>
      <c r="F283" s="6">
        <v>2717.7695999999996</v>
      </c>
      <c r="G283" s="6">
        <f t="shared" si="9"/>
        <v>2122372.5922271982</v>
      </c>
      <c r="H283" s="7">
        <f t="shared" si="8"/>
        <v>0.88953723191546674</v>
      </c>
      <c r="I283" s="12">
        <v>23.357221021419022</v>
      </c>
    </row>
    <row r="284" spans="1:9">
      <c r="A284" t="s">
        <v>149</v>
      </c>
      <c r="B284" t="s">
        <v>21</v>
      </c>
      <c r="C284">
        <v>10400</v>
      </c>
      <c r="D284" s="5">
        <v>34.789200000000001</v>
      </c>
      <c r="E284" s="5">
        <v>-78.048900000000003</v>
      </c>
      <c r="F284" s="6">
        <v>2717.7695999999996</v>
      </c>
      <c r="G284" s="6">
        <f t="shared" si="9"/>
        <v>2125090.3618271984</v>
      </c>
      <c r="H284" s="7">
        <f t="shared" si="8"/>
        <v>0.89067631430647676</v>
      </c>
      <c r="I284" s="12">
        <v>23.357221021419022</v>
      </c>
    </row>
    <row r="285" spans="1:9">
      <c r="A285" t="s">
        <v>167</v>
      </c>
      <c r="B285" t="s">
        <v>21</v>
      </c>
      <c r="C285">
        <v>10400</v>
      </c>
      <c r="D285" s="5">
        <v>34.800800000000002</v>
      </c>
      <c r="E285" s="5">
        <v>-77.751900000000006</v>
      </c>
      <c r="F285" s="6">
        <v>2717.7695999999996</v>
      </c>
      <c r="G285" s="6">
        <f t="shared" si="9"/>
        <v>2127808.1314271986</v>
      </c>
      <c r="H285" s="7">
        <f t="shared" si="8"/>
        <v>0.89181539669748666</v>
      </c>
      <c r="I285" s="12">
        <v>23.357221021419022</v>
      </c>
    </row>
    <row r="286" spans="1:9">
      <c r="A286" t="s">
        <v>409</v>
      </c>
      <c r="B286" t="s">
        <v>21</v>
      </c>
      <c r="C286">
        <v>10400</v>
      </c>
      <c r="D286" s="5">
        <v>34.911099999999998</v>
      </c>
      <c r="E286" s="5">
        <v>-78.077799999999996</v>
      </c>
      <c r="F286" s="6">
        <v>2717.7695999999996</v>
      </c>
      <c r="G286" s="6">
        <f t="shared" si="9"/>
        <v>2130525.9010271989</v>
      </c>
      <c r="H286" s="7">
        <f t="shared" si="8"/>
        <v>0.89295447908849668</v>
      </c>
      <c r="I286" s="12">
        <v>23.357221021419022</v>
      </c>
    </row>
    <row r="287" spans="1:9">
      <c r="A287" t="s">
        <v>143</v>
      </c>
      <c r="B287" t="s">
        <v>14</v>
      </c>
      <c r="C287">
        <v>1860</v>
      </c>
      <c r="D287" s="5">
        <v>34.784399999999998</v>
      </c>
      <c r="E287" s="5">
        <v>-77.941699999999997</v>
      </c>
      <c r="F287" s="6">
        <v>2703.4341119999995</v>
      </c>
      <c r="G287" s="6">
        <f t="shared" si="9"/>
        <v>2133229.3351391987</v>
      </c>
      <c r="H287" s="7">
        <f t="shared" si="8"/>
        <v>0.89408755313282862</v>
      </c>
      <c r="I287" s="12">
        <v>23.396513487991079</v>
      </c>
    </row>
    <row r="288" spans="1:9">
      <c r="A288" t="s">
        <v>259</v>
      </c>
      <c r="B288" t="s">
        <v>14</v>
      </c>
      <c r="C288">
        <v>1860</v>
      </c>
      <c r="D288" s="5">
        <v>34.85</v>
      </c>
      <c r="E288" s="5">
        <v>-77.943299999999994</v>
      </c>
      <c r="F288" s="6">
        <v>2703.4341119999995</v>
      </c>
      <c r="G288" s="6">
        <f t="shared" si="9"/>
        <v>2135932.7692511985</v>
      </c>
      <c r="H288" s="7">
        <f t="shared" si="8"/>
        <v>0.89522062717716056</v>
      </c>
      <c r="I288" s="12">
        <v>23.396513487991079</v>
      </c>
    </row>
    <row r="289" spans="1:9">
      <c r="A289" t="s">
        <v>297</v>
      </c>
      <c r="B289" t="s">
        <v>14</v>
      </c>
      <c r="C289">
        <v>1860</v>
      </c>
      <c r="D289" s="5">
        <v>34.861899999999999</v>
      </c>
      <c r="E289" s="5">
        <v>-77.948899999999995</v>
      </c>
      <c r="F289" s="6">
        <v>2703.4341119999995</v>
      </c>
      <c r="G289" s="6">
        <f t="shared" si="9"/>
        <v>2138636.2033631983</v>
      </c>
      <c r="H289" s="7">
        <f t="shared" si="8"/>
        <v>0.89635370122149249</v>
      </c>
      <c r="I289" s="12">
        <v>23.396513487991079</v>
      </c>
    </row>
    <row r="290" spans="1:9">
      <c r="A290" t="s">
        <v>355</v>
      </c>
      <c r="B290" t="s">
        <v>14</v>
      </c>
      <c r="C290">
        <v>1860</v>
      </c>
      <c r="D290" s="5">
        <v>34.8842</v>
      </c>
      <c r="E290" s="5">
        <v>-77.762200000000007</v>
      </c>
      <c r="F290" s="6">
        <v>2703.4341119999995</v>
      </c>
      <c r="G290" s="6">
        <f t="shared" si="9"/>
        <v>2141339.6374751981</v>
      </c>
      <c r="H290" s="7">
        <f t="shared" si="8"/>
        <v>0.89748677526582454</v>
      </c>
      <c r="I290" s="12">
        <v>23.396513487991079</v>
      </c>
    </row>
    <row r="291" spans="1:9">
      <c r="A291" t="s">
        <v>631</v>
      </c>
      <c r="B291" t="s">
        <v>14</v>
      </c>
      <c r="C291">
        <v>1860</v>
      </c>
      <c r="D291" s="5">
        <v>35.023600000000002</v>
      </c>
      <c r="E291" s="5">
        <v>-77.894400000000005</v>
      </c>
      <c r="F291" s="6">
        <v>2703.4341119999995</v>
      </c>
      <c r="G291" s="6">
        <f t="shared" si="9"/>
        <v>2144043.0715871979</v>
      </c>
      <c r="H291" s="7">
        <f t="shared" si="8"/>
        <v>0.89861984931015648</v>
      </c>
      <c r="I291" s="12">
        <v>23.396513487991079</v>
      </c>
    </row>
    <row r="292" spans="1:9">
      <c r="A292" t="s">
        <v>755</v>
      </c>
      <c r="B292" t="s">
        <v>14</v>
      </c>
      <c r="C292">
        <v>1860</v>
      </c>
      <c r="D292" s="5">
        <v>35.075800000000001</v>
      </c>
      <c r="E292" s="5">
        <v>-77.940600000000003</v>
      </c>
      <c r="F292" s="6">
        <v>2703.4341119999995</v>
      </c>
      <c r="G292" s="6">
        <f t="shared" si="9"/>
        <v>2146746.5056991978</v>
      </c>
      <c r="H292" s="7">
        <f t="shared" si="8"/>
        <v>0.89975292335448842</v>
      </c>
      <c r="I292" s="12">
        <v>23.396513487991079</v>
      </c>
    </row>
    <row r="293" spans="1:9">
      <c r="A293" t="s">
        <v>523</v>
      </c>
      <c r="B293" t="s">
        <v>51</v>
      </c>
      <c r="C293">
        <v>3600</v>
      </c>
      <c r="D293" s="5">
        <v>34.969200000000001</v>
      </c>
      <c r="E293" s="5">
        <v>-78.142200000000003</v>
      </c>
      <c r="F293" s="6">
        <v>2649.8253599999998</v>
      </c>
      <c r="G293" s="6">
        <f t="shared" si="9"/>
        <v>2149396.3310591979</v>
      </c>
      <c r="H293" s="7">
        <f t="shared" si="8"/>
        <v>0.90086352868572306</v>
      </c>
      <c r="I293" s="12">
        <v>23.545320517331753</v>
      </c>
    </row>
    <row r="294" spans="1:9">
      <c r="A294" t="s">
        <v>55</v>
      </c>
      <c r="B294" t="s">
        <v>14</v>
      </c>
      <c r="C294">
        <v>1800</v>
      </c>
      <c r="D294" s="5">
        <v>34.743299999999998</v>
      </c>
      <c r="E294" s="5">
        <v>-78.073300000000003</v>
      </c>
      <c r="F294" s="6">
        <v>2616.2265599999996</v>
      </c>
      <c r="G294" s="6">
        <f t="shared" si="9"/>
        <v>2152012.5576191978</v>
      </c>
      <c r="H294" s="7">
        <f t="shared" si="8"/>
        <v>0.90196005195443141</v>
      </c>
      <c r="I294" s="12">
        <v>23.640126566496917</v>
      </c>
    </row>
    <row r="295" spans="1:9">
      <c r="A295" t="s">
        <v>125</v>
      </c>
      <c r="B295" t="s">
        <v>14</v>
      </c>
      <c r="C295">
        <v>1800</v>
      </c>
      <c r="D295" s="5">
        <v>34.78</v>
      </c>
      <c r="E295" s="5">
        <v>-78.106700000000004</v>
      </c>
      <c r="F295" s="6">
        <v>2616.2265599999996</v>
      </c>
      <c r="G295" s="6">
        <f t="shared" si="9"/>
        <v>2154628.7841791976</v>
      </c>
      <c r="H295" s="7">
        <f t="shared" si="8"/>
        <v>0.90305657522313987</v>
      </c>
      <c r="I295" s="12">
        <v>23.640126566496917</v>
      </c>
    </row>
    <row r="296" spans="1:9">
      <c r="A296" t="s">
        <v>205</v>
      </c>
      <c r="B296" t="s">
        <v>14</v>
      </c>
      <c r="C296">
        <v>1800</v>
      </c>
      <c r="D296" s="5">
        <v>34.823300000000003</v>
      </c>
      <c r="E296" s="5">
        <v>-78.095799999999997</v>
      </c>
      <c r="F296" s="6">
        <v>2616.2265599999996</v>
      </c>
      <c r="G296" s="6">
        <f t="shared" si="9"/>
        <v>2157245.0107391975</v>
      </c>
      <c r="H296" s="7">
        <f t="shared" si="8"/>
        <v>0.90415309849184822</v>
      </c>
      <c r="I296" s="12">
        <v>23.640126566496917</v>
      </c>
    </row>
    <row r="297" spans="1:9">
      <c r="A297" t="s">
        <v>727</v>
      </c>
      <c r="B297" t="s">
        <v>14</v>
      </c>
      <c r="C297">
        <v>1800</v>
      </c>
      <c r="D297" s="5">
        <v>35.064700000000002</v>
      </c>
      <c r="E297" s="5">
        <v>-77.802800000000005</v>
      </c>
      <c r="F297" s="6">
        <v>2616.2265599999996</v>
      </c>
      <c r="G297" s="6">
        <f t="shared" si="9"/>
        <v>2159861.2372991974</v>
      </c>
      <c r="H297" s="7">
        <f t="shared" si="8"/>
        <v>0.90524962176055657</v>
      </c>
      <c r="I297" s="12">
        <v>23.640126566496917</v>
      </c>
    </row>
    <row r="298" spans="1:9">
      <c r="A298" t="s">
        <v>50</v>
      </c>
      <c r="B298" t="s">
        <v>51</v>
      </c>
      <c r="C298">
        <v>3506</v>
      </c>
      <c r="D298" s="5">
        <v>34.741886000000001</v>
      </c>
      <c r="E298" s="5">
        <v>-78.100072999999995</v>
      </c>
      <c r="F298" s="6">
        <v>2580.6354755999996</v>
      </c>
      <c r="G298" s="6">
        <f t="shared" si="9"/>
        <v>2162441.8727747975</v>
      </c>
      <c r="H298" s="7">
        <f t="shared" si="8"/>
        <v>0.9063312279525868</v>
      </c>
      <c r="I298" s="12">
        <v>23.741891545789748</v>
      </c>
    </row>
    <row r="299" spans="1:9">
      <c r="A299" t="s">
        <v>183</v>
      </c>
      <c r="B299" t="s">
        <v>14</v>
      </c>
      <c r="C299">
        <v>1760</v>
      </c>
      <c r="D299" s="5">
        <v>34.809399999999997</v>
      </c>
      <c r="E299" s="5">
        <v>-77.703900000000004</v>
      </c>
      <c r="F299" s="6">
        <v>2558.0881919999997</v>
      </c>
      <c r="G299" s="6">
        <f t="shared" si="9"/>
        <v>2164999.9609667975</v>
      </c>
      <c r="H299" s="7">
        <f t="shared" si="8"/>
        <v>0.90740338403754617</v>
      </c>
      <c r="I299" s="12">
        <v>23.807089395984953</v>
      </c>
    </row>
    <row r="300" spans="1:9">
      <c r="A300" t="s">
        <v>267</v>
      </c>
      <c r="B300" t="s">
        <v>14</v>
      </c>
      <c r="C300">
        <v>1760</v>
      </c>
      <c r="D300" s="5">
        <v>34.854199999999999</v>
      </c>
      <c r="E300" s="5">
        <v>-77.700800000000001</v>
      </c>
      <c r="F300" s="6">
        <v>2558.0881919999997</v>
      </c>
      <c r="G300" s="6">
        <f t="shared" si="9"/>
        <v>2167558.0491587976</v>
      </c>
      <c r="H300" s="7">
        <f t="shared" si="8"/>
        <v>0.90847554012250553</v>
      </c>
      <c r="I300" s="12">
        <v>23.807089395984953</v>
      </c>
    </row>
    <row r="301" spans="1:9">
      <c r="A301" t="s">
        <v>289</v>
      </c>
      <c r="B301" t="s">
        <v>14</v>
      </c>
      <c r="C301">
        <v>1760</v>
      </c>
      <c r="D301" s="5">
        <v>34.860211999999997</v>
      </c>
      <c r="E301" s="5">
        <v>-77.698131000000004</v>
      </c>
      <c r="F301" s="6">
        <v>2558.0881919999997</v>
      </c>
      <c r="G301" s="6">
        <f t="shared" si="9"/>
        <v>2170116.1373507977</v>
      </c>
      <c r="H301" s="7">
        <f t="shared" si="8"/>
        <v>0.9095476962074649</v>
      </c>
      <c r="I301" s="12">
        <v>23.807089395984953</v>
      </c>
    </row>
    <row r="302" spans="1:9">
      <c r="A302" t="s">
        <v>557</v>
      </c>
      <c r="B302" t="s">
        <v>14</v>
      </c>
      <c r="C302">
        <v>1760</v>
      </c>
      <c r="D302" s="5">
        <v>34.989400000000003</v>
      </c>
      <c r="E302" s="5">
        <v>-77.905000000000001</v>
      </c>
      <c r="F302" s="6">
        <v>2558.0881919999997</v>
      </c>
      <c r="G302" s="6">
        <f t="shared" si="9"/>
        <v>2172674.2255427977</v>
      </c>
      <c r="H302" s="7">
        <f t="shared" si="8"/>
        <v>0.91061985229242426</v>
      </c>
      <c r="I302" s="12">
        <v>23.807089395984953</v>
      </c>
    </row>
    <row r="303" spans="1:9">
      <c r="A303" t="s">
        <v>561</v>
      </c>
      <c r="B303" t="s">
        <v>14</v>
      </c>
      <c r="C303">
        <v>1760</v>
      </c>
      <c r="D303" s="5">
        <v>34.992199999999997</v>
      </c>
      <c r="E303" s="5">
        <v>-77.783600000000007</v>
      </c>
      <c r="F303" s="6">
        <v>2558.0881919999997</v>
      </c>
      <c r="G303" s="6">
        <f t="shared" si="9"/>
        <v>2175232.3137347978</v>
      </c>
      <c r="H303" s="7">
        <f t="shared" si="8"/>
        <v>0.91169200837738362</v>
      </c>
      <c r="I303" s="12">
        <v>23.807089395984953</v>
      </c>
    </row>
    <row r="304" spans="1:9">
      <c r="A304" t="s">
        <v>735</v>
      </c>
      <c r="B304" t="s">
        <v>14</v>
      </c>
      <c r="C304">
        <v>1700</v>
      </c>
      <c r="D304" s="5">
        <v>35.065522000000001</v>
      </c>
      <c r="E304" s="5">
        <v>-77.845354999999998</v>
      </c>
      <c r="F304" s="6">
        <v>2470.8806399999994</v>
      </c>
      <c r="G304" s="6">
        <f t="shared" si="9"/>
        <v>2177703.1943747979</v>
      </c>
      <c r="H304" s="7">
        <f t="shared" si="8"/>
        <v>0.9127276136867194</v>
      </c>
      <c r="I304" s="12">
        <v>24.064786901907361</v>
      </c>
    </row>
    <row r="305" spans="1:9">
      <c r="A305" t="s">
        <v>275</v>
      </c>
      <c r="B305" t="s">
        <v>14</v>
      </c>
      <c r="C305">
        <v>1600</v>
      </c>
      <c r="D305" s="5">
        <v>34.855600000000003</v>
      </c>
      <c r="E305" s="5">
        <v>-77.789699999999996</v>
      </c>
      <c r="F305" s="6">
        <v>2325.5347199999997</v>
      </c>
      <c r="G305" s="6">
        <f t="shared" si="9"/>
        <v>2180028.7290947977</v>
      </c>
      <c r="H305" s="7">
        <f t="shared" si="8"/>
        <v>0.91370230103668237</v>
      </c>
      <c r="I305" s="12">
        <v>24.515199544686219</v>
      </c>
    </row>
    <row r="306" spans="1:9">
      <c r="A306" t="s">
        <v>379</v>
      </c>
      <c r="B306" t="s">
        <v>14</v>
      </c>
      <c r="C306">
        <v>1600</v>
      </c>
      <c r="D306" s="5">
        <v>34.897131000000002</v>
      </c>
      <c r="E306" s="5">
        <v>-77.825266999999997</v>
      </c>
      <c r="F306" s="6">
        <v>2325.5347199999997</v>
      </c>
      <c r="G306" s="6">
        <f t="shared" si="9"/>
        <v>2182354.2638147976</v>
      </c>
      <c r="H306" s="7">
        <f t="shared" si="8"/>
        <v>0.91467698838664535</v>
      </c>
      <c r="I306" s="12">
        <v>24.515199544686219</v>
      </c>
    </row>
    <row r="307" spans="1:9">
      <c r="A307" t="s">
        <v>511</v>
      </c>
      <c r="B307" t="s">
        <v>14</v>
      </c>
      <c r="C307">
        <v>1600</v>
      </c>
      <c r="D307" s="5">
        <v>34.9664</v>
      </c>
      <c r="E307" s="5">
        <v>-77.731099999999998</v>
      </c>
      <c r="F307" s="6">
        <v>2325.5347199999997</v>
      </c>
      <c r="G307" s="6">
        <f t="shared" si="9"/>
        <v>2184679.7985347975</v>
      </c>
      <c r="H307" s="7">
        <f t="shared" si="8"/>
        <v>0.91565167573660833</v>
      </c>
      <c r="I307" s="12">
        <v>24.515199544686219</v>
      </c>
    </row>
    <row r="308" spans="1:9">
      <c r="A308" t="s">
        <v>679</v>
      </c>
      <c r="B308" t="s">
        <v>14</v>
      </c>
      <c r="C308">
        <v>1546</v>
      </c>
      <c r="D308" s="5">
        <v>35.043931999999998</v>
      </c>
      <c r="E308" s="5">
        <v>-77.851556000000002</v>
      </c>
      <c r="F308" s="6">
        <v>2247.0479231999998</v>
      </c>
      <c r="G308" s="6">
        <f t="shared" si="9"/>
        <v>2186926.8464579973</v>
      </c>
      <c r="H308" s="7">
        <f t="shared" si="8"/>
        <v>0.91659346738851</v>
      </c>
      <c r="I308" s="12">
        <v>24.770275325037503</v>
      </c>
    </row>
    <row r="309" spans="1:9">
      <c r="A309" t="s">
        <v>213</v>
      </c>
      <c r="B309" t="s">
        <v>14</v>
      </c>
      <c r="C309">
        <v>1500</v>
      </c>
      <c r="D309" s="5">
        <v>34.827800000000003</v>
      </c>
      <c r="E309" s="5">
        <v>-77.969399999999993</v>
      </c>
      <c r="F309" s="6">
        <v>2180.1887999999994</v>
      </c>
      <c r="G309" s="6">
        <f t="shared" si="9"/>
        <v>2189107.0352579975</v>
      </c>
      <c r="H309" s="7">
        <f t="shared" si="8"/>
        <v>0.9175072367791004</v>
      </c>
      <c r="I309" s="12">
        <v>24.994690632558573</v>
      </c>
    </row>
    <row r="310" spans="1:9">
      <c r="A310" t="s">
        <v>219</v>
      </c>
      <c r="B310" t="s">
        <v>14</v>
      </c>
      <c r="C310">
        <v>1500</v>
      </c>
      <c r="D310" s="5">
        <v>34.8367</v>
      </c>
      <c r="E310" s="5">
        <v>-78.093299999999999</v>
      </c>
      <c r="F310" s="6">
        <v>2180.1887999999994</v>
      </c>
      <c r="G310" s="6">
        <f t="shared" si="9"/>
        <v>2191287.2240579976</v>
      </c>
      <c r="H310" s="7">
        <f t="shared" si="8"/>
        <v>0.9184210061696908</v>
      </c>
      <c r="I310" s="12">
        <v>24.994690632558573</v>
      </c>
    </row>
    <row r="311" spans="1:9">
      <c r="A311" t="s">
        <v>353</v>
      </c>
      <c r="B311" t="s">
        <v>14</v>
      </c>
      <c r="C311">
        <v>1470</v>
      </c>
      <c r="D311" s="5">
        <v>34.883434999999999</v>
      </c>
      <c r="E311" s="5">
        <v>-77.925133000000002</v>
      </c>
      <c r="F311" s="6">
        <v>2136.5850239999995</v>
      </c>
      <c r="G311" s="6">
        <f t="shared" si="9"/>
        <v>2193423.8090819977</v>
      </c>
      <c r="H311" s="7">
        <f t="shared" si="8"/>
        <v>0.91931650017246946</v>
      </c>
      <c r="I311" s="12">
        <v>25.144787318055833</v>
      </c>
    </row>
    <row r="312" spans="1:9">
      <c r="A312" t="s">
        <v>373</v>
      </c>
      <c r="B312" t="s">
        <v>14</v>
      </c>
      <c r="C312">
        <v>1470</v>
      </c>
      <c r="D312" s="5">
        <v>34.893900000000002</v>
      </c>
      <c r="E312" s="5">
        <v>-77.760800000000003</v>
      </c>
      <c r="F312" s="6">
        <v>2136.5850239999995</v>
      </c>
      <c r="G312" s="6">
        <f t="shared" si="9"/>
        <v>2195560.3941059979</v>
      </c>
      <c r="H312" s="7">
        <f t="shared" si="8"/>
        <v>0.92021199417524802</v>
      </c>
      <c r="I312" s="12">
        <v>25.144787318055833</v>
      </c>
    </row>
    <row r="313" spans="1:9">
      <c r="A313" t="s">
        <v>163</v>
      </c>
      <c r="B313" t="s">
        <v>14</v>
      </c>
      <c r="C313">
        <v>1440</v>
      </c>
      <c r="D313" s="5">
        <v>34.799199999999999</v>
      </c>
      <c r="E313" s="5">
        <v>-77.95</v>
      </c>
      <c r="F313" s="6">
        <v>2092.9812479999996</v>
      </c>
      <c r="G313" s="6">
        <f t="shared" si="9"/>
        <v>2197653.375353998</v>
      </c>
      <c r="H313" s="7">
        <f t="shared" si="8"/>
        <v>0.92108921279021483</v>
      </c>
      <c r="I313" s="12">
        <v>25.297978997656259</v>
      </c>
    </row>
    <row r="314" spans="1:9">
      <c r="A314" t="s">
        <v>189</v>
      </c>
      <c r="B314" t="s">
        <v>14</v>
      </c>
      <c r="C314">
        <v>1440</v>
      </c>
      <c r="D314" s="5">
        <v>34.8125</v>
      </c>
      <c r="E314" s="5">
        <v>-77.678600000000003</v>
      </c>
      <c r="F314" s="6">
        <v>2092.9812479999996</v>
      </c>
      <c r="G314" s="6">
        <f t="shared" si="9"/>
        <v>2199746.3566019982</v>
      </c>
      <c r="H314" s="7">
        <f t="shared" si="8"/>
        <v>0.92196643140518164</v>
      </c>
      <c r="I314" s="12">
        <v>25.297978997656259</v>
      </c>
    </row>
    <row r="315" spans="1:9">
      <c r="A315" t="s">
        <v>317</v>
      </c>
      <c r="B315" t="s">
        <v>14</v>
      </c>
      <c r="C315">
        <v>1440</v>
      </c>
      <c r="D315" s="5">
        <v>34.873899999999999</v>
      </c>
      <c r="E315" s="5">
        <v>-77.885000000000005</v>
      </c>
      <c r="F315" s="6">
        <v>2092.9812479999996</v>
      </c>
      <c r="G315" s="6">
        <f t="shared" si="9"/>
        <v>2201839.3378499984</v>
      </c>
      <c r="H315" s="7">
        <f t="shared" si="8"/>
        <v>0.92284365002014845</v>
      </c>
      <c r="I315" s="12">
        <v>25.297978997656259</v>
      </c>
    </row>
    <row r="316" spans="1:9">
      <c r="A316" t="s">
        <v>863</v>
      </c>
      <c r="B316" t="s">
        <v>14</v>
      </c>
      <c r="C316">
        <v>1440</v>
      </c>
      <c r="D316" s="5">
        <v>35.113100000000003</v>
      </c>
      <c r="E316" s="5">
        <v>-77.756100000000004</v>
      </c>
      <c r="F316" s="6">
        <v>2092.9812479999996</v>
      </c>
      <c r="G316" s="6">
        <f t="shared" si="9"/>
        <v>2203932.3190979986</v>
      </c>
      <c r="H316" s="7">
        <f t="shared" si="8"/>
        <v>0.92372086863511527</v>
      </c>
      <c r="I316" s="12">
        <v>25.297978997656259</v>
      </c>
    </row>
    <row r="317" spans="1:9">
      <c r="A317" t="s">
        <v>931</v>
      </c>
      <c r="B317" t="s">
        <v>14</v>
      </c>
      <c r="C317">
        <v>1440</v>
      </c>
      <c r="D317" s="5">
        <v>35.152551000000003</v>
      </c>
      <c r="E317" s="5">
        <v>-77.840518000000003</v>
      </c>
      <c r="F317" s="6">
        <v>2092.9812479999996</v>
      </c>
      <c r="G317" s="6">
        <f t="shared" si="9"/>
        <v>2206025.3003459987</v>
      </c>
      <c r="H317" s="7">
        <f t="shared" si="8"/>
        <v>0.92459808725008208</v>
      </c>
      <c r="I317" s="12">
        <v>25.297978997656259</v>
      </c>
    </row>
    <row r="318" spans="1:9">
      <c r="A318" t="s">
        <v>105</v>
      </c>
      <c r="B318" t="s">
        <v>21</v>
      </c>
      <c r="C318">
        <v>7800</v>
      </c>
      <c r="D318" s="5">
        <v>34.765759000000003</v>
      </c>
      <c r="E318" s="5">
        <v>-78.182205999999994</v>
      </c>
      <c r="F318" s="6">
        <v>2038.3271999999995</v>
      </c>
      <c r="G318" s="6">
        <f t="shared" si="9"/>
        <v>2208063.6275459989</v>
      </c>
      <c r="H318" s="7">
        <f t="shared" si="8"/>
        <v>0.92545239904333954</v>
      </c>
      <c r="I318" s="12">
        <v>25.494564540450718</v>
      </c>
    </row>
    <row r="319" spans="1:9">
      <c r="A319" t="s">
        <v>521</v>
      </c>
      <c r="B319" t="s">
        <v>21</v>
      </c>
      <c r="C319">
        <v>7800</v>
      </c>
      <c r="D319" s="5">
        <v>34.968899999999998</v>
      </c>
      <c r="E319" s="5">
        <v>-78.036699999999996</v>
      </c>
      <c r="F319" s="6">
        <v>2038.3271999999995</v>
      </c>
      <c r="G319" s="6">
        <f t="shared" si="9"/>
        <v>2210101.9547459991</v>
      </c>
      <c r="H319" s="7">
        <f t="shared" si="8"/>
        <v>0.92630671083659699</v>
      </c>
      <c r="I319" s="12">
        <v>25.494564540450718</v>
      </c>
    </row>
    <row r="320" spans="1:9">
      <c r="A320" t="s">
        <v>527</v>
      </c>
      <c r="B320" t="s">
        <v>21</v>
      </c>
      <c r="C320">
        <v>7800</v>
      </c>
      <c r="D320" s="5">
        <v>34.971400000000003</v>
      </c>
      <c r="E320" s="5">
        <v>-78.069999999999993</v>
      </c>
      <c r="F320" s="6">
        <v>2038.3271999999995</v>
      </c>
      <c r="G320" s="6">
        <f t="shared" si="9"/>
        <v>2212140.2819459992</v>
      </c>
      <c r="H320" s="7">
        <f t="shared" si="8"/>
        <v>0.92716102262985456</v>
      </c>
      <c r="I320" s="12">
        <v>25.494564540450718</v>
      </c>
    </row>
    <row r="321" spans="1:9">
      <c r="A321" t="s">
        <v>633</v>
      </c>
      <c r="B321" t="s">
        <v>21</v>
      </c>
      <c r="C321">
        <v>7800</v>
      </c>
      <c r="D321" s="5">
        <v>35.023600000000002</v>
      </c>
      <c r="E321" s="5">
        <v>-78.118300000000005</v>
      </c>
      <c r="F321" s="6">
        <v>2038.3271999999995</v>
      </c>
      <c r="G321" s="6">
        <f t="shared" si="9"/>
        <v>2214178.6091459994</v>
      </c>
      <c r="H321" s="7">
        <f t="shared" si="8"/>
        <v>0.92801533442311201</v>
      </c>
      <c r="I321" s="12">
        <v>25.494564540450718</v>
      </c>
    </row>
    <row r="322" spans="1:9">
      <c r="A322" t="s">
        <v>663</v>
      </c>
      <c r="B322" t="s">
        <v>21</v>
      </c>
      <c r="C322">
        <v>7800</v>
      </c>
      <c r="D322" s="5">
        <v>35.033900000000003</v>
      </c>
      <c r="E322" s="5">
        <v>-78.14</v>
      </c>
      <c r="F322" s="6">
        <v>2038.3271999999995</v>
      </c>
      <c r="G322" s="6">
        <f t="shared" si="9"/>
        <v>2216216.9363459996</v>
      </c>
      <c r="H322" s="7">
        <f t="shared" si="8"/>
        <v>0.92886964621636947</v>
      </c>
      <c r="I322" s="12">
        <v>25.494564540450718</v>
      </c>
    </row>
    <row r="323" spans="1:9">
      <c r="A323" t="s">
        <v>171</v>
      </c>
      <c r="B323" t="s">
        <v>14</v>
      </c>
      <c r="C323">
        <v>1400</v>
      </c>
      <c r="D323" s="5">
        <v>34.804699999999997</v>
      </c>
      <c r="E323" s="5">
        <v>-77.953100000000006</v>
      </c>
      <c r="F323" s="6">
        <v>2034.8428799999997</v>
      </c>
      <c r="G323" s="6">
        <f t="shared" si="9"/>
        <v>2218251.7792259995</v>
      </c>
      <c r="H323" s="7">
        <f t="shared" ref="H323:H386" si="10">G323/$G$465</f>
        <v>0.92972249764758708</v>
      </c>
      <c r="I323" s="12">
        <v>25.50727546440185</v>
      </c>
    </row>
    <row r="324" spans="1:9">
      <c r="A324" t="s">
        <v>341</v>
      </c>
      <c r="B324" t="s">
        <v>51</v>
      </c>
      <c r="C324">
        <v>2591</v>
      </c>
      <c r="D324" s="5">
        <v>34.880600000000001</v>
      </c>
      <c r="E324" s="5">
        <v>-78.004199999999997</v>
      </c>
      <c r="F324" s="6">
        <v>1907.1381965999997</v>
      </c>
      <c r="G324" s="6">
        <f t="shared" ref="G324:G387" si="11">F324+G323</f>
        <v>2220158.9174225996</v>
      </c>
      <c r="H324" s="7">
        <f t="shared" si="10"/>
        <v>0.93052182498459524</v>
      </c>
      <c r="I324" s="12">
        <v>25.98881928678987</v>
      </c>
    </row>
    <row r="325" spans="1:9">
      <c r="A325" t="s">
        <v>327</v>
      </c>
      <c r="B325" t="s">
        <v>34</v>
      </c>
      <c r="C325">
        <v>1479</v>
      </c>
      <c r="D325" s="5">
        <v>34.876399999999997</v>
      </c>
      <c r="E325" s="5">
        <v>-77.909199999999998</v>
      </c>
      <c r="F325" s="6">
        <v>1903.0434984000001</v>
      </c>
      <c r="G325" s="6">
        <f t="shared" si="11"/>
        <v>2222061.9609209998</v>
      </c>
      <c r="H325" s="7">
        <f t="shared" si="10"/>
        <v>0.93131943613542767</v>
      </c>
      <c r="I325" s="12">
        <v>26.00478792583128</v>
      </c>
    </row>
    <row r="326" spans="1:9">
      <c r="A326" t="s">
        <v>909</v>
      </c>
      <c r="B326" t="s">
        <v>21</v>
      </c>
      <c r="C326">
        <v>7200</v>
      </c>
      <c r="D326" s="5">
        <v>35.142800000000001</v>
      </c>
      <c r="E326" s="5">
        <v>-77.788300000000007</v>
      </c>
      <c r="F326" s="6">
        <v>1881.5327999999995</v>
      </c>
      <c r="G326" s="6">
        <f t="shared" si="11"/>
        <v>2223943.4937209999</v>
      </c>
      <c r="H326" s="7">
        <f t="shared" si="10"/>
        <v>0.93210803163689615</v>
      </c>
      <c r="I326" s="12">
        <v>26.08924449750802</v>
      </c>
    </row>
    <row r="327" spans="1:9">
      <c r="A327" t="s">
        <v>565</v>
      </c>
      <c r="B327" t="s">
        <v>21</v>
      </c>
      <c r="C327">
        <v>7104</v>
      </c>
      <c r="D327" s="5">
        <v>34.994999999999997</v>
      </c>
      <c r="E327" s="5">
        <v>-78.021699999999996</v>
      </c>
      <c r="F327" s="6">
        <v>1856.4456959999995</v>
      </c>
      <c r="G327" s="6">
        <f t="shared" si="11"/>
        <v>2225799.9394169999</v>
      </c>
      <c r="H327" s="7">
        <f t="shared" si="10"/>
        <v>0.9328861125316783</v>
      </c>
      <c r="I327" s="12">
        <v>26.188971273209489</v>
      </c>
    </row>
    <row r="328" spans="1:9">
      <c r="A328" t="s">
        <v>693</v>
      </c>
      <c r="B328" t="s">
        <v>21</v>
      </c>
      <c r="C328">
        <v>7104</v>
      </c>
      <c r="D328" s="5">
        <v>35.049999999999997</v>
      </c>
      <c r="E328" s="5">
        <v>-77.87</v>
      </c>
      <c r="F328" s="6">
        <v>1856.4456959999995</v>
      </c>
      <c r="G328" s="6">
        <f t="shared" si="11"/>
        <v>2227656.3851129999</v>
      </c>
      <c r="H328" s="7">
        <f t="shared" si="10"/>
        <v>0.93366419342646034</v>
      </c>
      <c r="I328" s="12">
        <v>26.188971273209489</v>
      </c>
    </row>
    <row r="329" spans="1:9">
      <c r="A329" t="s">
        <v>591</v>
      </c>
      <c r="B329" t="s">
        <v>14</v>
      </c>
      <c r="C329">
        <v>1276</v>
      </c>
      <c r="D329" s="5">
        <v>35.0047</v>
      </c>
      <c r="E329" s="5">
        <v>-77.777799999999999</v>
      </c>
      <c r="F329" s="6">
        <v>1854.6139391999995</v>
      </c>
      <c r="G329" s="6">
        <f t="shared" si="11"/>
        <v>2229510.9990522</v>
      </c>
      <c r="H329" s="7">
        <f t="shared" si="10"/>
        <v>0.93444150658805591</v>
      </c>
      <c r="I329" s="12">
        <v>26.196305619984315</v>
      </c>
    </row>
    <row r="330" spans="1:9">
      <c r="A330" t="s">
        <v>271</v>
      </c>
      <c r="B330" t="s">
        <v>14</v>
      </c>
      <c r="C330">
        <v>1240</v>
      </c>
      <c r="D330" s="5">
        <v>34.854999999999997</v>
      </c>
      <c r="E330" s="5">
        <v>-77.952500000000001</v>
      </c>
      <c r="F330" s="6">
        <v>1802.2894079999996</v>
      </c>
      <c r="G330" s="6">
        <f t="shared" si="11"/>
        <v>2231313.2884602002</v>
      </c>
      <c r="H330" s="7">
        <f t="shared" si="10"/>
        <v>0.93519688928427736</v>
      </c>
      <c r="I330" s="12">
        <v>26.408929985212076</v>
      </c>
    </row>
    <row r="331" spans="1:9">
      <c r="A331" t="s">
        <v>309</v>
      </c>
      <c r="B331" t="s">
        <v>14</v>
      </c>
      <c r="C331">
        <v>1240</v>
      </c>
      <c r="D331" s="5">
        <v>34.8703</v>
      </c>
      <c r="E331" s="5">
        <v>-77.8078</v>
      </c>
      <c r="F331" s="6">
        <v>1802.2894079999996</v>
      </c>
      <c r="G331" s="6">
        <f t="shared" si="11"/>
        <v>2233115.5778682004</v>
      </c>
      <c r="H331" s="7">
        <f t="shared" si="10"/>
        <v>0.9359522719804988</v>
      </c>
      <c r="I331" s="12">
        <v>26.408929985212076</v>
      </c>
    </row>
    <row r="332" spans="1:9">
      <c r="A332" t="s">
        <v>428</v>
      </c>
      <c r="B332" t="s">
        <v>14</v>
      </c>
      <c r="C332">
        <v>1240</v>
      </c>
      <c r="D332" s="5">
        <v>34.926400000000001</v>
      </c>
      <c r="E332" s="5">
        <v>-77.719399999999993</v>
      </c>
      <c r="F332" s="6">
        <v>1802.2894079999996</v>
      </c>
      <c r="G332" s="6">
        <f t="shared" si="11"/>
        <v>2234917.8672762006</v>
      </c>
      <c r="H332" s="7">
        <f t="shared" si="10"/>
        <v>0.93670765467672024</v>
      </c>
      <c r="I332" s="12">
        <v>26.408929985212076</v>
      </c>
    </row>
    <row r="333" spans="1:9">
      <c r="A333" t="s">
        <v>434</v>
      </c>
      <c r="B333" t="s">
        <v>14</v>
      </c>
      <c r="C333">
        <v>1240</v>
      </c>
      <c r="D333" s="5">
        <v>34.927799999999998</v>
      </c>
      <c r="E333" s="5">
        <v>-77.702200000000005</v>
      </c>
      <c r="F333" s="6">
        <v>1802.2894079999996</v>
      </c>
      <c r="G333" s="6">
        <f t="shared" si="11"/>
        <v>2236720.1566842007</v>
      </c>
      <c r="H333" s="7">
        <f t="shared" si="10"/>
        <v>0.93746303737294168</v>
      </c>
      <c r="I333" s="12">
        <v>26.408929985212076</v>
      </c>
    </row>
    <row r="334" spans="1:9">
      <c r="A334" t="s">
        <v>450</v>
      </c>
      <c r="B334" t="s">
        <v>14</v>
      </c>
      <c r="C334">
        <v>1240</v>
      </c>
      <c r="D334" s="5">
        <v>34.938718999999999</v>
      </c>
      <c r="E334" s="5">
        <v>-77.839800999999994</v>
      </c>
      <c r="F334" s="6">
        <v>1802.2894079999996</v>
      </c>
      <c r="G334" s="6">
        <f t="shared" si="11"/>
        <v>2238522.4460922009</v>
      </c>
      <c r="H334" s="7">
        <f t="shared" si="10"/>
        <v>0.93821842006916312</v>
      </c>
      <c r="I334" s="12">
        <v>26.408929985212076</v>
      </c>
    </row>
    <row r="335" spans="1:9">
      <c r="A335" t="s">
        <v>456</v>
      </c>
      <c r="B335" t="s">
        <v>14</v>
      </c>
      <c r="C335">
        <v>1240</v>
      </c>
      <c r="D335" s="5">
        <v>34.941400000000002</v>
      </c>
      <c r="E335" s="5">
        <v>-77.7286</v>
      </c>
      <c r="F335" s="6">
        <v>1802.2894079999996</v>
      </c>
      <c r="G335" s="6">
        <f t="shared" si="11"/>
        <v>2240324.7355002011</v>
      </c>
      <c r="H335" s="7">
        <f t="shared" si="10"/>
        <v>0.93897380276538456</v>
      </c>
      <c r="I335" s="12">
        <v>26.408929985212076</v>
      </c>
    </row>
    <row r="336" spans="1:9">
      <c r="A336" t="s">
        <v>573</v>
      </c>
      <c r="B336" t="s">
        <v>14</v>
      </c>
      <c r="C336">
        <v>1240</v>
      </c>
      <c r="D336" s="5">
        <v>34.998100000000001</v>
      </c>
      <c r="E336" s="5">
        <v>-77.912800000000004</v>
      </c>
      <c r="F336" s="6">
        <v>1802.2894079999996</v>
      </c>
      <c r="G336" s="6">
        <f t="shared" si="11"/>
        <v>2242127.0249082013</v>
      </c>
      <c r="H336" s="7">
        <f t="shared" si="10"/>
        <v>0.939729185461606</v>
      </c>
      <c r="I336" s="12">
        <v>26.408929985212076</v>
      </c>
    </row>
    <row r="337" spans="1:9">
      <c r="A337" t="s">
        <v>577</v>
      </c>
      <c r="B337" t="s">
        <v>14</v>
      </c>
      <c r="C337">
        <v>1240</v>
      </c>
      <c r="D337" s="5">
        <v>35.000799999999998</v>
      </c>
      <c r="E337" s="5">
        <v>-77.773099999999999</v>
      </c>
      <c r="F337" s="6">
        <v>1802.2894079999996</v>
      </c>
      <c r="G337" s="6">
        <f t="shared" si="11"/>
        <v>2243929.3143162015</v>
      </c>
      <c r="H337" s="7">
        <f t="shared" si="10"/>
        <v>0.94048456815782744</v>
      </c>
      <c r="I337" s="12">
        <v>26.408929985212076</v>
      </c>
    </row>
    <row r="338" spans="1:9">
      <c r="A338" t="s">
        <v>925</v>
      </c>
      <c r="B338" t="s">
        <v>14</v>
      </c>
      <c r="C338">
        <v>1240</v>
      </c>
      <c r="D338" s="5">
        <v>35.147799999999997</v>
      </c>
      <c r="E338" s="5">
        <v>-78.037199999999999</v>
      </c>
      <c r="F338" s="6">
        <v>1802.2894079999996</v>
      </c>
      <c r="G338" s="6">
        <f t="shared" si="11"/>
        <v>2245731.6037242017</v>
      </c>
      <c r="H338" s="7">
        <f t="shared" si="10"/>
        <v>0.94123995085404888</v>
      </c>
      <c r="I338" s="12">
        <v>26.408929985212076</v>
      </c>
    </row>
    <row r="339" spans="1:9">
      <c r="A339" t="s">
        <v>357</v>
      </c>
      <c r="B339" t="s">
        <v>34</v>
      </c>
      <c r="C339">
        <v>1385</v>
      </c>
      <c r="D339" s="5">
        <v>34.887799999999999</v>
      </c>
      <c r="E339" s="5">
        <v>-77.775800000000004</v>
      </c>
      <c r="F339" s="6">
        <v>1782.0927959999999</v>
      </c>
      <c r="G339" s="6">
        <f t="shared" si="11"/>
        <v>2247513.6965202019</v>
      </c>
      <c r="H339" s="7">
        <f t="shared" si="10"/>
        <v>0.94198686866601844</v>
      </c>
      <c r="I339" s="12">
        <v>26.492655982949685</v>
      </c>
    </row>
    <row r="340" spans="1:9">
      <c r="A340" t="s">
        <v>493</v>
      </c>
      <c r="B340" t="s">
        <v>14</v>
      </c>
      <c r="C340">
        <v>1224</v>
      </c>
      <c r="D340" s="5">
        <v>34.959699999999998</v>
      </c>
      <c r="E340" s="5">
        <v>-77.801400000000001</v>
      </c>
      <c r="F340" s="6">
        <v>1779.0340607999997</v>
      </c>
      <c r="G340" s="6">
        <f t="shared" si="11"/>
        <v>2249292.7305810018</v>
      </c>
      <c r="H340" s="7">
        <f t="shared" si="10"/>
        <v>0.94273250448874013</v>
      </c>
      <c r="I340" s="12">
        <v>26.505418786036742</v>
      </c>
    </row>
    <row r="341" spans="1:9">
      <c r="A341" t="s">
        <v>446</v>
      </c>
      <c r="B341" t="s">
        <v>51</v>
      </c>
      <c r="C341">
        <v>2411</v>
      </c>
      <c r="D341" s="5">
        <v>34.933585999999998</v>
      </c>
      <c r="E341" s="5">
        <v>-78.030294999999995</v>
      </c>
      <c r="F341" s="6">
        <v>1774.6469285999997</v>
      </c>
      <c r="G341" s="6">
        <f t="shared" si="11"/>
        <v>2251067.3775096019</v>
      </c>
      <c r="H341" s="7">
        <f t="shared" si="10"/>
        <v>0.94347630155918638</v>
      </c>
      <c r="I341" s="12">
        <v>26.523762785485133</v>
      </c>
    </row>
    <row r="342" spans="1:9">
      <c r="A342" t="s">
        <v>709</v>
      </c>
      <c r="B342" t="s">
        <v>51</v>
      </c>
      <c r="C342">
        <v>2411</v>
      </c>
      <c r="D342" s="5">
        <v>35.056899999999999</v>
      </c>
      <c r="E342" s="5">
        <v>-77.924199999999999</v>
      </c>
      <c r="F342" s="6">
        <v>1774.6469285999997</v>
      </c>
      <c r="G342" s="6">
        <f t="shared" si="11"/>
        <v>2252842.0244382019</v>
      </c>
      <c r="H342" s="7">
        <f t="shared" si="10"/>
        <v>0.94422009862963274</v>
      </c>
      <c r="I342" s="12">
        <v>26.523762785485133</v>
      </c>
    </row>
    <row r="343" spans="1:9">
      <c r="A343" t="s">
        <v>311</v>
      </c>
      <c r="B343" t="s">
        <v>51</v>
      </c>
      <c r="C343">
        <v>2400</v>
      </c>
      <c r="D343" s="5">
        <v>34.871459000000002</v>
      </c>
      <c r="E343" s="5">
        <v>-77.923136</v>
      </c>
      <c r="F343" s="6">
        <v>1766.5502399999998</v>
      </c>
      <c r="G343" s="6">
        <f t="shared" si="11"/>
        <v>2254608.5746782017</v>
      </c>
      <c r="H343" s="7">
        <f t="shared" si="10"/>
        <v>0.94496050218378913</v>
      </c>
      <c r="I343" s="12">
        <v>26.55773701455275</v>
      </c>
    </row>
    <row r="344" spans="1:9">
      <c r="A344" t="s">
        <v>173</v>
      </c>
      <c r="B344" t="s">
        <v>14</v>
      </c>
      <c r="C344">
        <v>1200</v>
      </c>
      <c r="D344" s="5">
        <v>34.805</v>
      </c>
      <c r="E344" s="5">
        <v>-77.977500000000006</v>
      </c>
      <c r="F344" s="6">
        <v>1744.1510399999997</v>
      </c>
      <c r="G344" s="6">
        <f t="shared" si="11"/>
        <v>2256352.7257182016</v>
      </c>
      <c r="H344" s="7">
        <f t="shared" si="10"/>
        <v>0.94569151769626136</v>
      </c>
      <c r="I344" s="12">
        <v>26.652543063717914</v>
      </c>
    </row>
    <row r="345" spans="1:9">
      <c r="A345" t="s">
        <v>207</v>
      </c>
      <c r="B345" t="s">
        <v>14</v>
      </c>
      <c r="C345">
        <v>1200</v>
      </c>
      <c r="D345" s="5">
        <v>34.825000000000003</v>
      </c>
      <c r="E345" s="5">
        <v>-78.064700000000002</v>
      </c>
      <c r="F345" s="6">
        <v>1744.1510399999997</v>
      </c>
      <c r="G345" s="6">
        <f t="shared" si="11"/>
        <v>2258096.8767582015</v>
      </c>
      <c r="H345" s="7">
        <f t="shared" si="10"/>
        <v>0.9464225332087336</v>
      </c>
      <c r="I345" s="12">
        <v>26.652543063717914</v>
      </c>
    </row>
    <row r="346" spans="1:9">
      <c r="A346" t="s">
        <v>507</v>
      </c>
      <c r="B346" t="s">
        <v>14</v>
      </c>
      <c r="C346">
        <v>1200</v>
      </c>
      <c r="D346" s="5">
        <v>34.965555999999999</v>
      </c>
      <c r="E346" s="5">
        <v>-77.818376999999998</v>
      </c>
      <c r="F346" s="6">
        <v>1744.1510399999997</v>
      </c>
      <c r="G346" s="6">
        <f t="shared" si="11"/>
        <v>2259841.0277982014</v>
      </c>
      <c r="H346" s="7">
        <f t="shared" si="10"/>
        <v>0.94715354872120583</v>
      </c>
      <c r="I346" s="12">
        <v>26.652543063717914</v>
      </c>
    </row>
    <row r="347" spans="1:9">
      <c r="A347" t="s">
        <v>583</v>
      </c>
      <c r="B347" t="s">
        <v>14</v>
      </c>
      <c r="C347">
        <v>1200</v>
      </c>
      <c r="D347" s="5">
        <v>35.002099999999999</v>
      </c>
      <c r="E347" s="5">
        <v>-77.791399999999996</v>
      </c>
      <c r="F347" s="6">
        <v>1744.1510399999997</v>
      </c>
      <c r="G347" s="6">
        <f t="shared" si="11"/>
        <v>2261585.1788382013</v>
      </c>
      <c r="H347" s="7">
        <f t="shared" si="10"/>
        <v>0.94788456423367806</v>
      </c>
      <c r="I347" s="12">
        <v>26.652543063717914</v>
      </c>
    </row>
    <row r="348" spans="1:9">
      <c r="A348" t="s">
        <v>695</v>
      </c>
      <c r="B348" t="s">
        <v>14</v>
      </c>
      <c r="C348">
        <v>1200</v>
      </c>
      <c r="D348" s="5">
        <v>35.051349999999999</v>
      </c>
      <c r="E348" s="5">
        <v>-78.135120000000001</v>
      </c>
      <c r="F348" s="6">
        <v>1744.1510399999997</v>
      </c>
      <c r="G348" s="6">
        <f t="shared" si="11"/>
        <v>2263329.3298782012</v>
      </c>
      <c r="H348" s="7">
        <f t="shared" si="10"/>
        <v>0.94861557974615029</v>
      </c>
      <c r="I348" s="12">
        <v>26.652543063717914</v>
      </c>
    </row>
    <row r="349" spans="1:9">
      <c r="A349" t="s">
        <v>761</v>
      </c>
      <c r="B349" t="s">
        <v>14</v>
      </c>
      <c r="C349">
        <v>1200</v>
      </c>
      <c r="D349" s="5">
        <v>35.0764</v>
      </c>
      <c r="E349" s="5">
        <v>-77.858599999999996</v>
      </c>
      <c r="F349" s="6">
        <v>1744.1510399999997</v>
      </c>
      <c r="G349" s="6">
        <f t="shared" si="11"/>
        <v>2265073.4809182012</v>
      </c>
      <c r="H349" s="7">
        <f t="shared" si="10"/>
        <v>0.94934659525862253</v>
      </c>
      <c r="I349" s="12">
        <v>26.652543063717914</v>
      </c>
    </row>
    <row r="350" spans="1:9">
      <c r="A350" t="s">
        <v>791</v>
      </c>
      <c r="B350" t="s">
        <v>14</v>
      </c>
      <c r="C350">
        <v>1200</v>
      </c>
      <c r="D350" s="5">
        <v>35.0869</v>
      </c>
      <c r="E350" s="5">
        <v>-77.877200000000002</v>
      </c>
      <c r="F350" s="6">
        <v>1744.1510399999997</v>
      </c>
      <c r="G350" s="6">
        <f t="shared" si="11"/>
        <v>2266817.6319582011</v>
      </c>
      <c r="H350" s="7">
        <f t="shared" si="10"/>
        <v>0.95007761077109476</v>
      </c>
      <c r="I350" s="12">
        <v>26.652543063717914</v>
      </c>
    </row>
    <row r="351" spans="1:9">
      <c r="A351" t="s">
        <v>825</v>
      </c>
      <c r="B351" t="s">
        <v>14</v>
      </c>
      <c r="C351">
        <v>1200</v>
      </c>
      <c r="D351" s="5">
        <v>35.103299999999997</v>
      </c>
      <c r="E351" s="5">
        <v>-77.916700000000006</v>
      </c>
      <c r="F351" s="6">
        <v>1744.1510399999997</v>
      </c>
      <c r="G351" s="6">
        <f t="shared" si="11"/>
        <v>2268561.782998201</v>
      </c>
      <c r="H351" s="7">
        <f t="shared" si="10"/>
        <v>0.95080862628356699</v>
      </c>
      <c r="I351" s="12">
        <v>26.652543063717914</v>
      </c>
    </row>
    <row r="352" spans="1:9">
      <c r="A352" t="s">
        <v>939</v>
      </c>
      <c r="B352" t="s">
        <v>14</v>
      </c>
      <c r="C352">
        <v>1200</v>
      </c>
      <c r="D352" s="5">
        <v>35.170546000000002</v>
      </c>
      <c r="E352" s="5">
        <v>-77.848907999999994</v>
      </c>
      <c r="F352" s="6">
        <v>1744.1510399999997</v>
      </c>
      <c r="G352" s="6">
        <f t="shared" si="11"/>
        <v>2270305.9340382009</v>
      </c>
      <c r="H352" s="7">
        <f t="shared" si="10"/>
        <v>0.95153964179603923</v>
      </c>
      <c r="I352" s="12">
        <v>26.652543063717914</v>
      </c>
    </row>
    <row r="353" spans="1:9">
      <c r="A353" t="s">
        <v>197</v>
      </c>
      <c r="B353" t="s">
        <v>14</v>
      </c>
      <c r="C353">
        <v>1198</v>
      </c>
      <c r="D353" s="5">
        <v>34.815300000000001</v>
      </c>
      <c r="E353" s="5">
        <v>-77.923599999999993</v>
      </c>
      <c r="F353" s="6">
        <v>1741.2441215999997</v>
      </c>
      <c r="G353" s="6">
        <f t="shared" si="11"/>
        <v>2272047.1781598008</v>
      </c>
      <c r="H353" s="7">
        <f t="shared" si="10"/>
        <v>0.95226943894932403</v>
      </c>
      <c r="I353" s="12">
        <v>26.664935949389118</v>
      </c>
    </row>
    <row r="354" spans="1:9">
      <c r="A354" t="s">
        <v>59</v>
      </c>
      <c r="B354" t="s">
        <v>14</v>
      </c>
      <c r="C354">
        <v>1196</v>
      </c>
      <c r="D354" s="5">
        <v>34.744700000000002</v>
      </c>
      <c r="E354" s="5">
        <v>-78.119699999999995</v>
      </c>
      <c r="F354" s="6">
        <v>1738.3372031999997</v>
      </c>
      <c r="G354" s="6">
        <f t="shared" si="11"/>
        <v>2273785.5153630008</v>
      </c>
      <c r="H354" s="7">
        <f t="shared" si="10"/>
        <v>0.95299801774342141</v>
      </c>
      <c r="I354" s="12">
        <v>26.677349541645832</v>
      </c>
    </row>
    <row r="355" spans="1:9">
      <c r="A355" t="s">
        <v>551</v>
      </c>
      <c r="B355" t="s">
        <v>14</v>
      </c>
      <c r="C355">
        <v>1196</v>
      </c>
      <c r="D355" s="5">
        <v>34.986899999999999</v>
      </c>
      <c r="E355" s="5">
        <v>-77.806399999999996</v>
      </c>
      <c r="F355" s="6">
        <v>1738.3372031999997</v>
      </c>
      <c r="G355" s="6">
        <f t="shared" si="11"/>
        <v>2275523.8525662008</v>
      </c>
      <c r="H355" s="7">
        <f t="shared" si="10"/>
        <v>0.95372659653751879</v>
      </c>
      <c r="I355" s="12">
        <v>26.677349541645832</v>
      </c>
    </row>
    <row r="356" spans="1:9">
      <c r="A356" t="s">
        <v>581</v>
      </c>
      <c r="B356" t="s">
        <v>14</v>
      </c>
      <c r="C356">
        <v>1196</v>
      </c>
      <c r="D356" s="5">
        <v>35.001899999999999</v>
      </c>
      <c r="E356" s="5">
        <v>-77.791700000000006</v>
      </c>
      <c r="F356" s="6">
        <v>1738.3372031999997</v>
      </c>
      <c r="G356" s="6">
        <f t="shared" si="11"/>
        <v>2277262.1897694007</v>
      </c>
      <c r="H356" s="7">
        <f t="shared" si="10"/>
        <v>0.95445517533161617</v>
      </c>
      <c r="I356" s="12">
        <v>26.677349541645832</v>
      </c>
    </row>
    <row r="357" spans="1:9">
      <c r="A357" t="s">
        <v>18</v>
      </c>
      <c r="B357" t="s">
        <v>14</v>
      </c>
      <c r="C357">
        <v>1180</v>
      </c>
      <c r="D357" s="5">
        <v>34.727499999999999</v>
      </c>
      <c r="E357" s="5">
        <v>-77.960599999999999</v>
      </c>
      <c r="F357" s="6">
        <v>1715.0818559999998</v>
      </c>
      <c r="G357" s="6">
        <f t="shared" si="11"/>
        <v>2278977.2716254005</v>
      </c>
      <c r="H357" s="7">
        <f t="shared" si="10"/>
        <v>0.9551740072522138</v>
      </c>
      <c r="I357" s="12">
        <v>26.777412107871285</v>
      </c>
    </row>
    <row r="358" spans="1:9">
      <c r="A358" t="s">
        <v>466</v>
      </c>
      <c r="B358" t="s">
        <v>21</v>
      </c>
      <c r="C358">
        <v>6400</v>
      </c>
      <c r="D358" s="5">
        <v>34.945799999999998</v>
      </c>
      <c r="E358" s="5">
        <v>-78.013900000000007</v>
      </c>
      <c r="F358" s="6">
        <v>1672.4735999999996</v>
      </c>
      <c r="G358" s="6">
        <f t="shared" si="11"/>
        <v>2280649.7452254007</v>
      </c>
      <c r="H358" s="7">
        <f t="shared" si="10"/>
        <v>0.95587498103129687</v>
      </c>
      <c r="I358" s="12">
        <v>26.964317475697321</v>
      </c>
    </row>
    <row r="359" spans="1:9">
      <c r="A359" t="s">
        <v>513</v>
      </c>
      <c r="B359" t="s">
        <v>21</v>
      </c>
      <c r="C359">
        <v>6400</v>
      </c>
      <c r="D359" s="5">
        <v>34.966700000000003</v>
      </c>
      <c r="E359" s="5">
        <v>-78.107500000000002</v>
      </c>
      <c r="F359" s="6">
        <v>1672.4735999999996</v>
      </c>
      <c r="G359" s="6">
        <f t="shared" si="11"/>
        <v>2282322.2188254008</v>
      </c>
      <c r="H359" s="7">
        <f t="shared" si="10"/>
        <v>0.95657595481037994</v>
      </c>
      <c r="I359" s="12">
        <v>26.964317475697321</v>
      </c>
    </row>
    <row r="360" spans="1:9">
      <c r="A360" t="s">
        <v>659</v>
      </c>
      <c r="B360" t="s">
        <v>21</v>
      </c>
      <c r="C360">
        <v>6400</v>
      </c>
      <c r="D360" s="5">
        <v>35.033110999999998</v>
      </c>
      <c r="E360" s="5">
        <v>-77.928083999999998</v>
      </c>
      <c r="F360" s="6">
        <v>1672.4735999999996</v>
      </c>
      <c r="G360" s="6">
        <f t="shared" si="11"/>
        <v>2283994.692425401</v>
      </c>
      <c r="H360" s="7">
        <f t="shared" si="10"/>
        <v>0.95727692858946301</v>
      </c>
      <c r="I360" s="12">
        <v>26.964317475697321</v>
      </c>
    </row>
    <row r="361" spans="1:9">
      <c r="A361" t="s">
        <v>781</v>
      </c>
      <c r="B361" t="s">
        <v>21</v>
      </c>
      <c r="C361">
        <v>6400</v>
      </c>
      <c r="D361" s="5">
        <v>35.086100000000002</v>
      </c>
      <c r="E361" s="5">
        <v>-77.800600000000003</v>
      </c>
      <c r="F361" s="6">
        <v>1672.4735999999996</v>
      </c>
      <c r="G361" s="6">
        <f t="shared" si="11"/>
        <v>2285667.1660254011</v>
      </c>
      <c r="H361" s="7">
        <f t="shared" si="10"/>
        <v>0.95797790236854607</v>
      </c>
      <c r="I361" s="12">
        <v>26.964317475697321</v>
      </c>
    </row>
    <row r="362" spans="1:9">
      <c r="A362" t="s">
        <v>803</v>
      </c>
      <c r="B362" t="s">
        <v>21</v>
      </c>
      <c r="C362">
        <v>6400</v>
      </c>
      <c r="D362" s="5">
        <v>35.091510999999997</v>
      </c>
      <c r="E362" s="5">
        <v>-78.058802999999997</v>
      </c>
      <c r="F362" s="6">
        <v>1672.4735999999996</v>
      </c>
      <c r="G362" s="6">
        <f t="shared" si="11"/>
        <v>2287339.6396254012</v>
      </c>
      <c r="H362" s="7">
        <f t="shared" si="10"/>
        <v>0.95867887614762914</v>
      </c>
      <c r="I362" s="12">
        <v>26.964317475697321</v>
      </c>
    </row>
    <row r="363" spans="1:9">
      <c r="A363" t="s">
        <v>817</v>
      </c>
      <c r="B363" t="s">
        <v>21</v>
      </c>
      <c r="C363">
        <v>6400</v>
      </c>
      <c r="D363" s="5">
        <v>35.0989</v>
      </c>
      <c r="E363" s="5">
        <v>-77.814700000000002</v>
      </c>
      <c r="F363" s="6">
        <v>1672.4735999999996</v>
      </c>
      <c r="G363" s="6">
        <f t="shared" si="11"/>
        <v>2289012.1132254014</v>
      </c>
      <c r="H363" s="7">
        <f t="shared" si="10"/>
        <v>0.95937984992671221</v>
      </c>
      <c r="I363" s="12">
        <v>26.964317475697321</v>
      </c>
    </row>
    <row r="364" spans="1:9">
      <c r="A364" t="s">
        <v>843</v>
      </c>
      <c r="B364" t="s">
        <v>21</v>
      </c>
      <c r="C364">
        <v>6400</v>
      </c>
      <c r="D364" s="5">
        <v>35.108246000000001</v>
      </c>
      <c r="E364" s="5">
        <v>-78.006085999999996</v>
      </c>
      <c r="F364" s="6">
        <v>1672.4735999999996</v>
      </c>
      <c r="G364" s="6">
        <f t="shared" si="11"/>
        <v>2290684.5868254015</v>
      </c>
      <c r="H364" s="7">
        <f t="shared" si="10"/>
        <v>0.96008082370579528</v>
      </c>
      <c r="I364" s="12">
        <v>26.964317475697321</v>
      </c>
    </row>
    <row r="365" spans="1:9">
      <c r="A365" t="s">
        <v>895</v>
      </c>
      <c r="B365" t="s">
        <v>21</v>
      </c>
      <c r="C365">
        <v>6400</v>
      </c>
      <c r="D365" s="5">
        <v>35.127499999999998</v>
      </c>
      <c r="E365" s="5">
        <v>-77.956900000000005</v>
      </c>
      <c r="F365" s="6">
        <v>1672.4735999999996</v>
      </c>
      <c r="G365" s="6">
        <f t="shared" si="11"/>
        <v>2292357.0604254017</v>
      </c>
      <c r="H365" s="7">
        <f t="shared" si="10"/>
        <v>0.96078179748487835</v>
      </c>
      <c r="I365" s="12">
        <v>26.964317475697321</v>
      </c>
    </row>
    <row r="366" spans="1:9">
      <c r="A366" t="s">
        <v>911</v>
      </c>
      <c r="B366" t="s">
        <v>21</v>
      </c>
      <c r="C366">
        <v>6400</v>
      </c>
      <c r="D366" s="5">
        <v>35.143599999999999</v>
      </c>
      <c r="E366" s="5">
        <v>-77.957499999999996</v>
      </c>
      <c r="F366" s="6">
        <v>1672.4735999999996</v>
      </c>
      <c r="G366" s="6">
        <f t="shared" si="11"/>
        <v>2294029.5340254018</v>
      </c>
      <c r="H366" s="7">
        <f t="shared" si="10"/>
        <v>0.96148277126396131</v>
      </c>
      <c r="I366" s="12">
        <v>26.964317475697321</v>
      </c>
    </row>
    <row r="367" spans="1:9">
      <c r="A367" t="s">
        <v>927</v>
      </c>
      <c r="B367" t="s">
        <v>21</v>
      </c>
      <c r="C367">
        <v>6400</v>
      </c>
      <c r="D367" s="5">
        <v>35.1492</v>
      </c>
      <c r="E367" s="5">
        <v>-77.963099999999997</v>
      </c>
      <c r="F367" s="6">
        <v>1672.4735999999996</v>
      </c>
      <c r="G367" s="6">
        <f t="shared" si="11"/>
        <v>2295702.007625402</v>
      </c>
      <c r="H367" s="7">
        <f t="shared" si="10"/>
        <v>0.96218374504304438</v>
      </c>
      <c r="I367" s="12">
        <v>26.964317475697321</v>
      </c>
    </row>
    <row r="368" spans="1:9">
      <c r="A368" t="s">
        <v>779</v>
      </c>
      <c r="B368" t="s">
        <v>14</v>
      </c>
      <c r="C368">
        <v>1120</v>
      </c>
      <c r="D368" s="5">
        <v>35.085299999999997</v>
      </c>
      <c r="E368" s="5">
        <v>-77.948300000000003</v>
      </c>
      <c r="F368" s="6">
        <v>1627.8743039999997</v>
      </c>
      <c r="G368" s="6">
        <f t="shared" si="11"/>
        <v>2297329.8819294018</v>
      </c>
      <c r="H368" s="7">
        <f t="shared" si="10"/>
        <v>0.96286602618801853</v>
      </c>
      <c r="I368" s="12">
        <v>27.165127895561184</v>
      </c>
    </row>
    <row r="369" spans="1:9">
      <c r="A369" t="s">
        <v>879</v>
      </c>
      <c r="B369" t="s">
        <v>14</v>
      </c>
      <c r="C369">
        <v>1108</v>
      </c>
      <c r="D369" s="5">
        <v>35.118899999999996</v>
      </c>
      <c r="E369" s="5">
        <v>-78.101399999999998</v>
      </c>
      <c r="F369" s="6">
        <v>1610.4327935999997</v>
      </c>
      <c r="G369" s="6">
        <f t="shared" si="11"/>
        <v>2298940.3147230018</v>
      </c>
      <c r="H369" s="7">
        <f t="shared" si="10"/>
        <v>0.9635409971778679</v>
      </c>
      <c r="I369" s="12">
        <v>27.245159548122814</v>
      </c>
    </row>
    <row r="370" spans="1:9">
      <c r="A370" t="s">
        <v>763</v>
      </c>
      <c r="B370" t="s">
        <v>21</v>
      </c>
      <c r="C370">
        <v>6000</v>
      </c>
      <c r="D370" s="5">
        <v>35.076700000000002</v>
      </c>
      <c r="E370" s="5">
        <v>-77.849999999999994</v>
      </c>
      <c r="F370" s="6">
        <v>1567.9439999999997</v>
      </c>
      <c r="G370" s="6">
        <f t="shared" si="11"/>
        <v>2300508.2587230019</v>
      </c>
      <c r="H370" s="7">
        <f t="shared" si="10"/>
        <v>0.96419816009575832</v>
      </c>
      <c r="I370" s="12">
        <v>27.443808563569675</v>
      </c>
    </row>
    <row r="371" spans="1:9">
      <c r="A371" t="s">
        <v>607</v>
      </c>
      <c r="B371" t="s">
        <v>51</v>
      </c>
      <c r="C371">
        <v>2035</v>
      </c>
      <c r="D371" s="5">
        <v>35.0139</v>
      </c>
      <c r="E371" s="5">
        <v>-77.918300000000002</v>
      </c>
      <c r="F371" s="6">
        <v>1497.8873909999998</v>
      </c>
      <c r="G371" s="6">
        <f t="shared" si="11"/>
        <v>2302006.146114002</v>
      </c>
      <c r="H371" s="7">
        <f t="shared" si="10"/>
        <v>0.96482596060938675</v>
      </c>
      <c r="I371" s="12">
        <v>27.783408795486956</v>
      </c>
    </row>
    <row r="372" spans="1:9">
      <c r="A372" t="s">
        <v>365</v>
      </c>
      <c r="B372" t="s">
        <v>51</v>
      </c>
      <c r="C372">
        <v>2000</v>
      </c>
      <c r="D372" s="5">
        <v>34.8917</v>
      </c>
      <c r="E372" s="5">
        <v>-77.916700000000006</v>
      </c>
      <c r="F372" s="6">
        <v>1472.1251999999997</v>
      </c>
      <c r="G372" s="6">
        <f t="shared" si="11"/>
        <v>2303478.2713140021</v>
      </c>
      <c r="H372" s="7">
        <f t="shared" si="10"/>
        <v>0.96544296357118387</v>
      </c>
      <c r="I372" s="12">
        <v>27.912301080614412</v>
      </c>
    </row>
    <row r="373" spans="1:9">
      <c r="A373" t="s">
        <v>807</v>
      </c>
      <c r="B373" t="s">
        <v>51</v>
      </c>
      <c r="C373">
        <v>2000</v>
      </c>
      <c r="D373" s="5">
        <v>35.095300000000002</v>
      </c>
      <c r="E373" s="5">
        <v>-78.137799999999999</v>
      </c>
      <c r="F373" s="6">
        <v>1472.1251999999997</v>
      </c>
      <c r="G373" s="6">
        <f t="shared" si="11"/>
        <v>2304950.3965140022</v>
      </c>
      <c r="H373" s="7">
        <f t="shared" si="10"/>
        <v>0.96605996653298087</v>
      </c>
      <c r="I373" s="12">
        <v>27.912301080614412</v>
      </c>
    </row>
    <row r="374" spans="1:9">
      <c r="A374" t="s">
        <v>119</v>
      </c>
      <c r="B374" t="s">
        <v>21</v>
      </c>
      <c r="C374">
        <v>5600</v>
      </c>
      <c r="D374" s="5">
        <v>34.777500000000003</v>
      </c>
      <c r="E374" s="5">
        <v>-78.118600000000001</v>
      </c>
      <c r="F374" s="6">
        <v>1463.4143999999997</v>
      </c>
      <c r="G374" s="6">
        <f t="shared" si="11"/>
        <v>2306413.8109140024</v>
      </c>
      <c r="H374" s="7">
        <f t="shared" si="10"/>
        <v>0.96667331858967864</v>
      </c>
      <c r="I374" s="12">
        <v>27.956393395412952</v>
      </c>
    </row>
    <row r="375" spans="1:9">
      <c r="A375" t="s">
        <v>323</v>
      </c>
      <c r="B375" t="s">
        <v>21</v>
      </c>
      <c r="C375">
        <v>5600</v>
      </c>
      <c r="D375" s="5">
        <v>34.875599999999999</v>
      </c>
      <c r="E375" s="5">
        <v>-77.736099999999993</v>
      </c>
      <c r="F375" s="6">
        <v>1463.4143999999997</v>
      </c>
      <c r="G375" s="6">
        <f t="shared" si="11"/>
        <v>2307877.2253140025</v>
      </c>
      <c r="H375" s="7">
        <f t="shared" si="10"/>
        <v>0.9672866706463763</v>
      </c>
      <c r="I375" s="12">
        <v>27.956393395412952</v>
      </c>
    </row>
    <row r="376" spans="1:9">
      <c r="A376" t="s">
        <v>603</v>
      </c>
      <c r="B376" t="s">
        <v>21</v>
      </c>
      <c r="C376">
        <v>5240</v>
      </c>
      <c r="D376" s="5">
        <v>35.010599999999997</v>
      </c>
      <c r="E376" s="5">
        <v>-77.969700000000003</v>
      </c>
      <c r="F376" s="6">
        <v>1369.3377599999997</v>
      </c>
      <c r="G376" s="6">
        <f t="shared" si="11"/>
        <v>2309246.5630740025</v>
      </c>
      <c r="H376" s="7">
        <f t="shared" si="10"/>
        <v>0.96786059292800053</v>
      </c>
      <c r="I376" s="12">
        <v>28.450049469915946</v>
      </c>
    </row>
    <row r="377" spans="1:9">
      <c r="A377" t="s">
        <v>40</v>
      </c>
      <c r="B377" t="s">
        <v>21</v>
      </c>
      <c r="C377">
        <v>5200</v>
      </c>
      <c r="D377" s="5">
        <v>34.738185000000001</v>
      </c>
      <c r="E377" s="5">
        <v>-77.949057999999994</v>
      </c>
      <c r="F377" s="6">
        <v>1358.8847999999998</v>
      </c>
      <c r="G377" s="6">
        <f t="shared" si="11"/>
        <v>2310605.4478740026</v>
      </c>
      <c r="H377" s="7">
        <f t="shared" si="10"/>
        <v>0.96843013412350554</v>
      </c>
      <c r="I377" s="12">
        <v>28.506981037671707</v>
      </c>
    </row>
    <row r="378" spans="1:9">
      <c r="A378" t="s">
        <v>111</v>
      </c>
      <c r="B378" t="s">
        <v>21</v>
      </c>
      <c r="C378">
        <v>5200</v>
      </c>
      <c r="D378" s="5">
        <v>34.770800000000001</v>
      </c>
      <c r="E378" s="5">
        <v>-77.786699999999996</v>
      </c>
      <c r="F378" s="6">
        <v>1358.8847999999998</v>
      </c>
      <c r="G378" s="6">
        <f t="shared" si="11"/>
        <v>2311964.3326740027</v>
      </c>
      <c r="H378" s="7">
        <f t="shared" si="10"/>
        <v>0.96899967531901043</v>
      </c>
      <c r="I378" s="12">
        <v>28.506981037671707</v>
      </c>
    </row>
    <row r="379" spans="1:9">
      <c r="A379" t="s">
        <v>147</v>
      </c>
      <c r="B379" t="s">
        <v>21</v>
      </c>
      <c r="C379">
        <v>5200</v>
      </c>
      <c r="D379" s="5">
        <v>34.786900000000003</v>
      </c>
      <c r="E379" s="5">
        <v>-77.742199999999997</v>
      </c>
      <c r="F379" s="6">
        <v>1358.8847999999998</v>
      </c>
      <c r="G379" s="6">
        <f t="shared" si="11"/>
        <v>2313323.2174740029</v>
      </c>
      <c r="H379" s="7">
        <f t="shared" si="10"/>
        <v>0.96956921651451544</v>
      </c>
      <c r="I379" s="12">
        <v>28.506981037671707</v>
      </c>
    </row>
    <row r="380" spans="1:9">
      <c r="A380" t="s">
        <v>177</v>
      </c>
      <c r="B380" t="s">
        <v>21</v>
      </c>
      <c r="C380">
        <v>5200</v>
      </c>
      <c r="D380" s="5">
        <v>34.806100000000001</v>
      </c>
      <c r="E380" s="5">
        <v>-77.716700000000003</v>
      </c>
      <c r="F380" s="6">
        <v>1358.8847999999998</v>
      </c>
      <c r="G380" s="6">
        <f t="shared" si="11"/>
        <v>2314682.102274003</v>
      </c>
      <c r="H380" s="7">
        <f t="shared" si="10"/>
        <v>0.97013875771002045</v>
      </c>
      <c r="I380" s="12">
        <v>28.506981037671707</v>
      </c>
    </row>
    <row r="381" spans="1:9">
      <c r="A381" t="s">
        <v>195</v>
      </c>
      <c r="B381" t="s">
        <v>21</v>
      </c>
      <c r="C381">
        <v>5200</v>
      </c>
      <c r="D381" s="5">
        <v>34.815275</v>
      </c>
      <c r="E381" s="5">
        <v>-78.133540999999994</v>
      </c>
      <c r="F381" s="6">
        <v>1358.8847999999998</v>
      </c>
      <c r="G381" s="6">
        <f t="shared" si="11"/>
        <v>2316040.9870740031</v>
      </c>
      <c r="H381" s="7">
        <f t="shared" si="10"/>
        <v>0.97070829890552546</v>
      </c>
      <c r="I381" s="12">
        <v>28.506981037671707</v>
      </c>
    </row>
    <row r="382" spans="1:9">
      <c r="A382" t="s">
        <v>257</v>
      </c>
      <c r="B382" t="s">
        <v>21</v>
      </c>
      <c r="C382">
        <v>5200</v>
      </c>
      <c r="D382" s="5">
        <v>34.85</v>
      </c>
      <c r="E382" s="5">
        <v>-77.822800000000001</v>
      </c>
      <c r="F382" s="6">
        <v>1358.8847999999998</v>
      </c>
      <c r="G382" s="6">
        <f t="shared" si="11"/>
        <v>2317399.8718740032</v>
      </c>
      <c r="H382" s="7">
        <f t="shared" si="10"/>
        <v>0.97127784010103047</v>
      </c>
      <c r="I382" s="12">
        <v>28.506981037671707</v>
      </c>
    </row>
    <row r="383" spans="1:9">
      <c r="A383" t="s">
        <v>401</v>
      </c>
      <c r="B383" t="s">
        <v>21</v>
      </c>
      <c r="C383">
        <v>5200</v>
      </c>
      <c r="D383" s="5">
        <v>34.9069</v>
      </c>
      <c r="E383" s="5">
        <v>-77.994200000000006</v>
      </c>
      <c r="F383" s="6">
        <v>1358.8847999999998</v>
      </c>
      <c r="G383" s="6">
        <f t="shared" si="11"/>
        <v>2318758.7566740033</v>
      </c>
      <c r="H383" s="7">
        <f t="shared" si="10"/>
        <v>0.97184738129653547</v>
      </c>
      <c r="I383" s="12">
        <v>28.506981037671707</v>
      </c>
    </row>
    <row r="384" spans="1:9">
      <c r="A384" t="s">
        <v>539</v>
      </c>
      <c r="B384" t="s">
        <v>21</v>
      </c>
      <c r="C384">
        <v>5200</v>
      </c>
      <c r="D384" s="5">
        <v>34.9786</v>
      </c>
      <c r="E384" s="5">
        <v>-77.748099999999994</v>
      </c>
      <c r="F384" s="6">
        <v>1358.8847999999998</v>
      </c>
      <c r="G384" s="6">
        <f t="shared" si="11"/>
        <v>2320117.6414740034</v>
      </c>
      <c r="H384" s="7">
        <f t="shared" si="10"/>
        <v>0.97241692249204048</v>
      </c>
      <c r="I384" s="12">
        <v>28.506981037671707</v>
      </c>
    </row>
    <row r="385" spans="1:9">
      <c r="A385" t="s">
        <v>611</v>
      </c>
      <c r="B385" t="s">
        <v>21</v>
      </c>
      <c r="C385">
        <v>5200</v>
      </c>
      <c r="D385" s="5">
        <v>35.015599999999999</v>
      </c>
      <c r="E385" s="5">
        <v>-77.996700000000004</v>
      </c>
      <c r="F385" s="6">
        <v>1358.8847999999998</v>
      </c>
      <c r="G385" s="6">
        <f t="shared" si="11"/>
        <v>2321476.5262740036</v>
      </c>
      <c r="H385" s="7">
        <f t="shared" si="10"/>
        <v>0.97298646368754538</v>
      </c>
      <c r="I385" s="12">
        <v>28.506981037671707</v>
      </c>
    </row>
    <row r="386" spans="1:9">
      <c r="A386" t="s">
        <v>653</v>
      </c>
      <c r="B386" t="s">
        <v>21</v>
      </c>
      <c r="C386">
        <v>5200</v>
      </c>
      <c r="D386" s="5">
        <v>35.031399999999998</v>
      </c>
      <c r="E386" s="5">
        <v>-78.015799999999999</v>
      </c>
      <c r="F386" s="6">
        <v>1358.8847999999998</v>
      </c>
      <c r="G386" s="6">
        <f t="shared" si="11"/>
        <v>2322835.4110740037</v>
      </c>
      <c r="H386" s="7">
        <f t="shared" si="10"/>
        <v>0.97355600488305039</v>
      </c>
      <c r="I386" s="12">
        <v>28.506981037671707</v>
      </c>
    </row>
    <row r="387" spans="1:9">
      <c r="A387" t="s">
        <v>833</v>
      </c>
      <c r="B387" t="s">
        <v>21</v>
      </c>
      <c r="C387">
        <v>5200</v>
      </c>
      <c r="D387" s="5">
        <v>35.105600000000003</v>
      </c>
      <c r="E387" s="5">
        <v>-77.902199999999993</v>
      </c>
      <c r="F387" s="6">
        <v>1358.8847999999998</v>
      </c>
      <c r="G387" s="6">
        <f t="shared" si="11"/>
        <v>2324194.2958740038</v>
      </c>
      <c r="H387" s="7">
        <f t="shared" ref="H387:H450" si="12">G387/$G$465</f>
        <v>0.97412554607855539</v>
      </c>
      <c r="I387" s="12">
        <v>28.506981037671707</v>
      </c>
    </row>
    <row r="388" spans="1:9">
      <c r="A388" t="s">
        <v>395</v>
      </c>
      <c r="B388" t="s">
        <v>34</v>
      </c>
      <c r="C388">
        <v>1056</v>
      </c>
      <c r="D388" s="5">
        <v>34.903300000000002</v>
      </c>
      <c r="E388" s="5">
        <v>-77.753299999999996</v>
      </c>
      <c r="F388" s="6">
        <v>1358.7653376000001</v>
      </c>
      <c r="G388" s="6">
        <f t="shared" ref="G388:G451" si="13">F388+G387</f>
        <v>2325553.0612116037</v>
      </c>
      <c r="H388" s="7">
        <f t="shared" si="12"/>
        <v>0.97469503720450468</v>
      </c>
      <c r="I388" s="12">
        <v>28.507634212162195</v>
      </c>
    </row>
    <row r="389" spans="1:9">
      <c r="A389" t="s">
        <v>482</v>
      </c>
      <c r="B389" t="s">
        <v>483</v>
      </c>
      <c r="C389">
        <v>1350</v>
      </c>
      <c r="D389" s="5">
        <v>34.952500000000001</v>
      </c>
      <c r="E389" s="5">
        <v>-78.136700000000005</v>
      </c>
      <c r="F389" s="6">
        <v>1346.47191</v>
      </c>
      <c r="G389" s="6">
        <f t="shared" si="13"/>
        <v>2326899.5331216035</v>
      </c>
      <c r="H389" s="7">
        <f t="shared" si="12"/>
        <v>0.97525937586024292</v>
      </c>
      <c r="I389" s="12">
        <v>28.575158831490612</v>
      </c>
    </row>
    <row r="390" spans="1:9">
      <c r="A390" t="s">
        <v>553</v>
      </c>
      <c r="B390" t="s">
        <v>483</v>
      </c>
      <c r="C390">
        <v>1350</v>
      </c>
      <c r="D390" s="5">
        <v>34.987499999999997</v>
      </c>
      <c r="E390" s="5">
        <v>-77.909700000000001</v>
      </c>
      <c r="F390" s="6">
        <v>1346.47191</v>
      </c>
      <c r="G390" s="6">
        <f t="shared" si="13"/>
        <v>2328246.0050316034</v>
      </c>
      <c r="H390" s="7">
        <f t="shared" si="12"/>
        <v>0.97582371451598116</v>
      </c>
      <c r="I390" s="12">
        <v>28.575158831490612</v>
      </c>
    </row>
    <row r="391" spans="1:9">
      <c r="A391" t="s">
        <v>269</v>
      </c>
      <c r="B391" t="s">
        <v>14</v>
      </c>
      <c r="C391">
        <v>880</v>
      </c>
      <c r="D391" s="5">
        <v>34.854199999999999</v>
      </c>
      <c r="E391" s="5">
        <v>-77.7</v>
      </c>
      <c r="F391" s="6">
        <v>1279.0440959999999</v>
      </c>
      <c r="G391" s="6">
        <f t="shared" si="13"/>
        <v>2329525.0491276034</v>
      </c>
      <c r="H391" s="7">
        <f t="shared" si="12"/>
        <v>0.97635979255846084</v>
      </c>
      <c r="I391" s="12">
        <v>28.956849412237638</v>
      </c>
    </row>
    <row r="392" spans="1:9">
      <c r="A392" t="s">
        <v>145</v>
      </c>
      <c r="B392" t="s">
        <v>51</v>
      </c>
      <c r="C392">
        <v>1700</v>
      </c>
      <c r="D392" s="5">
        <v>34.784700000000001</v>
      </c>
      <c r="E392" s="5">
        <v>-78.133099999999999</v>
      </c>
      <c r="F392" s="6">
        <v>1251.3064199999999</v>
      </c>
      <c r="G392" s="6">
        <f t="shared" si="13"/>
        <v>2330776.3555476032</v>
      </c>
      <c r="H392" s="7">
        <f t="shared" si="12"/>
        <v>0.97688424507598826</v>
      </c>
      <c r="I392" s="12">
        <v>29.119740868994889</v>
      </c>
    </row>
    <row r="393" spans="1:9">
      <c r="A393" t="s">
        <v>775</v>
      </c>
      <c r="B393" t="s">
        <v>21</v>
      </c>
      <c r="C393">
        <v>4763</v>
      </c>
      <c r="D393" s="5">
        <v>35.083300000000001</v>
      </c>
      <c r="E393" s="5">
        <v>-77.754400000000004</v>
      </c>
      <c r="F393" s="6">
        <v>1244.6862119999998</v>
      </c>
      <c r="G393" s="6">
        <f t="shared" si="13"/>
        <v>2332021.0417596032</v>
      </c>
      <c r="H393" s="7">
        <f t="shared" si="12"/>
        <v>0.9774059229056401</v>
      </c>
      <c r="I393" s="12">
        <v>29.159152179813816</v>
      </c>
    </row>
    <row r="394" spans="1:9">
      <c r="A394" t="s">
        <v>199</v>
      </c>
      <c r="B394" t="s">
        <v>51</v>
      </c>
      <c r="C394">
        <v>1400</v>
      </c>
      <c r="D394" s="5">
        <v>34.817799999999998</v>
      </c>
      <c r="E394" s="5">
        <v>-77.7239</v>
      </c>
      <c r="F394" s="6">
        <v>1030.4876399999998</v>
      </c>
      <c r="G394" s="6">
        <f t="shared" si="13"/>
        <v>2333051.5293996031</v>
      </c>
      <c r="H394" s="7">
        <f t="shared" si="12"/>
        <v>0.97783782497889804</v>
      </c>
      <c r="I394" s="12">
        <v>30.562229431489378</v>
      </c>
    </row>
    <row r="395" spans="1:9">
      <c r="A395" t="s">
        <v>303</v>
      </c>
      <c r="B395" t="s">
        <v>21</v>
      </c>
      <c r="C395">
        <v>3840</v>
      </c>
      <c r="D395" s="5">
        <v>34.868600000000001</v>
      </c>
      <c r="E395" s="5">
        <v>-77.695599999999999</v>
      </c>
      <c r="F395" s="6">
        <v>1003.4841599999997</v>
      </c>
      <c r="G395" s="6">
        <f t="shared" si="13"/>
        <v>2334055.0135596031</v>
      </c>
      <c r="H395" s="7">
        <f t="shared" si="12"/>
        <v>0.97825840924634788</v>
      </c>
      <c r="I395" s="12">
        <v>30.759513425888358</v>
      </c>
    </row>
    <row r="396" spans="1:9">
      <c r="A396" t="s">
        <v>637</v>
      </c>
      <c r="B396" t="s">
        <v>21</v>
      </c>
      <c r="C396">
        <v>3840</v>
      </c>
      <c r="D396" s="5">
        <v>35.024121999999998</v>
      </c>
      <c r="E396" s="5">
        <v>-77.762321999999998</v>
      </c>
      <c r="F396" s="6">
        <v>1003.4841599999997</v>
      </c>
      <c r="G396" s="6">
        <f t="shared" si="13"/>
        <v>2335058.4977196031</v>
      </c>
      <c r="H396" s="7">
        <f t="shared" si="12"/>
        <v>0.97867899351379761</v>
      </c>
      <c r="I396" s="12">
        <v>30.759513425888358</v>
      </c>
    </row>
    <row r="397" spans="1:9">
      <c r="A397" t="s">
        <v>853</v>
      </c>
      <c r="B397" t="s">
        <v>51</v>
      </c>
      <c r="C397">
        <v>1350</v>
      </c>
      <c r="D397" s="5">
        <v>35.109400000000001</v>
      </c>
      <c r="E397" s="5">
        <v>-77.979699999999994</v>
      </c>
      <c r="F397" s="6">
        <v>993.68450999999982</v>
      </c>
      <c r="G397" s="6">
        <f t="shared" si="13"/>
        <v>2336052.1822296032</v>
      </c>
      <c r="H397" s="7">
        <f t="shared" si="12"/>
        <v>0.9790954705130106</v>
      </c>
      <c r="I397" s="12">
        <v>30.83242405261614</v>
      </c>
    </row>
    <row r="398" spans="1:9">
      <c r="A398" t="s">
        <v>711</v>
      </c>
      <c r="B398" t="s">
        <v>21</v>
      </c>
      <c r="C398">
        <v>3600</v>
      </c>
      <c r="D398" s="5">
        <v>35.057499999999997</v>
      </c>
      <c r="E398" s="5">
        <v>-78.040300000000002</v>
      </c>
      <c r="F398" s="6">
        <v>940.76639999999975</v>
      </c>
      <c r="G398" s="6">
        <f t="shared" si="13"/>
        <v>2336992.9486296033</v>
      </c>
      <c r="H398" s="7">
        <f t="shared" si="12"/>
        <v>0.9794897682637449</v>
      </c>
      <c r="I398" s="12">
        <v>31.239004513760712</v>
      </c>
    </row>
    <row r="399" spans="1:9">
      <c r="A399" t="s">
        <v>185</v>
      </c>
      <c r="B399" t="s">
        <v>21</v>
      </c>
      <c r="C399">
        <v>3552</v>
      </c>
      <c r="D399" s="5">
        <v>34.810108999999997</v>
      </c>
      <c r="E399" s="5">
        <v>-77.687569999999994</v>
      </c>
      <c r="F399" s="6">
        <v>928.22284799999977</v>
      </c>
      <c r="G399" s="6">
        <f t="shared" si="13"/>
        <v>2337921.1714776033</v>
      </c>
      <c r="H399" s="7">
        <f t="shared" si="12"/>
        <v>0.97987880871113597</v>
      </c>
      <c r="I399" s="12">
        <v>31.338731289462181</v>
      </c>
    </row>
    <row r="400" spans="1:9">
      <c r="A400" t="s">
        <v>313</v>
      </c>
      <c r="B400" t="s">
        <v>21</v>
      </c>
      <c r="C400">
        <v>3552</v>
      </c>
      <c r="D400" s="5">
        <v>34.872500000000002</v>
      </c>
      <c r="E400" s="5">
        <v>-77.936099999999996</v>
      </c>
      <c r="F400" s="6">
        <v>928.22284799999977</v>
      </c>
      <c r="G400" s="6">
        <f t="shared" si="13"/>
        <v>2338849.3943256033</v>
      </c>
      <c r="H400" s="7">
        <f t="shared" si="12"/>
        <v>0.98026784915852705</v>
      </c>
      <c r="I400" s="12">
        <v>31.338731289462181</v>
      </c>
    </row>
    <row r="401" spans="1:9">
      <c r="A401" t="s">
        <v>385</v>
      </c>
      <c r="B401" t="s">
        <v>21</v>
      </c>
      <c r="C401">
        <v>3552</v>
      </c>
      <c r="D401" s="5">
        <v>34.899096999999998</v>
      </c>
      <c r="E401" s="5">
        <v>-77.920786000000007</v>
      </c>
      <c r="F401" s="6">
        <v>928.22284799999977</v>
      </c>
      <c r="G401" s="6">
        <f t="shared" si="13"/>
        <v>2339777.6171736033</v>
      </c>
      <c r="H401" s="7">
        <f t="shared" si="12"/>
        <v>0.98065688960591813</v>
      </c>
      <c r="I401" s="12">
        <v>31.338731289462181</v>
      </c>
    </row>
    <row r="402" spans="1:9">
      <c r="A402" t="s">
        <v>468</v>
      </c>
      <c r="B402" t="s">
        <v>21</v>
      </c>
      <c r="C402">
        <v>3552</v>
      </c>
      <c r="D402" s="5">
        <v>34.946899999999999</v>
      </c>
      <c r="E402" s="5">
        <v>-77.7864</v>
      </c>
      <c r="F402" s="6">
        <v>928.22284799999977</v>
      </c>
      <c r="G402" s="6">
        <f t="shared" si="13"/>
        <v>2340705.8400216033</v>
      </c>
      <c r="H402" s="7">
        <f t="shared" si="12"/>
        <v>0.9810459300533092</v>
      </c>
      <c r="I402" s="12">
        <v>31.338731289462181</v>
      </c>
    </row>
    <row r="403" spans="1:9">
      <c r="A403" t="s">
        <v>485</v>
      </c>
      <c r="B403" t="s">
        <v>21</v>
      </c>
      <c r="C403">
        <v>3552</v>
      </c>
      <c r="D403" s="5">
        <v>34.952800000000003</v>
      </c>
      <c r="E403" s="5">
        <v>-77.828900000000004</v>
      </c>
      <c r="F403" s="6">
        <v>928.22284799999977</v>
      </c>
      <c r="G403" s="6">
        <f t="shared" si="13"/>
        <v>2341634.0628696033</v>
      </c>
      <c r="H403" s="7">
        <f t="shared" si="12"/>
        <v>0.98143497050070028</v>
      </c>
      <c r="I403" s="12">
        <v>31.338731289462181</v>
      </c>
    </row>
    <row r="404" spans="1:9">
      <c r="A404" t="s">
        <v>517</v>
      </c>
      <c r="B404" t="s">
        <v>21</v>
      </c>
      <c r="C404">
        <v>3552</v>
      </c>
      <c r="D404" s="5">
        <v>34.967978000000002</v>
      </c>
      <c r="E404" s="5">
        <v>-77.722746999999998</v>
      </c>
      <c r="F404" s="6">
        <v>928.22284799999977</v>
      </c>
      <c r="G404" s="6">
        <f t="shared" si="13"/>
        <v>2342562.2857176033</v>
      </c>
      <c r="H404" s="7">
        <f t="shared" si="12"/>
        <v>0.98182401094809124</v>
      </c>
      <c r="I404" s="12">
        <v>31.338731289462181</v>
      </c>
    </row>
    <row r="405" spans="1:9">
      <c r="A405" t="s">
        <v>535</v>
      </c>
      <c r="B405" t="s">
        <v>21</v>
      </c>
      <c r="C405">
        <v>3552</v>
      </c>
      <c r="D405" s="5">
        <v>34.978310999999998</v>
      </c>
      <c r="E405" s="5">
        <v>-77.977501000000004</v>
      </c>
      <c r="F405" s="6">
        <v>928.22284799999977</v>
      </c>
      <c r="G405" s="6">
        <f t="shared" si="13"/>
        <v>2343490.5085656033</v>
      </c>
      <c r="H405" s="7">
        <f t="shared" si="12"/>
        <v>0.98221305139548232</v>
      </c>
      <c r="I405" s="12">
        <v>31.338731289462181</v>
      </c>
    </row>
    <row r="406" spans="1:9">
      <c r="A406" t="s">
        <v>665</v>
      </c>
      <c r="B406" t="s">
        <v>21</v>
      </c>
      <c r="C406">
        <v>3552</v>
      </c>
      <c r="D406" s="5">
        <v>35.035800000000002</v>
      </c>
      <c r="E406" s="5">
        <v>-78.134200000000007</v>
      </c>
      <c r="F406" s="6">
        <v>928.22284799999977</v>
      </c>
      <c r="G406" s="6">
        <f t="shared" si="13"/>
        <v>2344418.7314136033</v>
      </c>
      <c r="H406" s="7">
        <f t="shared" si="12"/>
        <v>0.98260209184287339</v>
      </c>
      <c r="I406" s="12">
        <v>31.338731289462181</v>
      </c>
    </row>
    <row r="407" spans="1:9">
      <c r="A407" t="s">
        <v>827</v>
      </c>
      <c r="B407" t="s">
        <v>21</v>
      </c>
      <c r="C407">
        <v>3552</v>
      </c>
      <c r="D407" s="5">
        <v>35.103299999999997</v>
      </c>
      <c r="E407" s="5">
        <v>-77.84</v>
      </c>
      <c r="F407" s="6">
        <v>928.22284799999977</v>
      </c>
      <c r="G407" s="6">
        <f t="shared" si="13"/>
        <v>2345346.9542616033</v>
      </c>
      <c r="H407" s="7">
        <f t="shared" si="12"/>
        <v>0.98299113229026447</v>
      </c>
      <c r="I407" s="12">
        <v>31.338731289462181</v>
      </c>
    </row>
    <row r="408" spans="1:9">
      <c r="A408" t="s">
        <v>422</v>
      </c>
      <c r="B408" t="s">
        <v>21</v>
      </c>
      <c r="C408">
        <v>3520</v>
      </c>
      <c r="D408" s="5">
        <v>34.918100000000003</v>
      </c>
      <c r="E408" s="5">
        <v>-77.900300000000001</v>
      </c>
      <c r="F408" s="6">
        <v>919.86047999999982</v>
      </c>
      <c r="G408" s="6">
        <f t="shared" si="13"/>
        <v>2346266.8147416031</v>
      </c>
      <c r="H408" s="7">
        <f t="shared" si="12"/>
        <v>0.9833766678687601</v>
      </c>
      <c r="I408" s="12">
        <v>31.40596734324874</v>
      </c>
    </row>
    <row r="409" spans="1:9">
      <c r="A409" t="s">
        <v>411</v>
      </c>
      <c r="B409" t="s">
        <v>14</v>
      </c>
      <c r="C409">
        <v>620</v>
      </c>
      <c r="D409" s="5">
        <v>34.912500000000001</v>
      </c>
      <c r="E409" s="5">
        <v>-77.699700000000007</v>
      </c>
      <c r="F409" s="6">
        <v>901.14470399999982</v>
      </c>
      <c r="G409" s="6">
        <f t="shared" si="13"/>
        <v>2347167.9594456032</v>
      </c>
      <c r="H409" s="7">
        <f t="shared" si="12"/>
        <v>0.98375435921687082</v>
      </c>
      <c r="I409" s="12">
        <v>31.558690001464768</v>
      </c>
    </row>
    <row r="410" spans="1:9">
      <c r="A410" t="s">
        <v>941</v>
      </c>
      <c r="B410" t="s">
        <v>14</v>
      </c>
      <c r="C410">
        <v>620</v>
      </c>
      <c r="D410" s="5">
        <v>35.171700000000001</v>
      </c>
      <c r="E410" s="5">
        <v>-78.137200000000007</v>
      </c>
      <c r="F410" s="6">
        <v>901.14470399999982</v>
      </c>
      <c r="G410" s="6">
        <f t="shared" si="13"/>
        <v>2348069.1041496033</v>
      </c>
      <c r="H410" s="7">
        <f t="shared" si="12"/>
        <v>0.98413205056498154</v>
      </c>
      <c r="I410" s="12">
        <v>31.558690001464768</v>
      </c>
    </row>
    <row r="411" spans="1:9">
      <c r="A411" t="s">
        <v>221</v>
      </c>
      <c r="B411" t="s">
        <v>51</v>
      </c>
      <c r="C411">
        <v>1200</v>
      </c>
      <c r="D411" s="5">
        <v>34.8367</v>
      </c>
      <c r="E411" s="5">
        <v>-78.11</v>
      </c>
      <c r="F411" s="6">
        <v>883.2751199999999</v>
      </c>
      <c r="G411" s="6">
        <f t="shared" si="13"/>
        <v>2348952.3792696032</v>
      </c>
      <c r="H411" s="7">
        <f t="shared" si="12"/>
        <v>0.98450225234205968</v>
      </c>
      <c r="I411" s="12">
        <v>31.707497030805442</v>
      </c>
    </row>
    <row r="412" spans="1:9">
      <c r="A412" t="s">
        <v>226</v>
      </c>
      <c r="B412" t="s">
        <v>51</v>
      </c>
      <c r="C412">
        <v>1200</v>
      </c>
      <c r="D412" s="5">
        <v>34.838299999999997</v>
      </c>
      <c r="E412" s="5">
        <v>-78.137500000000003</v>
      </c>
      <c r="F412" s="6">
        <v>883.2751199999999</v>
      </c>
      <c r="G412" s="6">
        <f t="shared" si="13"/>
        <v>2349835.6543896031</v>
      </c>
      <c r="H412" s="7">
        <f t="shared" si="12"/>
        <v>0.98487245411913782</v>
      </c>
      <c r="I412" s="12">
        <v>31.707497030805442</v>
      </c>
    </row>
    <row r="413" spans="1:9">
      <c r="A413" t="s">
        <v>733</v>
      </c>
      <c r="B413" t="s">
        <v>51</v>
      </c>
      <c r="C413">
        <v>1200</v>
      </c>
      <c r="D413" s="5">
        <v>35.065424999999998</v>
      </c>
      <c r="E413" s="5">
        <v>-77.942881</v>
      </c>
      <c r="F413" s="6">
        <v>883.2751199999999</v>
      </c>
      <c r="G413" s="6">
        <f t="shared" si="13"/>
        <v>2350718.929509603</v>
      </c>
      <c r="H413" s="7">
        <f t="shared" si="12"/>
        <v>0.98524265589621596</v>
      </c>
      <c r="I413" s="12">
        <v>31.707497030805442</v>
      </c>
    </row>
    <row r="414" spans="1:9">
      <c r="A414" t="s">
        <v>595</v>
      </c>
      <c r="B414" t="s">
        <v>14</v>
      </c>
      <c r="C414">
        <v>580</v>
      </c>
      <c r="D414" s="5">
        <v>35.006100000000004</v>
      </c>
      <c r="E414" s="5">
        <v>-77.899699999999996</v>
      </c>
      <c r="F414" s="6">
        <v>843.00633599999981</v>
      </c>
      <c r="G414" s="6">
        <f t="shared" si="13"/>
        <v>2351561.9358456028</v>
      </c>
      <c r="H414" s="7">
        <f t="shared" si="12"/>
        <v>0.98559598006057758</v>
      </c>
      <c r="I414" s="12">
        <v>32.054175784938273</v>
      </c>
    </row>
    <row r="415" spans="1:9">
      <c r="A415" t="s">
        <v>285</v>
      </c>
      <c r="B415" t="s">
        <v>21</v>
      </c>
      <c r="C415">
        <v>3200</v>
      </c>
      <c r="D415" s="5">
        <v>34.859523000000003</v>
      </c>
      <c r="E415" s="5">
        <v>-77.894098999999997</v>
      </c>
      <c r="F415" s="6">
        <v>836.23679999999979</v>
      </c>
      <c r="G415" s="6">
        <f t="shared" si="13"/>
        <v>2352398.1726456028</v>
      </c>
      <c r="H415" s="7">
        <f t="shared" si="12"/>
        <v>0.98594646695011912</v>
      </c>
      <c r="I415" s="12">
        <v>32.114077491950013</v>
      </c>
    </row>
    <row r="416" spans="1:9">
      <c r="A416" t="s">
        <v>321</v>
      </c>
      <c r="B416" t="s">
        <v>21</v>
      </c>
      <c r="C416">
        <v>3200</v>
      </c>
      <c r="D416" s="5">
        <v>34.875</v>
      </c>
      <c r="E416" s="5">
        <v>-77.866699999999994</v>
      </c>
      <c r="F416" s="6">
        <v>836.23679999999979</v>
      </c>
      <c r="G416" s="6">
        <f t="shared" si="13"/>
        <v>2353234.4094456029</v>
      </c>
      <c r="H416" s="7">
        <f t="shared" si="12"/>
        <v>0.98629695383966054</v>
      </c>
      <c r="I416" s="12">
        <v>32.114077491950013</v>
      </c>
    </row>
    <row r="417" spans="1:9">
      <c r="A417" t="s">
        <v>375</v>
      </c>
      <c r="B417" t="s">
        <v>21</v>
      </c>
      <c r="C417">
        <v>3200</v>
      </c>
      <c r="D417" s="5">
        <v>34.894399999999997</v>
      </c>
      <c r="E417" s="5">
        <v>-77.7136</v>
      </c>
      <c r="F417" s="6">
        <v>836.23679999999979</v>
      </c>
      <c r="G417" s="6">
        <f t="shared" si="13"/>
        <v>2354070.646245603</v>
      </c>
      <c r="H417" s="7">
        <f t="shared" si="12"/>
        <v>0.98664744072920207</v>
      </c>
      <c r="I417" s="12">
        <v>32.114077491950013</v>
      </c>
    </row>
    <row r="418" spans="1:9">
      <c r="A418" t="s">
        <v>723</v>
      </c>
      <c r="B418" t="s">
        <v>21</v>
      </c>
      <c r="C418">
        <v>3200</v>
      </c>
      <c r="D418" s="5">
        <v>35.0625</v>
      </c>
      <c r="E418" s="5">
        <v>-77.896900000000002</v>
      </c>
      <c r="F418" s="6">
        <v>836.23679999999979</v>
      </c>
      <c r="G418" s="6">
        <f t="shared" si="13"/>
        <v>2354906.8830456031</v>
      </c>
      <c r="H418" s="7">
        <f t="shared" si="12"/>
        <v>0.98699792761874361</v>
      </c>
      <c r="I418" s="12">
        <v>32.114077491950013</v>
      </c>
    </row>
    <row r="419" spans="1:9">
      <c r="A419" t="s">
        <v>785</v>
      </c>
      <c r="B419" t="s">
        <v>21</v>
      </c>
      <c r="C419">
        <v>3200</v>
      </c>
      <c r="D419" s="5">
        <v>35.0867</v>
      </c>
      <c r="E419" s="5">
        <v>-77.810599999999994</v>
      </c>
      <c r="F419" s="6">
        <v>836.23679999999979</v>
      </c>
      <c r="G419" s="6">
        <f t="shared" si="13"/>
        <v>2355743.1198456031</v>
      </c>
      <c r="H419" s="7">
        <f t="shared" si="12"/>
        <v>0.98734841450828514</v>
      </c>
      <c r="I419" s="12">
        <v>32.114077491950013</v>
      </c>
    </row>
    <row r="420" spans="1:9">
      <c r="A420" t="s">
        <v>905</v>
      </c>
      <c r="B420" t="s">
        <v>21</v>
      </c>
      <c r="C420">
        <v>3200</v>
      </c>
      <c r="D420" s="5">
        <v>35.1389</v>
      </c>
      <c r="E420" s="5">
        <v>-77.834699999999998</v>
      </c>
      <c r="F420" s="6">
        <v>836.23679999999979</v>
      </c>
      <c r="G420" s="6">
        <f t="shared" si="13"/>
        <v>2356579.3566456032</v>
      </c>
      <c r="H420" s="7">
        <f t="shared" si="12"/>
        <v>0.98769890139782668</v>
      </c>
      <c r="I420" s="12">
        <v>32.114077491950013</v>
      </c>
    </row>
    <row r="421" spans="1:9">
      <c r="A421" t="s">
        <v>389</v>
      </c>
      <c r="B421" t="s">
        <v>21</v>
      </c>
      <c r="C421">
        <v>3120</v>
      </c>
      <c r="D421" s="5">
        <v>34.900799999999997</v>
      </c>
      <c r="E421" s="5">
        <v>-78.012500000000003</v>
      </c>
      <c r="F421" s="6">
        <v>815.33087999999987</v>
      </c>
      <c r="G421" s="6">
        <f t="shared" si="13"/>
        <v>2357394.687525603</v>
      </c>
      <c r="H421" s="7">
        <f t="shared" si="12"/>
        <v>0.98804062611512955</v>
      </c>
      <c r="I421" s="12">
        <v>32.302176987862751</v>
      </c>
    </row>
    <row r="422" spans="1:9">
      <c r="A422" t="s">
        <v>929</v>
      </c>
      <c r="B422" t="s">
        <v>51</v>
      </c>
      <c r="C422">
        <v>1083</v>
      </c>
      <c r="D422" s="5">
        <v>35.15</v>
      </c>
      <c r="E422" s="5">
        <v>-77.881900000000002</v>
      </c>
      <c r="F422" s="6">
        <v>797.15579579999985</v>
      </c>
      <c r="G422" s="6">
        <f t="shared" si="13"/>
        <v>2358191.843321403</v>
      </c>
      <c r="H422" s="7">
        <f t="shared" si="12"/>
        <v>0.98837473321894276</v>
      </c>
      <c r="I422" s="12">
        <v>32.469667501802668</v>
      </c>
    </row>
    <row r="423" spans="1:9">
      <c r="A423" t="s">
        <v>470</v>
      </c>
      <c r="B423" t="s">
        <v>21</v>
      </c>
      <c r="C423">
        <v>2960</v>
      </c>
      <c r="D423" s="5">
        <v>34.947150999999998</v>
      </c>
      <c r="E423" s="5">
        <v>-77.830110000000005</v>
      </c>
      <c r="F423" s="6">
        <v>773.51903999999979</v>
      </c>
      <c r="G423" s="6">
        <f t="shared" si="13"/>
        <v>2358965.3623614032</v>
      </c>
      <c r="H423" s="7">
        <f t="shared" si="12"/>
        <v>0.98869893359176864</v>
      </c>
      <c r="I423" s="12">
        <v>32.69329535552383</v>
      </c>
    </row>
    <row r="424" spans="1:9">
      <c r="A424" t="s">
        <v>823</v>
      </c>
      <c r="B424" t="s">
        <v>21</v>
      </c>
      <c r="C424">
        <v>2960</v>
      </c>
      <c r="D424" s="5">
        <v>35.103299999999997</v>
      </c>
      <c r="E424" s="5">
        <v>-77.802199999999999</v>
      </c>
      <c r="F424" s="6">
        <v>773.51903999999979</v>
      </c>
      <c r="G424" s="6">
        <f t="shared" si="13"/>
        <v>2359738.8814014033</v>
      </c>
      <c r="H424" s="7">
        <f t="shared" si="12"/>
        <v>0.98902313396459463</v>
      </c>
      <c r="I424" s="12">
        <v>32.69329535552383</v>
      </c>
    </row>
    <row r="425" spans="1:9">
      <c r="A425" t="s">
        <v>627</v>
      </c>
      <c r="B425" t="s">
        <v>21</v>
      </c>
      <c r="C425">
        <v>2808</v>
      </c>
      <c r="D425" s="5">
        <v>35.023299999999999</v>
      </c>
      <c r="E425" s="5">
        <v>-77.790000000000006</v>
      </c>
      <c r="F425" s="6">
        <v>733.79779199999984</v>
      </c>
      <c r="G425" s="6">
        <f t="shared" si="13"/>
        <v>2360472.6791934036</v>
      </c>
      <c r="H425" s="7">
        <f t="shared" si="12"/>
        <v>0.9893306862101674</v>
      </c>
      <c r="I425" s="12">
        <v>33.084956440832784</v>
      </c>
    </row>
    <row r="426" spans="1:9">
      <c r="A426" t="s">
        <v>645</v>
      </c>
      <c r="B426" t="s">
        <v>21</v>
      </c>
      <c r="C426">
        <v>2808</v>
      </c>
      <c r="D426" s="5">
        <v>35.027799999999999</v>
      </c>
      <c r="E426" s="5">
        <v>-77.779700000000005</v>
      </c>
      <c r="F426" s="6">
        <v>733.79779199999984</v>
      </c>
      <c r="G426" s="6">
        <f t="shared" si="13"/>
        <v>2361206.4769854038</v>
      </c>
      <c r="H426" s="7">
        <f t="shared" si="12"/>
        <v>0.98963823845574017</v>
      </c>
      <c r="I426" s="12">
        <v>33.084956440832784</v>
      </c>
    </row>
    <row r="427" spans="1:9">
      <c r="A427" t="s">
        <v>89</v>
      </c>
      <c r="B427" t="s">
        <v>21</v>
      </c>
      <c r="C427">
        <v>2640</v>
      </c>
      <c r="D427" s="5">
        <v>34.758299999999998</v>
      </c>
      <c r="E427" s="5">
        <v>-77.7333</v>
      </c>
      <c r="F427" s="6">
        <v>689.89535999999987</v>
      </c>
      <c r="G427" s="6">
        <f t="shared" si="13"/>
        <v>2361896.3723454038</v>
      </c>
      <c r="H427" s="7">
        <f t="shared" si="12"/>
        <v>0.98992739013961184</v>
      </c>
      <c r="I427" s="12">
        <v>33.543310862280435</v>
      </c>
    </row>
    <row r="428" spans="1:9">
      <c r="A428" t="s">
        <v>127</v>
      </c>
      <c r="B428" t="s">
        <v>21</v>
      </c>
      <c r="C428">
        <v>2640</v>
      </c>
      <c r="D428" s="5">
        <v>34.780299999999997</v>
      </c>
      <c r="E428" s="5">
        <v>-77.988600000000005</v>
      </c>
      <c r="F428" s="6">
        <v>689.89535999999987</v>
      </c>
      <c r="G428" s="6">
        <f t="shared" si="13"/>
        <v>2362586.2677054037</v>
      </c>
      <c r="H428" s="7">
        <f t="shared" si="12"/>
        <v>0.99021654182348362</v>
      </c>
      <c r="I428" s="12">
        <v>33.543310862280435</v>
      </c>
    </row>
    <row r="429" spans="1:9">
      <c r="A429" t="s">
        <v>575</v>
      </c>
      <c r="B429" t="s">
        <v>21</v>
      </c>
      <c r="C429">
        <v>2640</v>
      </c>
      <c r="D429" s="5">
        <v>34.999999000000003</v>
      </c>
      <c r="E429" s="5">
        <v>-77.834098999999995</v>
      </c>
      <c r="F429" s="6">
        <v>689.89535999999987</v>
      </c>
      <c r="G429" s="6">
        <f t="shared" si="13"/>
        <v>2363276.1630654037</v>
      </c>
      <c r="H429" s="7">
        <f t="shared" si="12"/>
        <v>0.99050569350735529</v>
      </c>
      <c r="I429" s="12">
        <v>33.543310862280435</v>
      </c>
    </row>
    <row r="430" spans="1:9">
      <c r="A430" t="s">
        <v>691</v>
      </c>
      <c r="B430" t="s">
        <v>21</v>
      </c>
      <c r="C430">
        <v>2640</v>
      </c>
      <c r="D430" s="5">
        <v>35.049399999999999</v>
      </c>
      <c r="E430" s="5">
        <v>-77.987799999999993</v>
      </c>
      <c r="F430" s="6">
        <v>689.89535999999987</v>
      </c>
      <c r="G430" s="6">
        <f t="shared" si="13"/>
        <v>2363966.0584254037</v>
      </c>
      <c r="H430" s="7">
        <f t="shared" si="12"/>
        <v>0.99079484519122707</v>
      </c>
      <c r="I430" s="12">
        <v>33.543310862280435</v>
      </c>
    </row>
    <row r="431" spans="1:9">
      <c r="A431" t="s">
        <v>20</v>
      </c>
      <c r="B431" t="s">
        <v>21</v>
      </c>
      <c r="C431">
        <v>2600</v>
      </c>
      <c r="D431" s="5">
        <v>34.730108000000001</v>
      </c>
      <c r="E431" s="5">
        <v>-77.772947000000002</v>
      </c>
      <c r="F431" s="6">
        <v>679.44239999999991</v>
      </c>
      <c r="G431" s="6">
        <f t="shared" si="13"/>
        <v>2364645.5008254037</v>
      </c>
      <c r="H431" s="7">
        <f t="shared" si="12"/>
        <v>0.99107961578897952</v>
      </c>
      <c r="I431" s="12">
        <v>33.656741053924399</v>
      </c>
    </row>
    <row r="432" spans="1:9">
      <c r="A432" t="s">
        <v>48</v>
      </c>
      <c r="B432" t="s">
        <v>21</v>
      </c>
      <c r="C432">
        <v>2600</v>
      </c>
      <c r="D432" s="5">
        <v>34.741540999999998</v>
      </c>
      <c r="E432" s="5">
        <v>-77.698712999999998</v>
      </c>
      <c r="F432" s="6">
        <v>679.44239999999991</v>
      </c>
      <c r="G432" s="6">
        <f t="shared" si="13"/>
        <v>2365324.9432254038</v>
      </c>
      <c r="H432" s="7">
        <f t="shared" si="12"/>
        <v>0.99136438638673208</v>
      </c>
      <c r="I432" s="12">
        <v>33.656741053924399</v>
      </c>
    </row>
    <row r="433" spans="1:9">
      <c r="A433" t="s">
        <v>61</v>
      </c>
      <c r="B433" t="s">
        <v>21</v>
      </c>
      <c r="C433">
        <v>2600</v>
      </c>
      <c r="D433" s="5">
        <v>34.7453</v>
      </c>
      <c r="E433" s="5">
        <v>-77.693100000000001</v>
      </c>
      <c r="F433" s="6">
        <v>679.44239999999991</v>
      </c>
      <c r="G433" s="6">
        <f t="shared" si="13"/>
        <v>2366004.3856254038</v>
      </c>
      <c r="H433" s="7">
        <f t="shared" si="12"/>
        <v>0.99164915698448453</v>
      </c>
      <c r="I433" s="12">
        <v>33.656741053924399</v>
      </c>
    </row>
    <row r="434" spans="1:9">
      <c r="A434" t="s">
        <v>65</v>
      </c>
      <c r="B434" t="s">
        <v>21</v>
      </c>
      <c r="C434">
        <v>2600</v>
      </c>
      <c r="D434" s="5">
        <v>34.749400000000001</v>
      </c>
      <c r="E434" s="5">
        <v>-77.795599999999993</v>
      </c>
      <c r="F434" s="6">
        <v>679.44239999999991</v>
      </c>
      <c r="G434" s="6">
        <f t="shared" si="13"/>
        <v>2366683.8280254039</v>
      </c>
      <c r="H434" s="7">
        <f t="shared" si="12"/>
        <v>0.99193392758223708</v>
      </c>
      <c r="I434" s="12">
        <v>33.656741053924399</v>
      </c>
    </row>
    <row r="435" spans="1:9">
      <c r="A435" t="s">
        <v>77</v>
      </c>
      <c r="B435" t="s">
        <v>21</v>
      </c>
      <c r="C435">
        <v>2600</v>
      </c>
      <c r="D435" s="5">
        <v>34.7517</v>
      </c>
      <c r="E435" s="5">
        <v>-77.791399999999996</v>
      </c>
      <c r="F435" s="6">
        <v>679.44239999999991</v>
      </c>
      <c r="G435" s="6">
        <f t="shared" si="13"/>
        <v>2367363.270425404</v>
      </c>
      <c r="H435" s="7">
        <f t="shared" si="12"/>
        <v>0.99221869817998953</v>
      </c>
      <c r="I435" s="12">
        <v>33.656741053924399</v>
      </c>
    </row>
    <row r="436" spans="1:9">
      <c r="A436" t="s">
        <v>83</v>
      </c>
      <c r="B436" t="s">
        <v>21</v>
      </c>
      <c r="C436">
        <v>2600</v>
      </c>
      <c r="D436" s="5">
        <v>34.753908000000003</v>
      </c>
      <c r="E436" s="5">
        <v>-77.739906000000005</v>
      </c>
      <c r="F436" s="6">
        <v>679.44239999999991</v>
      </c>
      <c r="G436" s="6">
        <f t="shared" si="13"/>
        <v>2368042.712825404</v>
      </c>
      <c r="H436" s="7">
        <f t="shared" si="12"/>
        <v>0.99250346877774198</v>
      </c>
      <c r="I436" s="12">
        <v>33.656741053924399</v>
      </c>
    </row>
    <row r="437" spans="1:9">
      <c r="A437" t="s">
        <v>95</v>
      </c>
      <c r="B437" t="s">
        <v>21</v>
      </c>
      <c r="C437">
        <v>2600</v>
      </c>
      <c r="D437" s="5">
        <v>34.761899999999997</v>
      </c>
      <c r="E437" s="5">
        <v>-77.730999999999995</v>
      </c>
      <c r="F437" s="6">
        <v>679.44239999999991</v>
      </c>
      <c r="G437" s="6">
        <f t="shared" si="13"/>
        <v>2368722.1552254041</v>
      </c>
      <c r="H437" s="7">
        <f t="shared" si="12"/>
        <v>0.99278823937549454</v>
      </c>
      <c r="I437" s="12">
        <v>33.656741053924399</v>
      </c>
    </row>
    <row r="438" spans="1:9">
      <c r="A438" t="s">
        <v>99</v>
      </c>
      <c r="B438" t="s">
        <v>21</v>
      </c>
      <c r="C438">
        <v>2600</v>
      </c>
      <c r="D438" s="5">
        <v>34.763599999999997</v>
      </c>
      <c r="E438" s="5">
        <v>-77.740799999999993</v>
      </c>
      <c r="F438" s="6">
        <v>679.44239999999991</v>
      </c>
      <c r="G438" s="6">
        <f t="shared" si="13"/>
        <v>2369401.5976254041</v>
      </c>
      <c r="H438" s="7">
        <f t="shared" si="12"/>
        <v>0.99307300997324699</v>
      </c>
      <c r="I438" s="12">
        <v>33.656741053924399</v>
      </c>
    </row>
    <row r="439" spans="1:9">
      <c r="A439" t="s">
        <v>107</v>
      </c>
      <c r="B439" t="s">
        <v>21</v>
      </c>
      <c r="C439">
        <v>2600</v>
      </c>
      <c r="D439" s="5">
        <v>34.766199999999998</v>
      </c>
      <c r="E439" s="5">
        <v>-77.798640000000006</v>
      </c>
      <c r="F439" s="6">
        <v>679.44239999999991</v>
      </c>
      <c r="G439" s="6">
        <f t="shared" si="13"/>
        <v>2370081.0400254042</v>
      </c>
      <c r="H439" s="7">
        <f t="shared" si="12"/>
        <v>0.99335778057099955</v>
      </c>
      <c r="I439" s="12">
        <v>33.656741053924399</v>
      </c>
    </row>
    <row r="440" spans="1:9">
      <c r="A440" t="s">
        <v>135</v>
      </c>
      <c r="B440" t="s">
        <v>21</v>
      </c>
      <c r="C440">
        <v>2600</v>
      </c>
      <c r="D440" s="5">
        <v>34.782226000000001</v>
      </c>
      <c r="E440" s="5">
        <v>-77.983596000000006</v>
      </c>
      <c r="F440" s="6">
        <v>679.44239999999991</v>
      </c>
      <c r="G440" s="6">
        <f t="shared" si="13"/>
        <v>2370760.4824254042</v>
      </c>
      <c r="H440" s="7">
        <f t="shared" si="12"/>
        <v>0.993642551168752</v>
      </c>
      <c r="I440" s="12">
        <v>33.656741053924399</v>
      </c>
    </row>
    <row r="441" spans="1:9">
      <c r="A441" t="s">
        <v>157</v>
      </c>
      <c r="B441" t="s">
        <v>21</v>
      </c>
      <c r="C441">
        <v>2600</v>
      </c>
      <c r="D441" s="5">
        <v>34.792200000000001</v>
      </c>
      <c r="E441" s="5">
        <v>-78.154399999999995</v>
      </c>
      <c r="F441" s="6">
        <v>679.44239999999991</v>
      </c>
      <c r="G441" s="6">
        <f t="shared" si="13"/>
        <v>2371439.9248254043</v>
      </c>
      <c r="H441" s="7">
        <f t="shared" si="12"/>
        <v>0.99392732176650456</v>
      </c>
      <c r="I441" s="12">
        <v>33.656741053924399</v>
      </c>
    </row>
    <row r="442" spans="1:9">
      <c r="A442" t="s">
        <v>179</v>
      </c>
      <c r="B442" t="s">
        <v>21</v>
      </c>
      <c r="C442">
        <v>2600</v>
      </c>
      <c r="D442" s="5">
        <v>34.806899999999999</v>
      </c>
      <c r="E442" s="5">
        <v>-77.7958</v>
      </c>
      <c r="F442" s="6">
        <v>679.44239999999991</v>
      </c>
      <c r="G442" s="6">
        <f t="shared" si="13"/>
        <v>2372119.3672254044</v>
      </c>
      <c r="H442" s="7">
        <f t="shared" si="12"/>
        <v>0.99421209236425701</v>
      </c>
      <c r="I442" s="12">
        <v>33.656741053924399</v>
      </c>
    </row>
    <row r="443" spans="1:9">
      <c r="A443" t="s">
        <v>181</v>
      </c>
      <c r="B443" t="s">
        <v>21</v>
      </c>
      <c r="C443">
        <v>2600</v>
      </c>
      <c r="D443" s="5">
        <v>34.808300000000003</v>
      </c>
      <c r="E443" s="5">
        <v>-77.741699999999994</v>
      </c>
      <c r="F443" s="6">
        <v>679.44239999999991</v>
      </c>
      <c r="G443" s="6">
        <f t="shared" si="13"/>
        <v>2372798.8096254044</v>
      </c>
      <c r="H443" s="7">
        <f t="shared" si="12"/>
        <v>0.99449686296200945</v>
      </c>
      <c r="I443" s="12">
        <v>33.656741053924399</v>
      </c>
    </row>
    <row r="444" spans="1:9">
      <c r="A444" t="s">
        <v>273</v>
      </c>
      <c r="B444" t="s">
        <v>21</v>
      </c>
      <c r="C444">
        <v>2600</v>
      </c>
      <c r="D444" s="5">
        <v>34.8553</v>
      </c>
      <c r="E444" s="5">
        <v>-78.098600000000005</v>
      </c>
      <c r="F444" s="6">
        <v>679.44239999999991</v>
      </c>
      <c r="G444" s="6">
        <f t="shared" si="13"/>
        <v>2373478.2520254045</v>
      </c>
      <c r="H444" s="7">
        <f t="shared" si="12"/>
        <v>0.99478163355976201</v>
      </c>
      <c r="I444" s="12">
        <v>33.656741053924399</v>
      </c>
    </row>
    <row r="445" spans="1:9">
      <c r="A445" t="s">
        <v>279</v>
      </c>
      <c r="B445" t="s">
        <v>21</v>
      </c>
      <c r="C445">
        <v>2600</v>
      </c>
      <c r="D445" s="5">
        <v>34.857100000000003</v>
      </c>
      <c r="E445" s="5">
        <v>-77.8934</v>
      </c>
      <c r="F445" s="6">
        <v>679.44239999999991</v>
      </c>
      <c r="G445" s="6">
        <f t="shared" si="13"/>
        <v>2374157.6944254045</v>
      </c>
      <c r="H445" s="7">
        <f t="shared" si="12"/>
        <v>0.99506640415751446</v>
      </c>
      <c r="I445" s="12">
        <v>33.656741053924399</v>
      </c>
    </row>
    <row r="446" spans="1:9">
      <c r="A446" t="s">
        <v>281</v>
      </c>
      <c r="B446" t="s">
        <v>21</v>
      </c>
      <c r="C446">
        <v>2600</v>
      </c>
      <c r="D446" s="5">
        <v>34.857872</v>
      </c>
      <c r="E446" s="5">
        <v>-77.915526</v>
      </c>
      <c r="F446" s="6">
        <v>679.44239999999991</v>
      </c>
      <c r="G446" s="6">
        <f t="shared" si="13"/>
        <v>2374837.1368254046</v>
      </c>
      <c r="H446" s="7">
        <f t="shared" si="12"/>
        <v>0.99535117475526702</v>
      </c>
      <c r="I446" s="12">
        <v>33.656741053924399</v>
      </c>
    </row>
    <row r="447" spans="1:9">
      <c r="A447" t="s">
        <v>287</v>
      </c>
      <c r="B447" t="s">
        <v>21</v>
      </c>
      <c r="C447">
        <v>2600</v>
      </c>
      <c r="D447" s="5">
        <v>34.859811000000001</v>
      </c>
      <c r="E447" s="5">
        <v>-77.817852999999999</v>
      </c>
      <c r="F447" s="6">
        <v>679.44239999999991</v>
      </c>
      <c r="G447" s="6">
        <f t="shared" si="13"/>
        <v>2375516.5792254047</v>
      </c>
      <c r="H447" s="7">
        <f t="shared" si="12"/>
        <v>0.99563594535301947</v>
      </c>
      <c r="I447" s="12">
        <v>33.656741053924399</v>
      </c>
    </row>
    <row r="448" spans="1:9">
      <c r="A448" t="s">
        <v>291</v>
      </c>
      <c r="B448" t="s">
        <v>21</v>
      </c>
      <c r="C448">
        <v>2600</v>
      </c>
      <c r="D448" s="5">
        <v>34.860300000000002</v>
      </c>
      <c r="E448" s="5">
        <v>-77.812799999999996</v>
      </c>
      <c r="F448" s="6">
        <v>679.44239999999991</v>
      </c>
      <c r="G448" s="6">
        <f t="shared" si="13"/>
        <v>2376196.0216254047</v>
      </c>
      <c r="H448" s="7">
        <f t="shared" si="12"/>
        <v>0.99592071595077203</v>
      </c>
      <c r="I448" s="12">
        <v>33.656741053924399</v>
      </c>
    </row>
    <row r="449" spans="1:9">
      <c r="A449" t="s">
        <v>295</v>
      </c>
      <c r="B449" t="s">
        <v>21</v>
      </c>
      <c r="C449">
        <v>2600</v>
      </c>
      <c r="D449" s="5">
        <v>34.861699999999999</v>
      </c>
      <c r="E449" s="5">
        <v>-77.893100000000004</v>
      </c>
      <c r="F449" s="6">
        <v>679.44239999999991</v>
      </c>
      <c r="G449" s="6">
        <f t="shared" si="13"/>
        <v>2376875.4640254048</v>
      </c>
      <c r="H449" s="7">
        <f t="shared" si="12"/>
        <v>0.99620548654852448</v>
      </c>
      <c r="I449" s="12">
        <v>33.656741053924399</v>
      </c>
    </row>
    <row r="450" spans="1:9">
      <c r="A450" t="s">
        <v>432</v>
      </c>
      <c r="B450" t="s">
        <v>21</v>
      </c>
      <c r="C450">
        <v>2600</v>
      </c>
      <c r="D450" s="5">
        <v>34.927799999999998</v>
      </c>
      <c r="E450" s="5">
        <v>-77.816100000000006</v>
      </c>
      <c r="F450" s="6">
        <v>679.44239999999991</v>
      </c>
      <c r="G450" s="6">
        <f t="shared" si="13"/>
        <v>2377554.9064254048</v>
      </c>
      <c r="H450" s="7">
        <f t="shared" si="12"/>
        <v>0.99649025714627693</v>
      </c>
      <c r="I450" s="12">
        <v>33.656741053924399</v>
      </c>
    </row>
    <row r="451" spans="1:9">
      <c r="A451" t="s">
        <v>501</v>
      </c>
      <c r="B451" t="s">
        <v>21</v>
      </c>
      <c r="C451">
        <v>2600</v>
      </c>
      <c r="D451" s="5">
        <v>34.9619</v>
      </c>
      <c r="E451" s="5">
        <v>-78.071700000000007</v>
      </c>
      <c r="F451" s="6">
        <v>679.44239999999991</v>
      </c>
      <c r="G451" s="6">
        <f t="shared" si="13"/>
        <v>2378234.3488254049</v>
      </c>
      <c r="H451" s="7">
        <f t="shared" ref="H451:H465" si="14">G451/$G$465</f>
        <v>0.99677502774402948</v>
      </c>
      <c r="I451" s="12">
        <v>33.656741053924399</v>
      </c>
    </row>
    <row r="452" spans="1:9">
      <c r="A452" t="s">
        <v>525</v>
      </c>
      <c r="B452" t="s">
        <v>21</v>
      </c>
      <c r="C452">
        <v>2600</v>
      </c>
      <c r="D452" s="5">
        <v>34.970799999999997</v>
      </c>
      <c r="E452" s="5">
        <v>-78.029200000000003</v>
      </c>
      <c r="F452" s="6">
        <v>679.44239999999991</v>
      </c>
      <c r="G452" s="6">
        <f t="shared" ref="G452:G465" si="15">F452+G451</f>
        <v>2378913.7912254049</v>
      </c>
      <c r="H452" s="7">
        <f t="shared" si="14"/>
        <v>0.99705979834178193</v>
      </c>
      <c r="I452" s="12">
        <v>33.656741053924399</v>
      </c>
    </row>
    <row r="453" spans="1:9">
      <c r="A453" t="s">
        <v>529</v>
      </c>
      <c r="B453" t="s">
        <v>21</v>
      </c>
      <c r="C453">
        <v>2600</v>
      </c>
      <c r="D453" s="5">
        <v>34.974400000000003</v>
      </c>
      <c r="E453" s="5">
        <v>-77.778899999999993</v>
      </c>
      <c r="F453" s="6">
        <v>679.44239999999991</v>
      </c>
      <c r="G453" s="6">
        <f t="shared" si="15"/>
        <v>2379593.233625405</v>
      </c>
      <c r="H453" s="7">
        <f t="shared" si="14"/>
        <v>0.99734456893953449</v>
      </c>
      <c r="I453" s="12">
        <v>33.656741053924399</v>
      </c>
    </row>
    <row r="454" spans="1:9">
      <c r="A454" t="s">
        <v>597</v>
      </c>
      <c r="B454" t="s">
        <v>21</v>
      </c>
      <c r="C454">
        <v>2600</v>
      </c>
      <c r="D454" s="5">
        <v>35.007199999999997</v>
      </c>
      <c r="E454" s="5">
        <v>-78.025000000000006</v>
      </c>
      <c r="F454" s="6">
        <v>679.44239999999991</v>
      </c>
      <c r="G454" s="6">
        <f t="shared" si="15"/>
        <v>2380272.6760254051</v>
      </c>
      <c r="H454" s="7">
        <f t="shared" si="14"/>
        <v>0.99762933953728694</v>
      </c>
      <c r="I454" s="12">
        <v>33.656741053924399</v>
      </c>
    </row>
    <row r="455" spans="1:9">
      <c r="A455" t="s">
        <v>599</v>
      </c>
      <c r="B455" t="s">
        <v>21</v>
      </c>
      <c r="C455">
        <v>2600</v>
      </c>
      <c r="D455" s="5">
        <v>35.009700000000002</v>
      </c>
      <c r="E455" s="5">
        <v>-77.917500000000004</v>
      </c>
      <c r="F455" s="6">
        <v>679.44239999999991</v>
      </c>
      <c r="G455" s="6">
        <f t="shared" si="15"/>
        <v>2380952.1184254051</v>
      </c>
      <c r="H455" s="7">
        <f t="shared" si="14"/>
        <v>0.9979141101350395</v>
      </c>
      <c r="I455" s="12">
        <v>33.656741053924399</v>
      </c>
    </row>
    <row r="456" spans="1:9">
      <c r="A456" t="s">
        <v>609</v>
      </c>
      <c r="B456" t="s">
        <v>21</v>
      </c>
      <c r="C456">
        <v>2600</v>
      </c>
      <c r="D456" s="5">
        <v>35.0139</v>
      </c>
      <c r="E456" s="5">
        <v>-78.029399999999995</v>
      </c>
      <c r="F456" s="6">
        <v>679.44239999999991</v>
      </c>
      <c r="G456" s="6">
        <f t="shared" si="15"/>
        <v>2381631.5608254052</v>
      </c>
      <c r="H456" s="7">
        <f t="shared" si="14"/>
        <v>0.99819888073279195</v>
      </c>
      <c r="I456" s="12">
        <v>33.656741053924399</v>
      </c>
    </row>
    <row r="457" spans="1:9">
      <c r="A457" t="s">
        <v>661</v>
      </c>
      <c r="B457" t="s">
        <v>21</v>
      </c>
      <c r="C457">
        <v>2600</v>
      </c>
      <c r="D457" s="5">
        <v>35.033299999999997</v>
      </c>
      <c r="E457" s="5">
        <v>-77.886099999999999</v>
      </c>
      <c r="F457" s="6">
        <v>679.44239999999991</v>
      </c>
      <c r="G457" s="6">
        <f t="shared" si="15"/>
        <v>2382311.0032254052</v>
      </c>
      <c r="H457" s="7">
        <f t="shared" si="14"/>
        <v>0.9984836513305444</v>
      </c>
      <c r="I457" s="12">
        <v>33.656741053924399</v>
      </c>
    </row>
    <row r="458" spans="1:9">
      <c r="A458" t="s">
        <v>673</v>
      </c>
      <c r="B458" t="s">
        <v>21</v>
      </c>
      <c r="C458">
        <v>2600</v>
      </c>
      <c r="D458" s="5">
        <v>35.042344</v>
      </c>
      <c r="E458" s="5">
        <v>-77.956433000000004</v>
      </c>
      <c r="F458" s="6">
        <v>679.44239999999991</v>
      </c>
      <c r="G458" s="6">
        <f t="shared" si="15"/>
        <v>2382990.4456254053</v>
      </c>
      <c r="H458" s="7">
        <f t="shared" si="14"/>
        <v>0.99876842192829696</v>
      </c>
      <c r="I458" s="12">
        <v>33.656741053924399</v>
      </c>
    </row>
    <row r="459" spans="1:9">
      <c r="A459" t="s">
        <v>677</v>
      </c>
      <c r="B459" t="s">
        <v>21</v>
      </c>
      <c r="C459">
        <v>2600</v>
      </c>
      <c r="D459" s="5">
        <v>35.043300000000002</v>
      </c>
      <c r="E459" s="5">
        <v>-77.956699999999998</v>
      </c>
      <c r="F459" s="6">
        <v>679.44239999999991</v>
      </c>
      <c r="G459" s="6">
        <f t="shared" si="15"/>
        <v>2383669.8880254054</v>
      </c>
      <c r="H459" s="7">
        <f t="shared" si="14"/>
        <v>0.99905319252604941</v>
      </c>
      <c r="I459" s="12">
        <v>33.656741053924399</v>
      </c>
    </row>
    <row r="460" spans="1:9">
      <c r="A460" t="s">
        <v>543</v>
      </c>
      <c r="B460" t="s">
        <v>51</v>
      </c>
      <c r="C460">
        <v>750</v>
      </c>
      <c r="D460" s="5">
        <v>34.984385000000003</v>
      </c>
      <c r="E460" s="5">
        <v>-77.708060000000003</v>
      </c>
      <c r="F460" s="6">
        <v>552.04694999999992</v>
      </c>
      <c r="G460" s="6">
        <f t="shared" si="15"/>
        <v>2384221.9349754052</v>
      </c>
      <c r="H460" s="7">
        <f t="shared" si="14"/>
        <v>0.99928456863672321</v>
      </c>
      <c r="I460" s="12">
        <v>35.199404615898786</v>
      </c>
    </row>
    <row r="461" spans="1:9">
      <c r="A461" t="s">
        <v>547</v>
      </c>
      <c r="B461" t="s">
        <v>21</v>
      </c>
      <c r="C461">
        <v>1776</v>
      </c>
      <c r="D461" s="5">
        <v>34.985599999999998</v>
      </c>
      <c r="E461" s="5">
        <v>-77.9328</v>
      </c>
      <c r="F461" s="6">
        <v>464.11142399999989</v>
      </c>
      <c r="G461" s="6">
        <f t="shared" si="15"/>
        <v>2384686.0463994052</v>
      </c>
      <c r="H461" s="7">
        <f t="shared" si="14"/>
        <v>0.99947908886041881</v>
      </c>
      <c r="I461" s="12">
        <v>36.488491305714867</v>
      </c>
    </row>
    <row r="462" spans="1:9">
      <c r="A462" t="s">
        <v>749</v>
      </c>
      <c r="B462" t="s">
        <v>21</v>
      </c>
      <c r="C462">
        <v>1776</v>
      </c>
      <c r="D462" s="5">
        <v>35.073099999999997</v>
      </c>
      <c r="E462" s="5">
        <v>-77.840599999999995</v>
      </c>
      <c r="F462" s="6">
        <v>464.11142399999989</v>
      </c>
      <c r="G462" s="6">
        <f t="shared" si="15"/>
        <v>2385150.1578234052</v>
      </c>
      <c r="H462" s="7">
        <f t="shared" si="14"/>
        <v>0.99967360908411429</v>
      </c>
      <c r="I462" s="12">
        <v>36.488491305714867</v>
      </c>
    </row>
    <row r="463" spans="1:9">
      <c r="A463" t="s">
        <v>759</v>
      </c>
      <c r="B463" t="s">
        <v>21</v>
      </c>
      <c r="C463">
        <v>1760</v>
      </c>
      <c r="D463" s="5">
        <v>35.075800000000001</v>
      </c>
      <c r="E463" s="5">
        <v>-77.838899999999995</v>
      </c>
      <c r="F463" s="6">
        <v>459.93023999999991</v>
      </c>
      <c r="G463" s="6">
        <f t="shared" si="15"/>
        <v>2385610.0880634054</v>
      </c>
      <c r="H463" s="7">
        <f t="shared" si="14"/>
        <v>0.99986637687336222</v>
      </c>
      <c r="I463" s="12">
        <v>36.555727359501432</v>
      </c>
    </row>
    <row r="464" spans="1:9">
      <c r="A464" t="s">
        <v>383</v>
      </c>
      <c r="B464" t="s">
        <v>21</v>
      </c>
      <c r="C464">
        <v>720</v>
      </c>
      <c r="D464" s="5">
        <v>34.897500000000001</v>
      </c>
      <c r="E464" s="5">
        <v>-77.883600000000001</v>
      </c>
      <c r="F464" s="6">
        <v>188.15327999999997</v>
      </c>
      <c r="G464" s="6">
        <f t="shared" si="15"/>
        <v>2385798.2413434056</v>
      </c>
      <c r="H464" s="7">
        <f t="shared" si="14"/>
        <v>0.99994523642350919</v>
      </c>
      <c r="I464" s="12">
        <v>43.19637697742543</v>
      </c>
    </row>
    <row r="465" spans="1:9">
      <c r="A465" t="s">
        <v>621</v>
      </c>
      <c r="B465" t="s">
        <v>21</v>
      </c>
      <c r="C465">
        <v>500</v>
      </c>
      <c r="D465" s="5">
        <v>35.0214</v>
      </c>
      <c r="E465" s="5">
        <v>-78.032200000000003</v>
      </c>
      <c r="F465" s="6">
        <v>130.66199999999998</v>
      </c>
      <c r="G465" s="6">
        <f t="shared" si="15"/>
        <v>2385928.9033434056</v>
      </c>
      <c r="H465" s="7">
        <f t="shared" si="14"/>
        <v>1</v>
      </c>
      <c r="I465" s="12">
        <v>45.905505109548741</v>
      </c>
    </row>
    <row r="467" spans="1:9">
      <c r="F467" s="30" t="s">
        <v>981</v>
      </c>
      <c r="G467" s="30"/>
      <c r="H467" s="30"/>
    </row>
  </sheetData>
  <mergeCells count="1">
    <mergeCell ref="F467:H4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1E26A-7903-5B47-B0B2-F92110AAD835}">
  <dimension ref="A1:C7"/>
  <sheetViews>
    <sheetView workbookViewId="0">
      <selection activeCell="I20" sqref="I20"/>
    </sheetView>
  </sheetViews>
  <sheetFormatPr baseColWidth="10" defaultRowHeight="16"/>
  <cols>
    <col min="1" max="1" width="22.33203125" bestFit="1" customWidth="1"/>
    <col min="2" max="2" width="26.5" customWidth="1"/>
    <col min="3" max="3" width="26.6640625" customWidth="1"/>
  </cols>
  <sheetData>
    <row r="1" spans="1:3">
      <c r="B1" s="31" t="s">
        <v>963</v>
      </c>
      <c r="C1" s="31"/>
    </row>
    <row r="2" spans="1:3">
      <c r="A2" s="3" t="s">
        <v>948</v>
      </c>
      <c r="B2" s="3" t="s">
        <v>964</v>
      </c>
      <c r="C2" s="3" t="s">
        <v>965</v>
      </c>
    </row>
    <row r="3" spans="1:3">
      <c r="A3" t="s">
        <v>14</v>
      </c>
      <c r="B3" s="6">
        <v>2336</v>
      </c>
      <c r="C3" s="4">
        <f>'Conversions &amp; Assumptions'!$C$6*(B3*'Conversions &amp; Assumptions'!$B$3)/1000</f>
        <v>1.4534591999999997</v>
      </c>
    </row>
    <row r="4" spans="1:3">
      <c r="A4" t="s">
        <v>21</v>
      </c>
      <c r="B4" s="6">
        <v>420</v>
      </c>
      <c r="C4" s="4">
        <f>'Conversions &amp; Assumptions'!$C$6*(B4*'Conversions &amp; Assumptions'!$B$3)/1000</f>
        <v>0.26132399999999995</v>
      </c>
    </row>
    <row r="5" spans="1:3">
      <c r="A5" t="s">
        <v>34</v>
      </c>
      <c r="B5" s="6">
        <v>2068</v>
      </c>
      <c r="C5" s="4">
        <f>'Conversions &amp; Assumptions'!$C$6*(B5*'Conversions &amp; Assumptions'!$B$3)/1000</f>
        <v>1.2867096</v>
      </c>
    </row>
    <row r="6" spans="1:3">
      <c r="A6" t="s">
        <v>51</v>
      </c>
      <c r="B6" s="6">
        <v>1183</v>
      </c>
      <c r="C6" s="4">
        <f>'Conversions &amp; Assumptions'!$C$6*(B6*'Conversions &amp; Assumptions'!$B$3)/1000</f>
        <v>0.7360625999999999</v>
      </c>
    </row>
    <row r="7" spans="1:3">
      <c r="A7" t="s">
        <v>483</v>
      </c>
      <c r="B7" s="6">
        <v>1603</v>
      </c>
      <c r="C7" s="4">
        <f>'Conversions &amp; Assumptions'!$C$6*(B7*'Conversions &amp; Assumptions'!$B$3)/1000</f>
        <v>0.9973865999999999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FC97-85BC-B449-B751-1743293906FF}">
  <dimension ref="B1:N68"/>
  <sheetViews>
    <sheetView tabSelected="1" topLeftCell="A29" workbookViewId="0">
      <selection activeCell="N39" sqref="N39"/>
    </sheetView>
  </sheetViews>
  <sheetFormatPr baseColWidth="10" defaultRowHeight="16"/>
  <cols>
    <col min="2" max="2" width="11.83203125" bestFit="1" customWidth="1"/>
    <col min="3" max="3" width="16" bestFit="1" customWidth="1"/>
    <col min="4" max="4" width="16.6640625" bestFit="1" customWidth="1"/>
    <col min="5" max="5" width="18.5" customWidth="1"/>
    <col min="6" max="6" width="13.6640625" bestFit="1" customWidth="1"/>
    <col min="7" max="7" width="15.1640625" bestFit="1" customWidth="1"/>
    <col min="8" max="8" width="16.6640625" bestFit="1" customWidth="1"/>
    <col min="10" max="10" width="16" bestFit="1" customWidth="1"/>
    <col min="11" max="11" width="16.6640625" bestFit="1" customWidth="1"/>
    <col min="12" max="12" width="15.83203125" bestFit="1" customWidth="1"/>
    <col min="13" max="13" width="16.6640625" bestFit="1" customWidth="1"/>
    <col min="14" max="14" width="14" bestFit="1" customWidth="1"/>
  </cols>
  <sheetData>
    <row r="1" spans="2:5">
      <c r="B1" s="35" t="s">
        <v>952</v>
      </c>
      <c r="C1" s="35"/>
    </row>
    <row r="2" spans="2:5">
      <c r="B2" s="8" t="s">
        <v>953</v>
      </c>
      <c r="C2" s="8" t="s">
        <v>954</v>
      </c>
    </row>
    <row r="3" spans="2:5">
      <c r="B3" s="7">
        <v>0.6</v>
      </c>
      <c r="C3" s="7">
        <f>1-B3</f>
        <v>0.4</v>
      </c>
    </row>
    <row r="5" spans="2:5">
      <c r="B5" s="15" t="s">
        <v>955</v>
      </c>
      <c r="C5" s="15" t="s">
        <v>956</v>
      </c>
    </row>
    <row r="6" spans="2:5">
      <c r="B6">
        <v>1</v>
      </c>
      <c r="C6">
        <v>1.0369999999999999</v>
      </c>
    </row>
    <row r="8" spans="2:5">
      <c r="B8" s="36" t="s">
        <v>958</v>
      </c>
      <c r="C8" s="36"/>
    </row>
    <row r="9" spans="2:5">
      <c r="B9" s="10" t="s">
        <v>959</v>
      </c>
      <c r="C9" s="10" t="s">
        <v>960</v>
      </c>
    </row>
    <row r="10" spans="2:5">
      <c r="B10">
        <v>365</v>
      </c>
      <c r="C10" s="6">
        <f>B10*24</f>
        <v>8760</v>
      </c>
    </row>
    <row r="11" spans="2:5">
      <c r="C11" s="6"/>
    </row>
    <row r="12" spans="2:5">
      <c r="B12" s="37" t="s">
        <v>972</v>
      </c>
      <c r="C12" s="37"/>
      <c r="D12" s="37"/>
      <c r="E12" s="37"/>
    </row>
    <row r="13" spans="2:5">
      <c r="B13" s="13" t="s">
        <v>966</v>
      </c>
      <c r="C13" s="13" t="s">
        <v>967</v>
      </c>
      <c r="D13" s="13" t="s">
        <v>968</v>
      </c>
      <c r="E13" s="13" t="s">
        <v>969</v>
      </c>
    </row>
    <row r="14" spans="2:5">
      <c r="B14" t="s">
        <v>970</v>
      </c>
      <c r="C14" t="s">
        <v>971</v>
      </c>
      <c r="D14" s="6">
        <v>634</v>
      </c>
      <c r="E14" s="12">
        <v>23.7</v>
      </c>
    </row>
    <row r="15" spans="2:5">
      <c r="B15" t="s">
        <v>970</v>
      </c>
      <c r="C15" t="s">
        <v>971</v>
      </c>
      <c r="D15" s="6">
        <v>1226</v>
      </c>
      <c r="E15" s="12">
        <v>13.7</v>
      </c>
    </row>
    <row r="16" spans="2:5">
      <c r="B16" t="s">
        <v>970</v>
      </c>
      <c r="C16" t="s">
        <v>971</v>
      </c>
      <c r="D16" s="6">
        <v>6436</v>
      </c>
      <c r="E16" s="12">
        <v>5.2</v>
      </c>
    </row>
    <row r="17" spans="2:8">
      <c r="B17" s="9" t="s">
        <v>973</v>
      </c>
    </row>
    <row r="19" spans="2:8">
      <c r="G19" s="38" t="s">
        <v>974</v>
      </c>
      <c r="H19" s="38"/>
    </row>
    <row r="20" spans="2:8">
      <c r="G20" s="14" t="s">
        <v>975</v>
      </c>
      <c r="H20" s="14" t="s">
        <v>976</v>
      </c>
    </row>
    <row r="21" spans="2:8">
      <c r="G21" s="4">
        <f>SLOPE(E14:E16,LN(D14:D16))</f>
        <v>-7.4295332372160248</v>
      </c>
      <c r="H21" s="4">
        <f>INTERCEPT(E14:E16,LN(D14:D16))</f>
        <v>69.508475624898779</v>
      </c>
    </row>
    <row r="34" spans="2:12">
      <c r="B34" s="34" t="s">
        <v>986</v>
      </c>
      <c r="C34" s="34"/>
      <c r="D34" s="34"/>
      <c r="E34" s="34"/>
      <c r="F34" s="34"/>
      <c r="G34" s="34"/>
      <c r="H34" s="34"/>
      <c r="J34" s="34" t="s">
        <v>988</v>
      </c>
      <c r="K34" s="34"/>
      <c r="L34" s="34"/>
    </row>
    <row r="35" spans="2:12">
      <c r="C35" s="33" t="s">
        <v>983</v>
      </c>
      <c r="D35" s="33"/>
      <c r="E35" s="33"/>
      <c r="F35" s="32" t="s">
        <v>984</v>
      </c>
      <c r="G35" s="32"/>
      <c r="H35" s="32"/>
      <c r="J35" s="24" t="s">
        <v>983</v>
      </c>
      <c r="K35" s="19" t="s">
        <v>984</v>
      </c>
    </row>
    <row r="36" spans="2:12" ht="28">
      <c r="B36" s="18" t="s">
        <v>985</v>
      </c>
      <c r="C36" s="25" t="s">
        <v>990</v>
      </c>
      <c r="D36" s="22" t="s">
        <v>991</v>
      </c>
      <c r="E36" s="25" t="s">
        <v>992</v>
      </c>
      <c r="F36" s="40" t="s">
        <v>990</v>
      </c>
      <c r="G36" s="39" t="s">
        <v>991</v>
      </c>
      <c r="H36" s="26" t="s">
        <v>992</v>
      </c>
      <c r="J36" s="25" t="s">
        <v>989</v>
      </c>
      <c r="K36" s="26" t="s">
        <v>989</v>
      </c>
      <c r="L36" s="18" t="s">
        <v>985</v>
      </c>
    </row>
    <row r="37" spans="2:12">
      <c r="B37" s="17">
        <v>2</v>
      </c>
      <c r="C37" s="21">
        <v>6947</v>
      </c>
      <c r="D37" s="21">
        <f>AVERAGE(C37,E37)</f>
        <v>15878</v>
      </c>
      <c r="E37" s="21">
        <v>24809</v>
      </c>
      <c r="F37" s="20">
        <v>34733</v>
      </c>
      <c r="G37" s="20">
        <f>AVERAGE(F37,H37)</f>
        <v>131485.5</v>
      </c>
      <c r="H37" s="20">
        <v>228238</v>
      </c>
      <c r="J37" s="27">
        <v>341</v>
      </c>
      <c r="K37" s="28">
        <v>570</v>
      </c>
      <c r="L37" s="17">
        <v>0.5</v>
      </c>
    </row>
    <row r="38" spans="2:12">
      <c r="B38" s="17">
        <v>4</v>
      </c>
      <c r="C38" s="21">
        <v>9924</v>
      </c>
      <c r="D38" s="21">
        <f t="shared" ref="D38:D41" si="0">AVERAGE(C38,E38)</f>
        <v>19847.5</v>
      </c>
      <c r="E38" s="21">
        <v>29771</v>
      </c>
      <c r="F38" s="20">
        <v>59541</v>
      </c>
      <c r="G38" s="20">
        <f t="shared" ref="G38:G41" si="1">AVERAGE(F38,H38)</f>
        <v>228238</v>
      </c>
      <c r="H38" s="20">
        <v>396935</v>
      </c>
      <c r="J38" s="27">
        <v>1880</v>
      </c>
      <c r="K38" s="28">
        <v>4442</v>
      </c>
      <c r="L38" s="17">
        <v>1</v>
      </c>
    </row>
    <row r="39" spans="2:12">
      <c r="B39" s="17">
        <v>6</v>
      </c>
      <c r="C39" s="21">
        <v>13894</v>
      </c>
      <c r="D39" s="21">
        <f t="shared" si="0"/>
        <v>24313.5</v>
      </c>
      <c r="E39" s="21">
        <v>34733</v>
      </c>
      <c r="F39" s="20">
        <v>198468</v>
      </c>
      <c r="G39" s="20">
        <f t="shared" si="1"/>
        <v>496169</v>
      </c>
      <c r="H39" s="20">
        <v>793870</v>
      </c>
      <c r="J39" s="27">
        <v>11196</v>
      </c>
      <c r="K39" s="28">
        <v>28200</v>
      </c>
      <c r="L39" s="17">
        <v>2</v>
      </c>
    </row>
    <row r="40" spans="2:12">
      <c r="B40" s="17">
        <v>8</v>
      </c>
      <c r="C40" s="21">
        <v>19848</v>
      </c>
      <c r="D40" s="21">
        <f t="shared" si="0"/>
        <v>32252</v>
      </c>
      <c r="E40" s="21">
        <v>44656</v>
      </c>
      <c r="F40" s="20">
        <v>248085</v>
      </c>
      <c r="G40" s="20">
        <f t="shared" si="1"/>
        <v>620211</v>
      </c>
      <c r="H40" s="20">
        <v>992337</v>
      </c>
      <c r="J40" s="27">
        <v>31965</v>
      </c>
      <c r="K40" s="28">
        <v>80911</v>
      </c>
      <c r="L40" s="17">
        <v>3</v>
      </c>
    </row>
    <row r="41" spans="2:12">
      <c r="B41" s="17" t="s">
        <v>982</v>
      </c>
      <c r="C41" s="21">
        <v>11909</v>
      </c>
      <c r="D41" s="21">
        <f t="shared" si="0"/>
        <v>34732.5</v>
      </c>
      <c r="E41" s="21">
        <v>57556</v>
      </c>
      <c r="F41" s="20">
        <v>11909</v>
      </c>
      <c r="G41" s="20">
        <f t="shared" si="1"/>
        <v>34732.5</v>
      </c>
      <c r="H41" s="20">
        <v>57556</v>
      </c>
    </row>
    <row r="42" spans="2:12">
      <c r="B42" s="23" t="s">
        <v>987</v>
      </c>
    </row>
    <row r="59" spans="2:14">
      <c r="B59" s="34" t="s">
        <v>993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</row>
    <row r="60" spans="2:14">
      <c r="B60" s="34" t="s">
        <v>994</v>
      </c>
      <c r="C60" s="34"/>
      <c r="D60" s="34"/>
      <c r="F60" s="34" t="s">
        <v>996</v>
      </c>
      <c r="G60" s="34"/>
      <c r="H60" s="34"/>
      <c r="K60" s="41" t="s">
        <v>1000</v>
      </c>
    </row>
    <row r="61" spans="2:14">
      <c r="C61" s="42" t="s">
        <v>995</v>
      </c>
      <c r="D61" s="42" t="s">
        <v>984</v>
      </c>
      <c r="G61" s="42" t="s">
        <v>995</v>
      </c>
      <c r="H61" s="42" t="s">
        <v>984</v>
      </c>
      <c r="K61" s="45" t="s">
        <v>983</v>
      </c>
      <c r="L61" s="45"/>
      <c r="M61" s="46" t="s">
        <v>984</v>
      </c>
      <c r="N61" s="46"/>
    </row>
    <row r="62" spans="2:14">
      <c r="B62" s="43" t="s">
        <v>998</v>
      </c>
      <c r="C62" s="44">
        <f>SLOPE(LN(L37:L40),LN(J37:J40))</f>
        <v>0.39418531875775642</v>
      </c>
      <c r="D62" s="44">
        <f>SLOPE(LN(L37:L40),LN(K37:K40))</f>
        <v>0.36189596722032391</v>
      </c>
      <c r="F62" s="43" t="s">
        <v>998</v>
      </c>
      <c r="G62" s="44">
        <f>SLOPE(LN(D37:D40),LN(B37:B40))</f>
        <v>0.48544153524723466</v>
      </c>
      <c r="H62" s="44">
        <f>SLOPE(LN(G37:G40),LN(B37:B40))</f>
        <v>1.1675766425044996</v>
      </c>
      <c r="J62" s="18" t="s">
        <v>985</v>
      </c>
      <c r="K62" s="25" t="s">
        <v>989</v>
      </c>
      <c r="L62" s="29" t="s">
        <v>997</v>
      </c>
      <c r="M62" s="26" t="s">
        <v>989</v>
      </c>
      <c r="N62" s="29" t="s">
        <v>997</v>
      </c>
    </row>
    <row r="63" spans="2:14">
      <c r="B63" s="43" t="s">
        <v>999</v>
      </c>
      <c r="C63" s="44">
        <f>EXP(INTERCEPT(LN(L37:L40),LN(J37:J40)))</f>
        <v>5.0593063940728399E-2</v>
      </c>
      <c r="D63" s="44">
        <f>EXP(INTERCEPT(LN(L37:L40),LN(K37:K40)))</f>
        <v>4.9346401095779299E-2</v>
      </c>
      <c r="F63" s="43" t="s">
        <v>999</v>
      </c>
      <c r="G63" s="6">
        <f>EXP(INTERCEPT(LN(D37:D40),LN(B37:B40)))</f>
        <v>10829.066131173246</v>
      </c>
      <c r="H63" s="6">
        <f>EXP(INTERCEPT(LN(G37:G40),LN(B37:B40)))</f>
        <v>54576.732766309462</v>
      </c>
      <c r="J63" s="17">
        <v>0.5</v>
      </c>
      <c r="K63" s="27">
        <v>341</v>
      </c>
      <c r="L63" s="12">
        <f>$G$63*($C$63*K63^$C$62)^$G$62</f>
        <v>7765.2499073830268</v>
      </c>
      <c r="M63" s="28">
        <v>570</v>
      </c>
      <c r="N63" s="12">
        <f>$H$63*($D$63*M63^$D$62)^$H$62</f>
        <v>23754.94577882014</v>
      </c>
    </row>
    <row r="64" spans="2:14">
      <c r="J64" s="17">
        <v>1</v>
      </c>
      <c r="K64" s="27">
        <v>1880</v>
      </c>
      <c r="L64" s="12">
        <f t="shared" ref="L64:N66" si="2">$G$63*($C$63*K64^$C$62)^$G$62</f>
        <v>10765.294178863591</v>
      </c>
      <c r="M64" s="28">
        <v>4442</v>
      </c>
      <c r="N64" s="12">
        <f t="shared" ref="N64:N66" si="3">$H$63*($D$63*M64^$D$62)^$H$62</f>
        <v>56563.420492117686</v>
      </c>
    </row>
    <row r="65" spans="10:14">
      <c r="J65" s="17">
        <v>2</v>
      </c>
      <c r="K65" s="27">
        <v>11196</v>
      </c>
      <c r="L65" s="12">
        <f t="shared" si="2"/>
        <v>15146.31637655154</v>
      </c>
      <c r="M65" s="28">
        <v>28200</v>
      </c>
      <c r="N65" s="12">
        <f>$H$63*($D$63*M65^$D$62)^$H$62</f>
        <v>123508.57362665396</v>
      </c>
    </row>
    <row r="66" spans="10:14">
      <c r="J66" s="17">
        <v>3</v>
      </c>
      <c r="K66" s="27">
        <v>31965</v>
      </c>
      <c r="L66" s="12">
        <f t="shared" si="2"/>
        <v>18513.568383163096</v>
      </c>
      <c r="M66" s="28">
        <v>80911</v>
      </c>
      <c r="N66" s="12">
        <f t="shared" si="3"/>
        <v>192805.29255375543</v>
      </c>
    </row>
    <row r="68" spans="10:14">
      <c r="K68" s="49" t="s">
        <v>1001</v>
      </c>
      <c r="L68" s="47">
        <f>1-L65/D37</f>
        <v>4.6081598655275169E-2</v>
      </c>
      <c r="M68" s="48"/>
      <c r="N68" s="47">
        <f>1-N65/G37</f>
        <v>6.0667726656901677E-2</v>
      </c>
    </row>
  </sheetData>
  <mergeCells count="13">
    <mergeCell ref="J34:L34"/>
    <mergeCell ref="B60:D60"/>
    <mergeCell ref="F60:H60"/>
    <mergeCell ref="K61:L61"/>
    <mergeCell ref="M61:N61"/>
    <mergeCell ref="B59:N59"/>
    <mergeCell ref="F35:H35"/>
    <mergeCell ref="C35:E35"/>
    <mergeCell ref="B34:H34"/>
    <mergeCell ref="B1:C1"/>
    <mergeCell ref="B8:C8"/>
    <mergeCell ref="B12:E12"/>
    <mergeCell ref="G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Duplin County Swine Farm Master</vt:lpstr>
      <vt:lpstr>Marginal Supply Curve</vt:lpstr>
      <vt:lpstr>Swine Farm Type Lagoon Yields</vt:lpstr>
      <vt:lpstr>Conversions &amp;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Pratson, Ph.D.</dc:creator>
  <cp:lastModifiedBy>Lincoln Pratson, Ph.D.</cp:lastModifiedBy>
  <dcterms:created xsi:type="dcterms:W3CDTF">2019-05-31T17:06:29Z</dcterms:created>
  <dcterms:modified xsi:type="dcterms:W3CDTF">2019-06-02T21:55:31Z</dcterms:modified>
</cp:coreProperties>
</file>