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marta\Downloads\"/>
    </mc:Choice>
  </mc:AlternateContent>
  <xr:revisionPtr revIDLastSave="0" documentId="13_ncr:1_{5A9D4BB1-F8DC-43EA-A68E-E6AF1EAB1A0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esults" sheetId="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2" l="1"/>
  <c r="P11" i="2" s="1"/>
  <c r="T10" i="2"/>
  <c r="L10" i="2"/>
  <c r="H6" i="2"/>
  <c r="H7" i="2"/>
  <c r="H8" i="2"/>
  <c r="H10" i="2"/>
  <c r="H5" i="2"/>
  <c r="G11" i="2"/>
  <c r="H11" i="2" s="1"/>
  <c r="G9" i="2"/>
  <c r="H9" i="2" s="1"/>
  <c r="R6" i="2"/>
  <c r="R7" i="2"/>
  <c r="R8" i="2"/>
  <c r="R9" i="2"/>
  <c r="R10" i="2"/>
  <c r="R11" i="2"/>
  <c r="R5" i="2"/>
  <c r="J6" i="2"/>
  <c r="J7" i="2"/>
  <c r="J8" i="2"/>
  <c r="J9" i="2"/>
  <c r="J10" i="2"/>
  <c r="J11" i="2"/>
  <c r="J5" i="2"/>
  <c r="P6" i="2"/>
  <c r="P7" i="2"/>
  <c r="P8" i="2"/>
  <c r="P10" i="2"/>
  <c r="P5" i="2"/>
  <c r="O9" i="2"/>
  <c r="P9" i="2" s="1"/>
  <c r="K11" i="2"/>
  <c r="K9" i="2"/>
  <c r="R23" i="2" l="1"/>
  <c r="Q23" i="2"/>
  <c r="P23" i="2"/>
  <c r="O23" i="2"/>
  <c r="J23" i="2"/>
  <c r="I23" i="2"/>
  <c r="H23" i="2"/>
  <c r="G23" i="2"/>
  <c r="R22" i="2"/>
  <c r="Q22" i="2"/>
  <c r="P22" i="2"/>
  <c r="O22" i="2"/>
  <c r="J22" i="2"/>
  <c r="I22" i="2"/>
  <c r="H22" i="2"/>
  <c r="G22" i="2"/>
  <c r="R21" i="2"/>
  <c r="Q21" i="2"/>
  <c r="P21" i="2"/>
  <c r="O21" i="2"/>
  <c r="J21" i="2"/>
  <c r="I21" i="2"/>
  <c r="H21" i="2"/>
  <c r="G21" i="2"/>
  <c r="R20" i="2"/>
  <c r="Q20" i="2"/>
  <c r="P20" i="2"/>
  <c r="O20" i="2"/>
  <c r="J20" i="2"/>
  <c r="I20" i="2"/>
  <c r="H20" i="2"/>
  <c r="G20" i="2"/>
  <c r="R19" i="2"/>
  <c r="Q19" i="2"/>
  <c r="P19" i="2"/>
  <c r="O19" i="2"/>
  <c r="J19" i="2"/>
  <c r="I19" i="2"/>
  <c r="H19" i="2"/>
  <c r="G19" i="2"/>
  <c r="R18" i="2"/>
  <c r="Q18" i="2"/>
  <c r="P18" i="2"/>
  <c r="O18" i="2"/>
  <c r="J18" i="2"/>
  <c r="I18" i="2"/>
  <c r="H18" i="2"/>
  <c r="G18" i="2"/>
  <c r="R17" i="2"/>
  <c r="Q17" i="2"/>
  <c r="P17" i="2"/>
  <c r="O17" i="2"/>
  <c r="J17" i="2"/>
  <c r="I17" i="2"/>
  <c r="H17" i="2"/>
  <c r="G17" i="2"/>
  <c r="V11" i="2"/>
  <c r="S11" i="2"/>
  <c r="N11" i="2"/>
  <c r="V10" i="2"/>
  <c r="N10" i="2"/>
  <c r="V9" i="2"/>
  <c r="S9" i="2"/>
  <c r="T9" i="2" s="1"/>
  <c r="N9" i="2"/>
  <c r="L9" i="2"/>
  <c r="V8" i="2"/>
  <c r="T8" i="2"/>
  <c r="N8" i="2"/>
  <c r="L8" i="2"/>
  <c r="V7" i="2"/>
  <c r="T7" i="2"/>
  <c r="N7" i="2"/>
  <c r="L7" i="2"/>
  <c r="V6" i="2"/>
  <c r="T6" i="2"/>
  <c r="N6" i="2"/>
  <c r="L6" i="2"/>
  <c r="V5" i="2"/>
  <c r="T5" i="2"/>
  <c r="N5" i="2"/>
  <c r="L5" i="2"/>
  <c r="T11" i="2" l="1"/>
  <c r="L11" i="2"/>
</calcChain>
</file>

<file path=xl/sharedStrings.xml><?xml version="1.0" encoding="utf-8"?>
<sst xmlns="http://schemas.openxmlformats.org/spreadsheetml/2006/main" count="81" uniqueCount="18">
  <si>
    <t>Litter</t>
  </si>
  <si>
    <t>UNTREATED</t>
  </si>
  <si>
    <t>TREATED</t>
  </si>
  <si>
    <t>CFU/g</t>
  </si>
  <si>
    <t>log</t>
  </si>
  <si>
    <t>E. coli</t>
  </si>
  <si>
    <t>COL</t>
  </si>
  <si>
    <t>CTX</t>
  </si>
  <si>
    <t>GEN</t>
  </si>
  <si>
    <t>ENR</t>
  </si>
  <si>
    <t>TE</t>
  </si>
  <si>
    <t>SXT</t>
  </si>
  <si>
    <t>Fecal samples</t>
  </si>
  <si>
    <t>Start</t>
  </si>
  <si>
    <t>Week 1</t>
  </si>
  <si>
    <t>Week 2</t>
  </si>
  <si>
    <t>Week 3</t>
  </si>
  <si>
    <t>Week 4 -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</si>
</sst>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\.yyyy"/>
    <numFmt numFmtId="165" formatCode="dd\.mm\.yyyy"/>
  </numFmts>
  <fonts count="6">
    <font>
      <sz val="10"/>
      <color rgb="FF000000"/>
      <name val="Arial"/>
      <charset val="134"/>
      <scheme val="minor"/>
    </font>
    <font>
      <b/>
      <sz val="10"/>
      <color rgb="FF000000"/>
      <name val="Arial"/>
      <family val="2"/>
      <charset val="238"/>
      <scheme val="minor"/>
    </font>
    <font>
      <b/>
      <sz val="10"/>
      <color theme="1"/>
      <name val="Arial"/>
      <family val="2"/>
      <charset val="238"/>
      <scheme val="minor"/>
    </font>
    <font>
      <b/>
      <sz val="10"/>
      <color theme="1"/>
      <name val="Arial"/>
      <family val="2"/>
      <charset val="238"/>
      <scheme val="minor"/>
    </font>
    <font>
      <sz val="10"/>
      <color theme="1"/>
      <name val="Arial"/>
      <family val="2"/>
      <charset val="238"/>
      <scheme val="minor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/>
      <right style="medium">
        <color auto="1"/>
      </right>
      <top style="medium">
        <color auto="1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medium">
        <color auto="1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medium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164" fontId="3" fillId="0" borderId="0" xfId="0" applyNumberFormat="1" applyFont="1" applyAlignment="1">
      <alignment horizontal="center" vertical="center"/>
    </xf>
    <xf numFmtId="11" fontId="0" fillId="0" borderId="0" xfId="0" applyNumberFormat="1"/>
    <xf numFmtId="0" fontId="0" fillId="0" borderId="14" xfId="0" applyBorder="1"/>
    <xf numFmtId="0" fontId="0" fillId="0" borderId="21" xfId="0" applyBorder="1"/>
    <xf numFmtId="11" fontId="0" fillId="0" borderId="13" xfId="0" applyNumberFormat="1" applyBorder="1"/>
    <xf numFmtId="11" fontId="0" fillId="0" borderId="14" xfId="0" applyNumberFormat="1" applyBorder="1"/>
    <xf numFmtId="0" fontId="0" fillId="0" borderId="23" xfId="0" applyBorder="1"/>
    <xf numFmtId="11" fontId="0" fillId="0" borderId="16" xfId="0" applyNumberFormat="1" applyBorder="1"/>
    <xf numFmtId="11" fontId="0" fillId="0" borderId="17" xfId="0" applyNumberFormat="1" applyBorder="1"/>
    <xf numFmtId="0" fontId="2" fillId="0" borderId="0" xfId="0" applyFont="1"/>
    <xf numFmtId="0" fontId="4" fillId="0" borderId="1" xfId="0" applyFont="1" applyBorder="1"/>
    <xf numFmtId="0" fontId="5" fillId="0" borderId="3" xfId="0" applyFont="1" applyBorder="1"/>
    <xf numFmtId="0" fontId="4" fillId="0" borderId="4" xfId="0" applyFont="1" applyBorder="1"/>
    <xf numFmtId="0" fontId="5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11" fontId="4" fillId="0" borderId="6" xfId="0" applyNumberFormat="1" applyFont="1" applyBorder="1"/>
    <xf numFmtId="11" fontId="4" fillId="0" borderId="7" xfId="0" applyNumberFormat="1" applyFont="1" applyBorder="1"/>
    <xf numFmtId="11" fontId="4" fillId="0" borderId="9" xfId="0" applyNumberFormat="1" applyFont="1" applyBorder="1"/>
    <xf numFmtId="0" fontId="4" fillId="0" borderId="10" xfId="0" applyFont="1" applyBorder="1"/>
    <xf numFmtId="11" fontId="4" fillId="0" borderId="10" xfId="0" applyNumberFormat="1" applyFont="1" applyBorder="1"/>
    <xf numFmtId="0" fontId="4" fillId="0" borderId="11" xfId="0" applyFont="1" applyBorder="1"/>
    <xf numFmtId="164" fontId="2" fillId="0" borderId="0" xfId="0" applyNumberFormat="1" applyFont="1"/>
    <xf numFmtId="14" fontId="1" fillId="0" borderId="0" xfId="0" applyNumberFormat="1" applyFont="1"/>
    <xf numFmtId="165" fontId="2" fillId="0" borderId="0" xfId="0" applyNumberFormat="1" applyFont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21" xfId="0" applyFont="1" applyBorder="1"/>
    <xf numFmtId="0" fontId="4" fillId="0" borderId="25" xfId="0" applyFont="1" applyBorder="1"/>
    <xf numFmtId="11" fontId="4" fillId="0" borderId="25" xfId="0" applyNumberFormat="1" applyFont="1" applyBorder="1"/>
    <xf numFmtId="0" fontId="4" fillId="0" borderId="15" xfId="0" applyFont="1" applyBorder="1"/>
    <xf numFmtId="11" fontId="4" fillId="0" borderId="26" xfId="0" applyNumberFormat="1" applyFont="1" applyBorder="1"/>
    <xf numFmtId="11" fontId="0" fillId="0" borderId="21" xfId="0" applyNumberFormat="1" applyBorder="1"/>
    <xf numFmtId="11" fontId="0" fillId="0" borderId="24" xfId="0" applyNumberFormat="1" applyBorder="1"/>
    <xf numFmtId="0" fontId="0" fillId="0" borderId="27" xfId="0" applyBorder="1"/>
    <xf numFmtId="0" fontId="4" fillId="0" borderId="22" xfId="0" applyFont="1" applyBorder="1"/>
    <xf numFmtId="0" fontId="0" fillId="0" borderId="28" xfId="0" applyBorder="1"/>
    <xf numFmtId="11" fontId="4" fillId="0" borderId="29" xfId="0" applyNumberFormat="1" applyFont="1" applyBorder="1"/>
    <xf numFmtId="11" fontId="4" fillId="0" borderId="30" xfId="0" applyNumberFormat="1" applyFont="1" applyBorder="1"/>
    <xf numFmtId="11" fontId="4" fillId="0" borderId="31" xfId="0" applyNumberFormat="1" applyFont="1" applyBorder="1"/>
    <xf numFmtId="0" fontId="0" fillId="0" borderId="32" xfId="0" applyBorder="1"/>
    <xf numFmtId="0" fontId="0" fillId="0" borderId="33" xfId="0" applyBorder="1"/>
    <xf numFmtId="11" fontId="4" fillId="0" borderId="0" xfId="0" applyNumberFormat="1" applyFont="1"/>
    <xf numFmtId="0" fontId="4" fillId="0" borderId="2" xfId="0" applyFont="1" applyBorder="1"/>
    <xf numFmtId="0" fontId="5" fillId="0" borderId="3" xfId="0" applyFont="1" applyBorder="1"/>
    <xf numFmtId="0" fontId="4" fillId="0" borderId="4" xfId="0" applyFont="1" applyBorder="1"/>
    <xf numFmtId="0" fontId="5" fillId="0" borderId="12" xfId="0" applyFont="1" applyBorder="1"/>
    <xf numFmtId="0" fontId="4" fillId="0" borderId="18" xfId="0" applyFont="1" applyBorder="1"/>
    <xf numFmtId="0" fontId="5" fillId="0" borderId="19" xfId="0" applyFont="1" applyBorder="1"/>
    <xf numFmtId="0" fontId="4" fillId="0" borderId="19" xfId="0" applyFont="1" applyBorder="1"/>
    <xf numFmtId="0" fontId="5" fillId="0" borderId="20" xfId="0" applyFont="1" applyBorder="1"/>
    <xf numFmtId="0" fontId="4" fillId="0" borderId="12" xfId="0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PWr/Downloads/Eksperyment%20ENVIRE%20listopad_grudzie&#324;%202023%20wynik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4.11.23 SAMPLE 1"/>
      <sheetName val="30.11.2023 SAMPLE 2"/>
      <sheetName val="07.12.2023 SAMPLE 3"/>
      <sheetName val="14.12.2023 SAMPLE 4"/>
      <sheetName val="21.12.2023 SAMPLE 5"/>
      <sheetName val="Summary results"/>
    </sheetNames>
    <sheetDataSet>
      <sheetData sheetId="0"/>
      <sheetData sheetId="1">
        <row r="4">
          <cell r="L4">
            <v>306561.08597285103</v>
          </cell>
          <cell r="M4">
            <v>5.4865170258613301</v>
          </cell>
          <cell r="N4">
            <v>147058.82352941201</v>
          </cell>
          <cell r="O4">
            <v>5.1674910872937598</v>
          </cell>
        </row>
        <row r="5">
          <cell r="L5">
            <v>723.98190045248896</v>
          </cell>
          <cell r="M5">
            <v>2.85972770897081</v>
          </cell>
          <cell r="N5">
            <v>339.36651583710398</v>
          </cell>
          <cell r="O5">
            <v>2.5306689897065899</v>
          </cell>
        </row>
        <row r="6">
          <cell r="L6">
            <v>395.92760180995498</v>
          </cell>
          <cell r="M6">
            <v>2.5976157793371999</v>
          </cell>
          <cell r="N6">
            <v>248.86877828054301</v>
          </cell>
          <cell r="O6">
            <v>2.3959704158091299</v>
          </cell>
        </row>
        <row r="7">
          <cell r="L7">
            <v>99547.511312217204</v>
          </cell>
          <cell r="M7">
            <v>4.9980304071371</v>
          </cell>
          <cell r="N7">
            <v>490950.22624434403</v>
          </cell>
          <cell r="O7">
            <v>5.6910374644994404</v>
          </cell>
        </row>
        <row r="8">
          <cell r="L8">
            <v>209276.018099548</v>
          </cell>
          <cell r="M8">
            <v>5.3207194633899402</v>
          </cell>
          <cell r="N8">
            <v>108597.285067873</v>
          </cell>
          <cell r="O8">
            <v>5.0358189680264998</v>
          </cell>
        </row>
        <row r="9">
          <cell r="L9">
            <v>183257.91855203599</v>
          </cell>
          <cell r="M9">
            <v>5.2630627495295599</v>
          </cell>
          <cell r="N9">
            <v>99547.511312217204</v>
          </cell>
          <cell r="O9">
            <v>4.9980304071371</v>
          </cell>
        </row>
        <row r="10">
          <cell r="L10">
            <v>190045.248868778</v>
          </cell>
          <cell r="M10">
            <v>5.2788570167127897</v>
          </cell>
          <cell r="N10">
            <v>89366.515837104103</v>
          </cell>
          <cell r="O10">
            <v>4.95117482627737</v>
          </cell>
        </row>
      </sheetData>
      <sheetData sheetId="2"/>
      <sheetData sheetId="3">
        <row r="4">
          <cell r="L4">
            <v>646875</v>
          </cell>
          <cell r="M4">
            <v>5.8108203671370102</v>
          </cell>
          <cell r="N4">
            <v>3827751.19617225</v>
          </cell>
          <cell r="O4">
            <v>6.5829437008808904</v>
          </cell>
        </row>
        <row r="5">
          <cell r="L5">
            <v>1802.0833333333301</v>
          </cell>
          <cell r="M5">
            <v>3.2557748700892302</v>
          </cell>
          <cell r="N5">
            <v>2990.43062200957</v>
          </cell>
          <cell r="O5">
            <v>3.4757337312330199</v>
          </cell>
        </row>
        <row r="6">
          <cell r="L6">
            <v>312.5</v>
          </cell>
          <cell r="M6">
            <v>2.4948500216800902</v>
          </cell>
          <cell r="N6">
            <v>669.85645933014405</v>
          </cell>
          <cell r="O6">
            <v>2.82598174956718</v>
          </cell>
        </row>
        <row r="7">
          <cell r="L7">
            <v>222916.66666666701</v>
          </cell>
          <cell r="M7">
            <v>5.3481425403096203</v>
          </cell>
          <cell r="N7">
            <v>1267942.5837320599</v>
          </cell>
          <cell r="O7">
            <v>6.1030995878257501</v>
          </cell>
        </row>
        <row r="8">
          <cell r="L8">
            <v>171875</v>
          </cell>
          <cell r="M8">
            <v>5.2352127111743396</v>
          </cell>
          <cell r="N8">
            <v>1483253.5885167499</v>
          </cell>
          <cell r="O8">
            <v>6.1712154077232197</v>
          </cell>
        </row>
        <row r="9">
          <cell r="L9">
            <v>98958.333333333299</v>
          </cell>
          <cell r="M9">
            <v>4.9954523722492796</v>
          </cell>
          <cell r="N9">
            <v>454545.454545455</v>
          </cell>
          <cell r="O9">
            <v>5.6575773191777898</v>
          </cell>
        </row>
        <row r="10">
          <cell r="L10">
            <v>163541.66666666701</v>
          </cell>
          <cell r="M10">
            <v>5.2136284193696696</v>
          </cell>
          <cell r="N10">
            <v>1028708.13397129</v>
          </cell>
          <cell r="O10">
            <v>6.0122921738045498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39"/>
  <sheetViews>
    <sheetView tabSelected="1" topLeftCell="A4" zoomScale="90" zoomScaleNormal="90" workbookViewId="0">
      <selection activeCell="T29" sqref="T29"/>
    </sheetView>
  </sheetViews>
  <sheetFormatPr defaultColWidth="12.54296875" defaultRowHeight="15.75" customHeight="1"/>
  <cols>
    <col min="1" max="1" width="13.81640625" customWidth="1"/>
    <col min="4" max="4" width="18" customWidth="1"/>
  </cols>
  <sheetData>
    <row r="1" spans="1:26" ht="15.75" customHeight="1">
      <c r="C1" t="s">
        <v>13</v>
      </c>
      <c r="G1" t="s">
        <v>14</v>
      </c>
      <c r="K1" t="s">
        <v>15</v>
      </c>
      <c r="O1" t="s">
        <v>16</v>
      </c>
      <c r="S1" t="s">
        <v>17</v>
      </c>
    </row>
    <row r="2" spans="1:26" ht="15.75" customHeight="1" thickBot="1">
      <c r="A2" s="11" t="s">
        <v>0</v>
      </c>
      <c r="B2" s="11"/>
      <c r="C2" s="25">
        <v>45254</v>
      </c>
      <c r="D2" s="11"/>
      <c r="E2" s="11"/>
      <c r="F2" s="11"/>
      <c r="G2" s="26">
        <v>45260</v>
      </c>
      <c r="K2" s="27">
        <v>45267</v>
      </c>
      <c r="L2" s="11"/>
      <c r="M2" s="11"/>
      <c r="N2" s="11"/>
      <c r="O2" s="26">
        <v>45274</v>
      </c>
      <c r="S2" s="2">
        <v>45280</v>
      </c>
      <c r="T2" s="11"/>
      <c r="U2" s="11"/>
      <c r="V2" s="11"/>
    </row>
    <row r="3" spans="1:26" ht="15.75" customHeight="1">
      <c r="B3" s="12"/>
      <c r="C3" s="47" t="s">
        <v>1</v>
      </c>
      <c r="D3" s="48"/>
      <c r="E3" s="49" t="s">
        <v>2</v>
      </c>
      <c r="F3" s="50"/>
      <c r="G3" s="51" t="s">
        <v>1</v>
      </c>
      <c r="H3" s="52"/>
      <c r="I3" s="53" t="s">
        <v>2</v>
      </c>
      <c r="J3" s="54"/>
      <c r="K3" s="55" t="s">
        <v>1</v>
      </c>
      <c r="L3" s="48"/>
      <c r="M3" s="49" t="s">
        <v>2</v>
      </c>
      <c r="N3" s="50"/>
      <c r="O3" s="51" t="s">
        <v>1</v>
      </c>
      <c r="P3" s="52"/>
      <c r="Q3" s="53" t="s">
        <v>2</v>
      </c>
      <c r="R3" s="54"/>
      <c r="S3" s="28" t="s">
        <v>1</v>
      </c>
      <c r="T3" s="13"/>
      <c r="U3" s="14" t="s">
        <v>2</v>
      </c>
      <c r="V3" s="15"/>
    </row>
    <row r="4" spans="1:26" ht="15.75" customHeight="1">
      <c r="B4" s="12"/>
      <c r="C4" s="16" t="s">
        <v>3</v>
      </c>
      <c r="D4" s="17" t="s">
        <v>4</v>
      </c>
      <c r="E4" s="17" t="s">
        <v>3</v>
      </c>
      <c r="F4" s="12" t="s">
        <v>4</v>
      </c>
      <c r="G4" s="39" t="s">
        <v>3</v>
      </c>
      <c r="H4" s="30" t="s">
        <v>4</v>
      </c>
      <c r="I4" s="30" t="s">
        <v>3</v>
      </c>
      <c r="J4" s="31" t="s">
        <v>4</v>
      </c>
      <c r="K4" s="32" t="s">
        <v>3</v>
      </c>
      <c r="L4" s="17" t="s">
        <v>4</v>
      </c>
      <c r="M4" s="17" t="s">
        <v>3</v>
      </c>
      <c r="N4" s="12" t="s">
        <v>4</v>
      </c>
      <c r="O4" s="29" t="s">
        <v>3</v>
      </c>
      <c r="P4" s="30" t="s">
        <v>4</v>
      </c>
      <c r="Q4" s="30" t="s">
        <v>3</v>
      </c>
      <c r="R4" s="31" t="s">
        <v>4</v>
      </c>
      <c r="S4" s="32" t="s">
        <v>3</v>
      </c>
      <c r="T4" s="17" t="s">
        <v>4</v>
      </c>
      <c r="U4" s="17" t="s">
        <v>3</v>
      </c>
      <c r="V4" s="18" t="s">
        <v>4</v>
      </c>
    </row>
    <row r="5" spans="1:26" ht="15.75" customHeight="1">
      <c r="B5" s="12" t="s">
        <v>5</v>
      </c>
      <c r="C5" s="19">
        <v>4110000</v>
      </c>
      <c r="D5" s="17">
        <v>6.6135398089999997</v>
      </c>
      <c r="E5" s="20">
        <v>537000</v>
      </c>
      <c r="F5" s="12">
        <v>5.7300042380000002</v>
      </c>
      <c r="G5" s="19">
        <v>1030000</v>
      </c>
      <c r="H5" s="38">
        <f>LOG10(G5)</f>
        <v>6.012837224705172</v>
      </c>
      <c r="I5" s="20">
        <v>476000</v>
      </c>
      <c r="J5" s="5">
        <f>LOG10(I5)</f>
        <v>5.6776069527204935</v>
      </c>
      <c r="K5" s="33">
        <v>9900000</v>
      </c>
      <c r="L5" s="17">
        <f t="shared" ref="L5:L11" si="0">LOG10(K5)</f>
        <v>6.9956351945975497</v>
      </c>
      <c r="M5" s="20">
        <v>62000</v>
      </c>
      <c r="N5" s="18">
        <f t="shared" ref="N5:N11" si="1">LOG10(M5)</f>
        <v>4.7923916894982534</v>
      </c>
      <c r="O5" s="41">
        <v>990000</v>
      </c>
      <c r="P5" s="4">
        <f>LOG10(O5)</f>
        <v>5.9956351945975497</v>
      </c>
      <c r="Q5" s="20">
        <v>330000</v>
      </c>
      <c r="R5" s="5">
        <f>LOG10(Q5)</f>
        <v>5.5185139398778871</v>
      </c>
      <c r="S5" s="33">
        <v>2100000</v>
      </c>
      <c r="T5" s="17">
        <f t="shared" ref="T5:T11" si="2">LOG10(S5)</f>
        <v>6.3222192947339195</v>
      </c>
      <c r="U5" s="20">
        <v>40000</v>
      </c>
      <c r="V5" s="18">
        <f t="shared" ref="V5:V11" si="3">LOG10(U5)</f>
        <v>4.6020599913279625</v>
      </c>
    </row>
    <row r="6" spans="1:26" ht="15.75" customHeight="1">
      <c r="B6" s="12" t="s">
        <v>6</v>
      </c>
      <c r="C6" s="19">
        <v>2720</v>
      </c>
      <c r="D6" s="17">
        <v>3.4350818169999999</v>
      </c>
      <c r="E6" s="20">
        <v>1760</v>
      </c>
      <c r="F6" s="18">
        <v>3.2453298450000001</v>
      </c>
      <c r="G6" s="33">
        <v>3000</v>
      </c>
      <c r="H6" s="38">
        <f t="shared" ref="H6:H11" si="4">LOG10(G6)</f>
        <v>3.4771212547196626</v>
      </c>
      <c r="I6" s="20">
        <v>1280</v>
      </c>
      <c r="J6" s="5">
        <f t="shared" ref="J6:J11" si="5">LOG10(I6)</f>
        <v>3.1072099696478683</v>
      </c>
      <c r="K6" s="33">
        <v>44000</v>
      </c>
      <c r="L6" s="17">
        <f t="shared" si="0"/>
        <v>4.6434526764861879</v>
      </c>
      <c r="M6" s="20">
        <v>4206</v>
      </c>
      <c r="N6" s="18">
        <f t="shared" si="1"/>
        <v>3.6238692683503024</v>
      </c>
      <c r="O6" s="42">
        <v>170000</v>
      </c>
      <c r="P6" s="4">
        <f t="shared" ref="P6:P11" si="6">LOG10(O6)</f>
        <v>5.2304489213782741</v>
      </c>
      <c r="Q6" s="20">
        <v>950</v>
      </c>
      <c r="R6" s="5">
        <f t="shared" ref="R6:R11" si="7">LOG10(Q6)</f>
        <v>2.9777236052888476</v>
      </c>
      <c r="S6" s="33">
        <v>66000</v>
      </c>
      <c r="T6" s="17">
        <f t="shared" si="2"/>
        <v>4.8195439355418683</v>
      </c>
      <c r="U6" s="20">
        <v>95</v>
      </c>
      <c r="V6" s="18">
        <f t="shared" si="3"/>
        <v>1.9777236052888478</v>
      </c>
    </row>
    <row r="7" spans="1:26" ht="15.75" customHeight="1">
      <c r="B7" s="12" t="s">
        <v>7</v>
      </c>
      <c r="C7" s="19">
        <v>3040</v>
      </c>
      <c r="D7" s="17">
        <v>3.4822608939999999</v>
      </c>
      <c r="E7" s="20">
        <v>1900</v>
      </c>
      <c r="F7" s="18">
        <v>3.2783301059999999</v>
      </c>
      <c r="G7" s="33">
        <v>45000</v>
      </c>
      <c r="H7" s="38">
        <f t="shared" si="4"/>
        <v>4.653212513775344</v>
      </c>
      <c r="I7" s="20">
        <v>1130</v>
      </c>
      <c r="J7" s="5">
        <f t="shared" si="5"/>
        <v>3.0530784434834195</v>
      </c>
      <c r="K7" s="33">
        <v>9500</v>
      </c>
      <c r="L7" s="17">
        <f t="shared" si="0"/>
        <v>3.9777236052888476</v>
      </c>
      <c r="M7" s="20">
        <v>52</v>
      </c>
      <c r="N7" s="18">
        <f t="shared" si="1"/>
        <v>1.7160033436347992</v>
      </c>
      <c r="O7" s="42">
        <v>61000</v>
      </c>
      <c r="P7" s="4">
        <f t="shared" si="6"/>
        <v>4.7853298350107671</v>
      </c>
      <c r="Q7" s="20">
        <v>710</v>
      </c>
      <c r="R7" s="5">
        <f t="shared" si="7"/>
        <v>2.8512583487190755</v>
      </c>
      <c r="S7" s="33">
        <v>14000</v>
      </c>
      <c r="T7" s="17">
        <f t="shared" si="2"/>
        <v>4.1461280356782382</v>
      </c>
      <c r="U7" s="20">
        <v>23</v>
      </c>
      <c r="V7" s="18">
        <f t="shared" si="3"/>
        <v>1.3617278360175928</v>
      </c>
    </row>
    <row r="8" spans="1:26" ht="15.75" customHeight="1">
      <c r="B8" s="12" t="s">
        <v>8</v>
      </c>
      <c r="C8" s="19">
        <v>2050000</v>
      </c>
      <c r="D8" s="17">
        <v>6.3125098130000001</v>
      </c>
      <c r="E8" s="20">
        <v>3010000</v>
      </c>
      <c r="F8" s="18">
        <v>6.4784596050000003</v>
      </c>
      <c r="G8" s="33">
        <v>610000</v>
      </c>
      <c r="H8" s="38">
        <f t="shared" si="4"/>
        <v>5.7853298350107671</v>
      </c>
      <c r="I8" s="20">
        <v>492000</v>
      </c>
      <c r="J8" s="5">
        <f t="shared" si="5"/>
        <v>5.6919651027673606</v>
      </c>
      <c r="K8" s="33">
        <v>4500000</v>
      </c>
      <c r="L8" s="17">
        <f t="shared" si="0"/>
        <v>6.653212513775344</v>
      </c>
      <c r="M8" s="20">
        <v>6200</v>
      </c>
      <c r="N8" s="18">
        <f t="shared" si="1"/>
        <v>3.7923916894982539</v>
      </c>
      <c r="O8" s="42">
        <v>9600000</v>
      </c>
      <c r="P8" s="4">
        <f t="shared" si="6"/>
        <v>6.982271233039568</v>
      </c>
      <c r="Q8" s="20">
        <v>15000</v>
      </c>
      <c r="R8" s="5">
        <f t="shared" si="7"/>
        <v>4.1760912590556813</v>
      </c>
      <c r="S8" s="33">
        <v>8000000</v>
      </c>
      <c r="T8" s="17">
        <f t="shared" si="2"/>
        <v>6.9030899869919438</v>
      </c>
      <c r="U8" s="20">
        <v>2000</v>
      </c>
      <c r="V8" s="18">
        <f t="shared" si="3"/>
        <v>3.3010299956639813</v>
      </c>
    </row>
    <row r="9" spans="1:26" s="1" customFormat="1" ht="15.75" customHeight="1">
      <c r="B9" s="12" t="s">
        <v>9</v>
      </c>
      <c r="C9" s="19">
        <v>2370000</v>
      </c>
      <c r="D9" s="17">
        <v>6.3740278510000001</v>
      </c>
      <c r="E9" s="20">
        <v>2360000</v>
      </c>
      <c r="F9" s="18">
        <v>6.3731164250000001</v>
      </c>
      <c r="G9" s="33">
        <f>5600000</f>
        <v>5600000</v>
      </c>
      <c r="H9" s="38">
        <f t="shared" si="4"/>
        <v>6.7481880270062007</v>
      </c>
      <c r="I9" s="20">
        <v>794000</v>
      </c>
      <c r="J9" s="5">
        <f t="shared" si="5"/>
        <v>5.8998205024270964</v>
      </c>
      <c r="K9" s="33">
        <f>960000</f>
        <v>960000</v>
      </c>
      <c r="L9" s="17">
        <f t="shared" si="0"/>
        <v>5.982271233039568</v>
      </c>
      <c r="M9" s="20">
        <v>22000</v>
      </c>
      <c r="N9" s="18">
        <f t="shared" si="1"/>
        <v>4.3424226808222066</v>
      </c>
      <c r="O9" s="42">
        <f>960000</f>
        <v>960000</v>
      </c>
      <c r="P9" s="4">
        <f t="shared" si="6"/>
        <v>5.982271233039568</v>
      </c>
      <c r="Q9" s="20">
        <v>260000</v>
      </c>
      <c r="R9" s="5">
        <f t="shared" si="7"/>
        <v>5.4149733479708182</v>
      </c>
      <c r="S9" s="33">
        <f>1100000</f>
        <v>1100000</v>
      </c>
      <c r="T9" s="17">
        <f t="shared" si="2"/>
        <v>6.0413926851582254</v>
      </c>
      <c r="U9" s="20">
        <v>15000</v>
      </c>
      <c r="V9" s="18">
        <f t="shared" si="3"/>
        <v>4.1760912590556813</v>
      </c>
    </row>
    <row r="10" spans="1:26" ht="15.75" customHeight="1">
      <c r="B10" s="12" t="s">
        <v>10</v>
      </c>
      <c r="C10" s="19">
        <v>2680000</v>
      </c>
      <c r="D10" s="17">
        <v>6.4279032320000002</v>
      </c>
      <c r="E10" s="20">
        <v>1850000</v>
      </c>
      <c r="F10" s="18">
        <v>6.2676062400000001</v>
      </c>
      <c r="G10" s="33">
        <v>1300000</v>
      </c>
      <c r="H10" s="38">
        <f t="shared" si="4"/>
        <v>6.1139433523068369</v>
      </c>
      <c r="I10" s="20">
        <v>461000</v>
      </c>
      <c r="J10" s="5">
        <f t="shared" si="5"/>
        <v>5.663700925389648</v>
      </c>
      <c r="K10" s="33">
        <v>4200000</v>
      </c>
      <c r="L10" s="17">
        <f t="shared" si="0"/>
        <v>6.6232492903979008</v>
      </c>
      <c r="M10" s="20">
        <v>424000</v>
      </c>
      <c r="N10" s="18">
        <f t="shared" si="1"/>
        <v>5.6273658565927329</v>
      </c>
      <c r="O10" s="42">
        <v>900000</v>
      </c>
      <c r="P10" s="4">
        <f t="shared" si="6"/>
        <v>5.9542425094393252</v>
      </c>
      <c r="Q10" s="20">
        <v>190000</v>
      </c>
      <c r="R10" s="5">
        <f t="shared" si="7"/>
        <v>5.2787536009528289</v>
      </c>
      <c r="S10" s="33">
        <v>5000000</v>
      </c>
      <c r="T10" s="17">
        <f>LOG10(S10)</f>
        <v>6.6989700043360187</v>
      </c>
      <c r="U10" s="20">
        <v>20000</v>
      </c>
      <c r="V10" s="18">
        <f t="shared" si="3"/>
        <v>4.3010299956639813</v>
      </c>
    </row>
    <row r="11" spans="1:26" ht="15.75" customHeight="1" thickBot="1">
      <c r="B11" s="12" t="s">
        <v>11</v>
      </c>
      <c r="C11" s="21">
        <v>826000</v>
      </c>
      <c r="D11" s="22">
        <v>5.9169237099999998</v>
      </c>
      <c r="E11" s="23">
        <v>273000</v>
      </c>
      <c r="F11" s="24">
        <v>5.4363982599999998</v>
      </c>
      <c r="G11" s="35">
        <f>700000</f>
        <v>700000</v>
      </c>
      <c r="H11" s="38">
        <f t="shared" si="4"/>
        <v>5.8450980400142569</v>
      </c>
      <c r="I11" s="23">
        <v>162000</v>
      </c>
      <c r="J11" s="45">
        <f t="shared" si="5"/>
        <v>5.2095150145426308</v>
      </c>
      <c r="K11" s="35">
        <f>10.2*100000</f>
        <v>1019999.9999999999</v>
      </c>
      <c r="L11" s="22">
        <f t="shared" si="0"/>
        <v>6.0086001717619171</v>
      </c>
      <c r="M11" s="23">
        <v>4800</v>
      </c>
      <c r="N11" s="24">
        <f t="shared" si="1"/>
        <v>3.6812412373755872</v>
      </c>
      <c r="O11" s="43">
        <f>52.2*100000</f>
        <v>5220000</v>
      </c>
      <c r="P11" s="40">
        <f t="shared" si="6"/>
        <v>6.7176705030022621</v>
      </c>
      <c r="Q11" s="23">
        <v>84000</v>
      </c>
      <c r="R11" s="8">
        <f t="shared" si="7"/>
        <v>4.924279286061882</v>
      </c>
      <c r="S11" s="35">
        <f>13.5*100000</f>
        <v>1350000</v>
      </c>
      <c r="T11" s="22">
        <f t="shared" si="2"/>
        <v>6.1303337684950066</v>
      </c>
      <c r="U11" s="23">
        <v>2000</v>
      </c>
      <c r="V11" s="24">
        <f t="shared" si="3"/>
        <v>3.3010299956639813</v>
      </c>
    </row>
    <row r="12" spans="1:26" ht="15.75" customHeight="1">
      <c r="R12" s="44"/>
    </row>
    <row r="13" spans="1:26" ht="15.75" customHeight="1">
      <c r="Y13" s="46"/>
      <c r="Z13" s="46"/>
    </row>
    <row r="14" spans="1:26" ht="15.75" customHeight="1" thickBot="1">
      <c r="A14" s="11" t="s">
        <v>12</v>
      </c>
      <c r="B14" s="11"/>
      <c r="C14" s="25">
        <v>45254</v>
      </c>
      <c r="D14" s="11"/>
      <c r="E14" s="11"/>
      <c r="F14" s="11"/>
      <c r="G14" s="26">
        <v>45260</v>
      </c>
      <c r="K14" s="27">
        <v>45267</v>
      </c>
      <c r="L14" s="11"/>
      <c r="M14" s="11"/>
      <c r="N14" s="11"/>
      <c r="O14" s="26">
        <v>45274</v>
      </c>
      <c r="S14" s="25">
        <v>45280</v>
      </c>
      <c r="T14" s="11"/>
      <c r="U14" s="11"/>
      <c r="V14" s="11"/>
      <c r="Y14" s="46"/>
      <c r="Z14" s="46"/>
    </row>
    <row r="15" spans="1:26" ht="15.75" customHeight="1">
      <c r="B15" s="12"/>
      <c r="C15" s="47" t="s">
        <v>1</v>
      </c>
      <c r="D15" s="48"/>
      <c r="E15" s="49" t="s">
        <v>2</v>
      </c>
      <c r="F15" s="50"/>
      <c r="G15" s="51" t="s">
        <v>1</v>
      </c>
      <c r="H15" s="52"/>
      <c r="I15" s="53" t="s">
        <v>2</v>
      </c>
      <c r="J15" s="54"/>
      <c r="K15" s="55" t="s">
        <v>1</v>
      </c>
      <c r="L15" s="48"/>
      <c r="M15" s="49" t="s">
        <v>2</v>
      </c>
      <c r="N15" s="50"/>
      <c r="O15" s="51" t="s">
        <v>1</v>
      </c>
      <c r="P15" s="52"/>
      <c r="Q15" s="53" t="s">
        <v>2</v>
      </c>
      <c r="R15" s="54"/>
      <c r="S15" s="28" t="s">
        <v>1</v>
      </c>
      <c r="T15" s="13"/>
      <c r="U15" s="14" t="s">
        <v>2</v>
      </c>
      <c r="V15" s="15"/>
      <c r="Y15" s="46"/>
      <c r="Z15" s="46"/>
    </row>
    <row r="16" spans="1:26" ht="15.75" customHeight="1">
      <c r="B16" s="12"/>
      <c r="C16" s="16" t="s">
        <v>3</v>
      </c>
      <c r="D16" s="17" t="s">
        <v>4</v>
      </c>
      <c r="E16" s="17" t="s">
        <v>3</v>
      </c>
      <c r="F16" s="12" t="s">
        <v>4</v>
      </c>
      <c r="G16" s="29" t="s">
        <v>3</v>
      </c>
      <c r="H16" s="30" t="s">
        <v>4</v>
      </c>
      <c r="I16" s="30" t="s">
        <v>3</v>
      </c>
      <c r="J16" s="31" t="s">
        <v>4</v>
      </c>
      <c r="K16" s="32" t="s">
        <v>3</v>
      </c>
      <c r="L16" s="17" t="s">
        <v>4</v>
      </c>
      <c r="M16" s="17" t="s">
        <v>3</v>
      </c>
      <c r="N16" s="12" t="s">
        <v>4</v>
      </c>
      <c r="O16" s="29" t="s">
        <v>3</v>
      </c>
      <c r="P16" s="30" t="s">
        <v>4</v>
      </c>
      <c r="Q16" s="30" t="s">
        <v>3</v>
      </c>
      <c r="R16" s="31" t="s">
        <v>4</v>
      </c>
      <c r="S16" s="32" t="s">
        <v>3</v>
      </c>
      <c r="T16" s="17" t="s">
        <v>4</v>
      </c>
      <c r="U16" s="17" t="s">
        <v>3</v>
      </c>
      <c r="V16" s="18" t="s">
        <v>4</v>
      </c>
      <c r="Y16" s="46"/>
      <c r="Z16" s="46"/>
    </row>
    <row r="17" spans="2:26" ht="15.75" customHeight="1">
      <c r="B17" s="12" t="s">
        <v>5</v>
      </c>
      <c r="C17" s="19">
        <v>4110000</v>
      </c>
      <c r="D17" s="17">
        <v>6.6135398089999997</v>
      </c>
      <c r="E17" s="20">
        <v>537000</v>
      </c>
      <c r="F17" s="12">
        <v>5.7300042380000002</v>
      </c>
      <c r="G17" s="6">
        <f>'[1]30.11.2023 SAMPLE 2'!L4</f>
        <v>306561.08597285103</v>
      </c>
      <c r="H17" s="7">
        <f>'[1]30.11.2023 SAMPLE 2'!M4</f>
        <v>5.4865170258613301</v>
      </c>
      <c r="I17" s="7">
        <f>'[1]30.11.2023 SAMPLE 2'!N4</f>
        <v>147058.82352941201</v>
      </c>
      <c r="J17" s="36">
        <f>'[1]30.11.2023 SAMPLE 2'!O4</f>
        <v>5.1674910872937598</v>
      </c>
      <c r="K17" s="33">
        <v>5510000</v>
      </c>
      <c r="L17" s="17">
        <v>6.7410932099999998</v>
      </c>
      <c r="M17" s="20">
        <v>1670000</v>
      </c>
      <c r="N17" s="12">
        <v>6.2218487500000004</v>
      </c>
      <c r="O17" s="6">
        <f>'[1]14.12.2023 SAMPLE 4'!N4</f>
        <v>3827751.19617225</v>
      </c>
      <c r="P17" s="7">
        <f>'[1]14.12.2023 SAMPLE 4'!O4</f>
        <v>6.5829437008808904</v>
      </c>
      <c r="Q17" s="7">
        <f>'[1]14.12.2023 SAMPLE 4'!L4</f>
        <v>646875</v>
      </c>
      <c r="R17" s="36">
        <f>'[1]14.12.2023 SAMPLE 4'!M4</f>
        <v>5.8108203671370102</v>
      </c>
      <c r="S17" s="33">
        <v>1394230.7692307699</v>
      </c>
      <c r="T17" s="17">
        <v>6.1443346629361901</v>
      </c>
      <c r="U17" s="20">
        <v>56372.549019607803</v>
      </c>
      <c r="V17" s="18">
        <v>4.7510676729277099</v>
      </c>
      <c r="Y17" s="46"/>
      <c r="Z17" s="46"/>
    </row>
    <row r="18" spans="2:26" ht="15.75" customHeight="1">
      <c r="B18" s="12" t="s">
        <v>6</v>
      </c>
      <c r="C18" s="19">
        <v>2720</v>
      </c>
      <c r="D18" s="17">
        <v>3.4350818169999999</v>
      </c>
      <c r="E18" s="20">
        <v>1760</v>
      </c>
      <c r="F18" s="12">
        <v>3.2453298450000001</v>
      </c>
      <c r="G18" s="6">
        <f>'[1]30.11.2023 SAMPLE 2'!L5</f>
        <v>723.98190045248896</v>
      </c>
      <c r="H18" s="7">
        <f>'[1]30.11.2023 SAMPLE 2'!M5</f>
        <v>2.85972770897081</v>
      </c>
      <c r="I18" s="7">
        <f>'[1]30.11.2023 SAMPLE 2'!N5</f>
        <v>339.36651583710398</v>
      </c>
      <c r="J18" s="36">
        <f>'[1]30.11.2023 SAMPLE 2'!O5</f>
        <v>2.5306689897065899</v>
      </c>
      <c r="K18" s="33">
        <v>84500</v>
      </c>
      <c r="L18" s="17">
        <v>4.9268091180000004</v>
      </c>
      <c r="M18" s="20">
        <v>856</v>
      </c>
      <c r="N18" s="12">
        <v>2.9324006269999998</v>
      </c>
      <c r="O18" s="6">
        <f>'[1]14.12.2023 SAMPLE 4'!N5</f>
        <v>2990.43062200957</v>
      </c>
      <c r="P18" s="7">
        <f>'[1]14.12.2023 SAMPLE 4'!O5</f>
        <v>3.4757337312330199</v>
      </c>
      <c r="Q18" s="7">
        <f>'[1]14.12.2023 SAMPLE 4'!L5</f>
        <v>1802.0833333333301</v>
      </c>
      <c r="R18" s="36">
        <f>'[1]14.12.2023 SAMPLE 4'!M5</f>
        <v>3.2557748700892302</v>
      </c>
      <c r="S18" s="33">
        <v>1442.3076923076901</v>
      </c>
      <c r="T18" s="17">
        <v>3.1590579197569002</v>
      </c>
      <c r="U18" s="20">
        <v>36.764705882352899</v>
      </c>
      <c r="V18" s="18">
        <v>1.5654310959658</v>
      </c>
      <c r="Y18" s="46"/>
      <c r="Z18" s="46"/>
    </row>
    <row r="19" spans="2:26" ht="15.75" customHeight="1">
      <c r="B19" s="12" t="s">
        <v>7</v>
      </c>
      <c r="C19" s="19">
        <v>3040</v>
      </c>
      <c r="D19" s="17">
        <v>3.4822608939999999</v>
      </c>
      <c r="E19" s="20">
        <v>1900</v>
      </c>
      <c r="F19" s="12">
        <v>3.2783301059999999</v>
      </c>
      <c r="G19" s="6">
        <f>'[1]30.11.2023 SAMPLE 2'!L6</f>
        <v>395.92760180995498</v>
      </c>
      <c r="H19" s="7">
        <f>'[1]30.11.2023 SAMPLE 2'!M6</f>
        <v>2.5976157793371999</v>
      </c>
      <c r="I19" s="7">
        <f>'[1]30.11.2023 SAMPLE 2'!N6</f>
        <v>248.86877828054301</v>
      </c>
      <c r="J19" s="36">
        <f>'[1]30.11.2023 SAMPLE 2'!O6</f>
        <v>2.3959704158091299</v>
      </c>
      <c r="K19" s="33">
        <v>4.63</v>
      </c>
      <c r="L19" s="17">
        <v>0.66554624880000002</v>
      </c>
      <c r="M19" s="20">
        <v>178</v>
      </c>
      <c r="N19" s="12">
        <v>2.2502441210000002</v>
      </c>
      <c r="O19" s="6">
        <f>'[1]14.12.2023 SAMPLE 4'!N6</f>
        <v>669.85645933014405</v>
      </c>
      <c r="P19" s="7">
        <f>'[1]14.12.2023 SAMPLE 4'!O6</f>
        <v>2.82598174956718</v>
      </c>
      <c r="Q19" s="7">
        <f>'[1]14.12.2023 SAMPLE 4'!L6</f>
        <v>312.5</v>
      </c>
      <c r="R19" s="36">
        <f>'[1]14.12.2023 SAMPLE 4'!M6</f>
        <v>2.4948500216800902</v>
      </c>
      <c r="S19" s="33">
        <v>0</v>
      </c>
      <c r="T19" s="17">
        <v>0</v>
      </c>
      <c r="U19" s="20">
        <v>0</v>
      </c>
      <c r="V19" s="18">
        <v>0</v>
      </c>
      <c r="Y19" s="46"/>
      <c r="Z19" s="46"/>
    </row>
    <row r="20" spans="2:26" ht="15.75" customHeight="1">
      <c r="B20" s="12" t="s">
        <v>8</v>
      </c>
      <c r="C20" s="19">
        <v>2050000</v>
      </c>
      <c r="D20" s="17">
        <v>6.3125098130000001</v>
      </c>
      <c r="E20" s="20">
        <v>3010000</v>
      </c>
      <c r="F20" s="12">
        <v>6.4784596050000003</v>
      </c>
      <c r="G20" s="6">
        <f>'[1]30.11.2023 SAMPLE 2'!L7</f>
        <v>99547.511312217204</v>
      </c>
      <c r="H20" s="7">
        <f>'[1]30.11.2023 SAMPLE 2'!M7</f>
        <v>4.9980304071371</v>
      </c>
      <c r="I20" s="7">
        <f>'[1]30.11.2023 SAMPLE 2'!N7</f>
        <v>490950.22624434403</v>
      </c>
      <c r="J20" s="36">
        <f>'[1]30.11.2023 SAMPLE 2'!O7</f>
        <v>5.6910374644994404</v>
      </c>
      <c r="K20" s="33">
        <v>1640000</v>
      </c>
      <c r="L20" s="17">
        <v>6.2157746019999998</v>
      </c>
      <c r="M20" s="20">
        <v>155000</v>
      </c>
      <c r="N20" s="12">
        <v>5.1914661210000004</v>
      </c>
      <c r="O20" s="6">
        <f>'[1]14.12.2023 SAMPLE 4'!N7</f>
        <v>1267942.5837320599</v>
      </c>
      <c r="P20" s="7">
        <f>'[1]14.12.2023 SAMPLE 4'!O7</f>
        <v>6.1030995878257501</v>
      </c>
      <c r="Q20" s="7">
        <f>'[1]14.12.2023 SAMPLE 4'!L7</f>
        <v>222916.66666666701</v>
      </c>
      <c r="R20" s="36">
        <f>'[1]14.12.2023 SAMPLE 4'!M7</f>
        <v>5.3481425403096203</v>
      </c>
      <c r="S20" s="33">
        <v>673076.92307692301</v>
      </c>
      <c r="T20" s="17">
        <v>5.8280647007154798</v>
      </c>
      <c r="U20" s="20">
        <v>103921.56862745099</v>
      </c>
      <c r="V20" s="18">
        <v>5.0167056935028498</v>
      </c>
    </row>
    <row r="21" spans="2:26" ht="15.75" customHeight="1">
      <c r="B21" s="12" t="s">
        <v>9</v>
      </c>
      <c r="C21" s="19">
        <v>2370000</v>
      </c>
      <c r="D21" s="17">
        <v>6.3740278510000001</v>
      </c>
      <c r="E21" s="20">
        <v>2360000</v>
      </c>
      <c r="F21" s="12">
        <v>6.3731164250000001</v>
      </c>
      <c r="G21" s="6">
        <f>'[1]30.11.2023 SAMPLE 2'!L8</f>
        <v>209276.018099548</v>
      </c>
      <c r="H21" s="7">
        <f>'[1]30.11.2023 SAMPLE 2'!M8</f>
        <v>5.3207194633899402</v>
      </c>
      <c r="I21" s="7">
        <f>'[1]30.11.2023 SAMPLE 2'!N8</f>
        <v>108597.285067873</v>
      </c>
      <c r="J21" s="36">
        <f>'[1]30.11.2023 SAMPLE 2'!O8</f>
        <v>5.0358189680264998</v>
      </c>
      <c r="K21" s="33">
        <v>1850000</v>
      </c>
      <c r="L21" s="17">
        <v>6.2676062400000001</v>
      </c>
      <c r="M21" s="20">
        <v>230000</v>
      </c>
      <c r="N21" s="12">
        <v>5.3612172019999997</v>
      </c>
      <c r="O21" s="6">
        <f>'[1]14.12.2023 SAMPLE 4'!N8</f>
        <v>1483253.5885167499</v>
      </c>
      <c r="P21" s="7">
        <f>'[1]14.12.2023 SAMPLE 4'!O8</f>
        <v>6.1712154077232197</v>
      </c>
      <c r="Q21" s="7">
        <f>'[1]14.12.2023 SAMPLE 4'!L8</f>
        <v>171875</v>
      </c>
      <c r="R21" s="36">
        <f>'[1]14.12.2023 SAMPLE 4'!M8</f>
        <v>5.2352127111743396</v>
      </c>
      <c r="S21" s="33">
        <v>336538.46153846203</v>
      </c>
      <c r="T21" s="17">
        <v>5.5270347050514896</v>
      </c>
      <c r="U21" s="20">
        <v>90686.274509803901</v>
      </c>
      <c r="V21" s="18">
        <v>4.9575415609771198</v>
      </c>
    </row>
    <row r="22" spans="2:26" ht="15.75" customHeight="1">
      <c r="B22" s="12" t="s">
        <v>10</v>
      </c>
      <c r="C22" s="19">
        <v>2680000</v>
      </c>
      <c r="D22" s="17">
        <v>6.4279032320000002</v>
      </c>
      <c r="E22" s="20">
        <v>1850000</v>
      </c>
      <c r="F22" s="12">
        <v>6.2676062400000001</v>
      </c>
      <c r="G22" s="6">
        <f>'[1]30.11.2023 SAMPLE 2'!L9</f>
        <v>183257.91855203599</v>
      </c>
      <c r="H22" s="7">
        <f>'[1]30.11.2023 SAMPLE 2'!M9</f>
        <v>5.2630627495295599</v>
      </c>
      <c r="I22" s="7">
        <f>'[1]30.11.2023 SAMPLE 2'!N9</f>
        <v>99547.511312217204</v>
      </c>
      <c r="J22" s="36">
        <f>'[1]30.11.2023 SAMPLE 2'!O9</f>
        <v>4.9980304071371</v>
      </c>
      <c r="K22" s="33">
        <v>185000</v>
      </c>
      <c r="L22" s="17">
        <v>5.2676062400000001</v>
      </c>
      <c r="M22" s="20">
        <v>2480000</v>
      </c>
      <c r="N22" s="12">
        <v>6.3935752030000002</v>
      </c>
      <c r="O22" s="6">
        <f>'[1]14.12.2023 SAMPLE 4'!N9</f>
        <v>454545.454545455</v>
      </c>
      <c r="P22" s="7">
        <f>'[1]14.12.2023 SAMPLE 4'!O9</f>
        <v>5.6575773191777898</v>
      </c>
      <c r="Q22" s="7">
        <f>'[1]14.12.2023 SAMPLE 4'!L9</f>
        <v>98958.333333333299</v>
      </c>
      <c r="R22" s="36">
        <f>'[1]14.12.2023 SAMPLE 4'!M9</f>
        <v>4.9954523722492796</v>
      </c>
      <c r="S22" s="33">
        <v>163461.538461538</v>
      </c>
      <c r="T22" s="17">
        <v>5.2134155820794899</v>
      </c>
      <c r="U22" s="20">
        <v>83333.333333333299</v>
      </c>
      <c r="V22" s="18">
        <v>4.9208187539523696</v>
      </c>
    </row>
    <row r="23" spans="2:26" ht="15.75" customHeight="1" thickBot="1">
      <c r="B23" s="12" t="s">
        <v>11</v>
      </c>
      <c r="C23" s="21">
        <v>826000</v>
      </c>
      <c r="D23" s="22">
        <v>5.9169237099999998</v>
      </c>
      <c r="E23" s="23">
        <v>273000</v>
      </c>
      <c r="F23" s="34">
        <v>5.4363982599999998</v>
      </c>
      <c r="G23" s="9">
        <f>'[1]30.11.2023 SAMPLE 2'!L10</f>
        <v>190045.248868778</v>
      </c>
      <c r="H23" s="10">
        <f>'[1]30.11.2023 SAMPLE 2'!M10</f>
        <v>5.2788570167127897</v>
      </c>
      <c r="I23" s="10">
        <f>'[1]30.11.2023 SAMPLE 2'!N10</f>
        <v>89366.515837104103</v>
      </c>
      <c r="J23" s="37">
        <f>'[1]30.11.2023 SAMPLE 2'!O10</f>
        <v>4.95117482627737</v>
      </c>
      <c r="K23" s="35">
        <v>880000</v>
      </c>
      <c r="L23" s="22">
        <v>5.9442998500000002</v>
      </c>
      <c r="M23" s="23">
        <v>191000</v>
      </c>
      <c r="N23" s="34">
        <v>5.2820359559999996</v>
      </c>
      <c r="O23" s="9">
        <f>'[1]14.12.2023 SAMPLE 4'!N10</f>
        <v>1028708.13397129</v>
      </c>
      <c r="P23" s="10">
        <f>'[1]14.12.2023 SAMPLE 4'!O10</f>
        <v>6.0122921738045498</v>
      </c>
      <c r="Q23" s="10">
        <f>'[1]14.12.2023 SAMPLE 4'!L10</f>
        <v>163541.66666666701</v>
      </c>
      <c r="R23" s="37">
        <f>'[1]14.12.2023 SAMPLE 4'!M10</f>
        <v>5.2136284193696696</v>
      </c>
      <c r="S23" s="35">
        <v>439903.84615384601</v>
      </c>
      <c r="T23" s="22">
        <v>5.6433577591036901</v>
      </c>
      <c r="U23" s="23">
        <v>46813.725490196099</v>
      </c>
      <c r="V23" s="24">
        <v>4.6703732041578503</v>
      </c>
    </row>
    <row r="24" spans="2:26" ht="15.75" customHeight="1">
      <c r="C24" s="3"/>
    </row>
    <row r="25" spans="2:26" ht="15.75" customHeight="1">
      <c r="C25" s="3"/>
    </row>
    <row r="26" spans="2:26" ht="15.75" customHeight="1">
      <c r="C26" s="3"/>
    </row>
    <row r="27" spans="2:26" ht="15.75" customHeight="1">
      <c r="C27" s="3"/>
    </row>
    <row r="28" spans="2:26" ht="15.75" customHeight="1">
      <c r="C28" s="3"/>
    </row>
    <row r="29" spans="2:26" ht="15.75" customHeight="1">
      <c r="B29" s="3"/>
      <c r="C29" s="3"/>
    </row>
    <row r="30" spans="2:26" ht="15.75" customHeight="1">
      <c r="B30" s="3"/>
      <c r="C30" s="3"/>
    </row>
    <row r="31" spans="2:26" ht="15.75" customHeight="1">
      <c r="B31" s="3"/>
      <c r="C31" s="3"/>
      <c r="D31" s="3"/>
    </row>
    <row r="32" spans="2:26" ht="15.75" customHeight="1">
      <c r="B32" s="3"/>
      <c r="C32" s="3"/>
      <c r="D32" s="3"/>
    </row>
    <row r="35" spans="2:27" ht="15.75" customHeight="1">
      <c r="B35" s="3"/>
      <c r="C35" s="3"/>
      <c r="F35" s="3"/>
      <c r="G35" s="3"/>
      <c r="J35" s="3"/>
      <c r="K35" s="3"/>
      <c r="N35" s="3"/>
      <c r="O35" s="3"/>
      <c r="R35" s="3"/>
      <c r="S35" s="3"/>
      <c r="V35" s="3"/>
      <c r="W35" s="3"/>
      <c r="Z35" s="3"/>
      <c r="AA35" s="3"/>
    </row>
    <row r="36" spans="2:27" ht="15.75" customHeight="1">
      <c r="B36" s="46"/>
      <c r="C36" s="3"/>
      <c r="F36" s="3"/>
      <c r="G36" s="3"/>
      <c r="J36" s="3"/>
      <c r="K36" s="3"/>
      <c r="N36" s="3"/>
      <c r="O36" s="3"/>
      <c r="R36" s="3"/>
      <c r="S36" s="3"/>
      <c r="U36" s="3"/>
      <c r="V36" s="3"/>
      <c r="W36" s="3"/>
      <c r="Z36" s="3"/>
      <c r="AA36" s="3"/>
    </row>
    <row r="37" spans="2:27" ht="15.75" customHeight="1">
      <c r="B37" s="3"/>
      <c r="C37" s="3"/>
      <c r="F37" s="3"/>
      <c r="G37" s="3"/>
      <c r="J37" s="3"/>
      <c r="K37" s="3"/>
      <c r="N37" s="3"/>
      <c r="O37" s="3"/>
      <c r="R37" s="3"/>
      <c r="S37" s="3"/>
      <c r="V37" s="3"/>
      <c r="W37" s="3"/>
      <c r="Z37" s="3"/>
      <c r="AA37" s="3"/>
    </row>
    <row r="38" spans="2:27" ht="15.75" customHeight="1">
      <c r="B38" s="3"/>
      <c r="C38" s="3"/>
      <c r="F38" s="3"/>
      <c r="G38" s="3"/>
      <c r="J38" s="3"/>
      <c r="K38" s="3"/>
      <c r="N38" s="3"/>
      <c r="O38" s="3"/>
      <c r="R38" s="3"/>
      <c r="S38" s="3"/>
      <c r="V38" s="3"/>
      <c r="W38" s="3"/>
      <c r="Z38" s="3"/>
      <c r="AA38" s="3"/>
    </row>
    <row r="39" spans="2:27" ht="15.75" customHeight="1">
      <c r="B39" s="3"/>
      <c r="C39" s="3"/>
      <c r="F39" s="3"/>
      <c r="G39" s="3"/>
      <c r="J39" s="3"/>
      <c r="K39" s="3"/>
      <c r="N39" s="3"/>
      <c r="O39" s="3"/>
      <c r="R39" s="3"/>
      <c r="S39" s="3"/>
      <c r="V39" s="3"/>
      <c r="W39" s="3"/>
      <c r="Z39" s="3"/>
      <c r="AA39" s="3"/>
    </row>
  </sheetData>
  <mergeCells count="16">
    <mergeCell ref="O3:P3"/>
    <mergeCell ref="Q3:R3"/>
    <mergeCell ref="O15:P15"/>
    <mergeCell ref="Q15:R15"/>
    <mergeCell ref="M3:N3"/>
    <mergeCell ref="M15:N15"/>
    <mergeCell ref="C15:D15"/>
    <mergeCell ref="E15:F15"/>
    <mergeCell ref="G15:H15"/>
    <mergeCell ref="I15:J15"/>
    <mergeCell ref="K15:L15"/>
    <mergeCell ref="C3:D3"/>
    <mergeCell ref="E3:F3"/>
    <mergeCell ref="G3:H3"/>
    <mergeCell ref="I3:J3"/>
    <mergeCell ref="K3:L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UPWr</dc:creator>
  <cp:lastModifiedBy>Marta Kuźmińska-Bajor</cp:lastModifiedBy>
  <dcterms:created xsi:type="dcterms:W3CDTF">2024-01-08T16:05:00Z</dcterms:created>
  <dcterms:modified xsi:type="dcterms:W3CDTF">2024-02-29T17:44:18Z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4C5096355DCA4BD89EFB91C31695A5DC_13</vt:lpwstr>
  </property>
  <property fmtid="{D5CDD505-2E9C-101B-9397-08002B2CF9AE}" pid="3" name="KSOProductBuildVer">
    <vt:lpwstr>1045-12.2.0.13431</vt:lpwstr>
  </property>
</Properties>
</file>