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Edisson\PycharmProjects\GUITelintec\files\"/>
    </mc:Choice>
  </mc:AlternateContent>
  <xr:revisionPtr revIDLastSave="0" documentId="13_ncr:1_{54E48A77-ABB1-4587-9E06-E21F6D019FDA}" xr6:coauthVersionLast="47" xr6:coauthVersionMax="47" xr10:uidLastSave="{00000000-0000-0000-0000-000000000000}"/>
  <bookViews>
    <workbookView xWindow="-20520" yWindow="465" windowWidth="20640" windowHeight="11040" activeTab="1" xr2:uid="{00000000-000D-0000-FFFF-FFFF00000000}"/>
  </bookViews>
  <sheets>
    <sheet name="CCTV" sheetId="1" r:id="rId1"/>
    <sheet name="INFRA" sheetId="2" r:id="rId2"/>
    <sheet name="AUTO" sheetId="3" r:id="rId3"/>
    <sheet name="RFID" sheetId="4" r:id="rId4"/>
    <sheet name="LACA" sheetId="5" r:id="rId5"/>
    <sheet name="GRUAS" sheetId="6" r:id="rId6"/>
    <sheet name="PUEBLA" sheetId="7" r:id="rId7"/>
    <sheet name="ALMACEN" sheetId="8" r:id="rId8"/>
    <sheet name="VEHICULO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3" i="2" l="1"/>
  <c r="BJ13" i="9"/>
  <c r="BH13" i="9"/>
  <c r="BD13" i="9"/>
  <c r="BB13" i="9"/>
  <c r="AZ13" i="9"/>
  <c r="AX13" i="9"/>
  <c r="AV13" i="9"/>
  <c r="AT13" i="9"/>
  <c r="AP13" i="9"/>
  <c r="AN13" i="9"/>
  <c r="AL13" i="9"/>
  <c r="AJ13" i="9"/>
  <c r="AH13" i="9"/>
  <c r="AF13" i="9"/>
  <c r="AB13" i="9"/>
  <c r="Z13" i="9"/>
  <c r="X13" i="9"/>
  <c r="V13" i="9"/>
  <c r="T13" i="9"/>
  <c r="R13" i="9"/>
  <c r="N13" i="9"/>
  <c r="L13" i="9"/>
  <c r="J13" i="9"/>
  <c r="H13" i="9"/>
  <c r="F13" i="9"/>
  <c r="D13" i="9"/>
  <c r="B13" i="9"/>
  <c r="B11" i="9"/>
  <c r="B10" i="9"/>
  <c r="BB9" i="9"/>
  <c r="AX9" i="9"/>
  <c r="AV9" i="9"/>
  <c r="AT9" i="9"/>
  <c r="AP9" i="9"/>
  <c r="AN9" i="9"/>
  <c r="AJ9" i="9"/>
  <c r="AH9" i="9"/>
  <c r="AF9" i="9"/>
  <c r="Z9" i="9"/>
  <c r="X9" i="9"/>
  <c r="V9" i="9"/>
  <c r="T9" i="9"/>
  <c r="R9" i="9"/>
  <c r="B9" i="9"/>
  <c r="B8" i="9"/>
  <c r="BD7" i="9"/>
  <c r="BB7" i="9"/>
  <c r="AZ7" i="9"/>
  <c r="AX7" i="9"/>
  <c r="AV7" i="9"/>
  <c r="AT7" i="9"/>
  <c r="AP7" i="9"/>
  <c r="AN7" i="9"/>
  <c r="AL7" i="9"/>
  <c r="AJ7" i="9"/>
  <c r="AH7" i="9"/>
  <c r="AF7" i="9"/>
  <c r="AB7" i="9"/>
  <c r="Z7" i="9"/>
  <c r="X7" i="9"/>
  <c r="V7" i="9"/>
  <c r="T7" i="9"/>
  <c r="R7" i="9"/>
  <c r="N7" i="9"/>
  <c r="L7" i="9"/>
  <c r="J7" i="9"/>
  <c r="H7" i="9"/>
  <c r="F7" i="9"/>
  <c r="D7" i="9"/>
  <c r="B7" i="9"/>
  <c r="BL89" i="8"/>
  <c r="A89" i="8"/>
  <c r="BL86" i="8"/>
  <c r="BJ86" i="8"/>
  <c r="BH86" i="8"/>
  <c r="BF86" i="8"/>
  <c r="BD86" i="8"/>
  <c r="BB86" i="8"/>
  <c r="AZ86" i="8"/>
  <c r="AX86" i="8"/>
  <c r="AV86" i="8"/>
  <c r="AT86" i="8"/>
  <c r="AR86" i="8"/>
  <c r="AP86" i="8"/>
  <c r="AN86" i="8"/>
  <c r="AL86" i="8"/>
  <c r="AJ86" i="8"/>
  <c r="AH86" i="8"/>
  <c r="AF86" i="8"/>
  <c r="AD86" i="8"/>
  <c r="AB86" i="8"/>
  <c r="Z86" i="8"/>
  <c r="X86" i="8"/>
  <c r="V86" i="8"/>
  <c r="T86" i="8"/>
  <c r="R86" i="8"/>
  <c r="P86" i="8"/>
  <c r="N86" i="8"/>
  <c r="L86" i="8"/>
  <c r="J86" i="8"/>
  <c r="H86" i="8"/>
  <c r="F86" i="8"/>
  <c r="D86" i="8"/>
  <c r="B86" i="8"/>
  <c r="A86" i="8"/>
  <c r="BL85" i="8"/>
  <c r="A85" i="8"/>
  <c r="BL82" i="8"/>
  <c r="BJ82" i="8"/>
  <c r="BH82" i="8"/>
  <c r="BF82" i="8"/>
  <c r="BD82" i="8"/>
  <c r="BB82" i="8"/>
  <c r="AZ82" i="8"/>
  <c r="AX82" i="8"/>
  <c r="AV82" i="8"/>
  <c r="AT82" i="8"/>
  <c r="AR82" i="8"/>
  <c r="AP82" i="8"/>
  <c r="AN82" i="8"/>
  <c r="AL82" i="8"/>
  <c r="AJ82" i="8"/>
  <c r="AH82" i="8"/>
  <c r="AF82" i="8"/>
  <c r="AD82" i="8"/>
  <c r="AB82" i="8"/>
  <c r="Z82" i="8"/>
  <c r="X82" i="8"/>
  <c r="V82" i="8"/>
  <c r="T82" i="8"/>
  <c r="R82" i="8"/>
  <c r="P82" i="8"/>
  <c r="N82" i="8"/>
  <c r="L82" i="8"/>
  <c r="J82" i="8"/>
  <c r="H82" i="8"/>
  <c r="F82" i="8"/>
  <c r="D82" i="8"/>
  <c r="B82" i="8"/>
  <c r="A82" i="8"/>
  <c r="BL81" i="8"/>
  <c r="A81" i="8"/>
  <c r="BL78" i="8"/>
  <c r="BJ78" i="8"/>
  <c r="BH78" i="8"/>
  <c r="BF78" i="8"/>
  <c r="BD78" i="8"/>
  <c r="BB78" i="8"/>
  <c r="AZ78" i="8"/>
  <c r="AX78" i="8"/>
  <c r="AV78" i="8"/>
  <c r="AT78" i="8"/>
  <c r="AR78" i="8"/>
  <c r="AP78" i="8"/>
  <c r="AN78" i="8"/>
  <c r="AL78" i="8"/>
  <c r="AJ78" i="8"/>
  <c r="AH78" i="8"/>
  <c r="AF78" i="8"/>
  <c r="AD78" i="8"/>
  <c r="AB78" i="8"/>
  <c r="Z78" i="8"/>
  <c r="X78" i="8"/>
  <c r="V78" i="8"/>
  <c r="T78" i="8"/>
  <c r="R78" i="8"/>
  <c r="P78" i="8"/>
  <c r="N78" i="8"/>
  <c r="L78" i="8"/>
  <c r="J78" i="8"/>
  <c r="H78" i="8"/>
  <c r="F78" i="8"/>
  <c r="D78" i="8"/>
  <c r="B78" i="8"/>
  <c r="A78" i="8"/>
  <c r="BL77" i="8"/>
  <c r="A77" i="8"/>
  <c r="BL74" i="8"/>
  <c r="BJ74" i="8"/>
  <c r="BH74" i="8"/>
  <c r="BF74" i="8"/>
  <c r="BD74" i="8"/>
  <c r="BB74" i="8"/>
  <c r="AZ74" i="8"/>
  <c r="AX74" i="8"/>
  <c r="AV74" i="8"/>
  <c r="AT74" i="8"/>
  <c r="AR74" i="8"/>
  <c r="AP74" i="8"/>
  <c r="AN74" i="8"/>
  <c r="AL74" i="8"/>
  <c r="AJ74" i="8"/>
  <c r="AH74" i="8"/>
  <c r="AF74" i="8"/>
  <c r="AD74" i="8"/>
  <c r="AB74" i="8"/>
  <c r="Z74" i="8"/>
  <c r="X74" i="8"/>
  <c r="V74" i="8"/>
  <c r="T74" i="8"/>
  <c r="R74" i="8"/>
  <c r="P74" i="8"/>
  <c r="N74" i="8"/>
  <c r="L74" i="8"/>
  <c r="J74" i="8"/>
  <c r="H74" i="8"/>
  <c r="F74" i="8"/>
  <c r="D74" i="8"/>
  <c r="B74" i="8"/>
  <c r="A74" i="8"/>
  <c r="BL73" i="8"/>
  <c r="A73" i="8"/>
  <c r="BL70" i="8"/>
  <c r="BJ70" i="8"/>
  <c r="BH70" i="8"/>
  <c r="BF70" i="8"/>
  <c r="BD70" i="8"/>
  <c r="BB70" i="8"/>
  <c r="AZ70" i="8"/>
  <c r="AX70" i="8"/>
  <c r="AV70" i="8"/>
  <c r="AT70" i="8"/>
  <c r="AR70" i="8"/>
  <c r="AP70" i="8"/>
  <c r="AN70" i="8"/>
  <c r="AL70" i="8"/>
  <c r="AJ70" i="8"/>
  <c r="AH70" i="8"/>
  <c r="AF70" i="8"/>
  <c r="AD70" i="8"/>
  <c r="AB70" i="8"/>
  <c r="Z70" i="8"/>
  <c r="X70" i="8"/>
  <c r="V70" i="8"/>
  <c r="T70" i="8"/>
  <c r="R70" i="8"/>
  <c r="P70" i="8"/>
  <c r="N70" i="8"/>
  <c r="L70" i="8"/>
  <c r="J70" i="8"/>
  <c r="H70" i="8"/>
  <c r="F70" i="8"/>
  <c r="D70" i="8"/>
  <c r="B70" i="8"/>
  <c r="A70" i="8"/>
  <c r="BL69" i="8"/>
  <c r="A69" i="8"/>
  <c r="BL66" i="8"/>
  <c r="BJ66" i="8"/>
  <c r="BH66" i="8"/>
  <c r="BF66" i="8"/>
  <c r="BD66" i="8"/>
  <c r="BB66" i="8"/>
  <c r="AZ66" i="8"/>
  <c r="AX66" i="8"/>
  <c r="AV66" i="8"/>
  <c r="AT66" i="8"/>
  <c r="AR66" i="8"/>
  <c r="AP66" i="8"/>
  <c r="AN66" i="8"/>
  <c r="AL66" i="8"/>
  <c r="AJ66" i="8"/>
  <c r="AH66" i="8"/>
  <c r="AF66" i="8"/>
  <c r="AD66" i="8"/>
  <c r="AB66" i="8"/>
  <c r="Z66" i="8"/>
  <c r="X66" i="8"/>
  <c r="V66" i="8"/>
  <c r="T66" i="8"/>
  <c r="R66" i="8"/>
  <c r="P66" i="8"/>
  <c r="N66" i="8"/>
  <c r="L66" i="8"/>
  <c r="J66" i="8"/>
  <c r="H66" i="8"/>
  <c r="F66" i="8"/>
  <c r="D66" i="8"/>
  <c r="B66" i="8"/>
  <c r="A66" i="8"/>
  <c r="BL65" i="8"/>
  <c r="A65" i="8"/>
  <c r="BL62" i="8"/>
  <c r="BJ62" i="8"/>
  <c r="BH62" i="8"/>
  <c r="BF62" i="8"/>
  <c r="BD62" i="8"/>
  <c r="BB62" i="8"/>
  <c r="AZ62" i="8"/>
  <c r="AX62" i="8"/>
  <c r="AV62" i="8"/>
  <c r="AT62" i="8"/>
  <c r="AR62" i="8"/>
  <c r="AP62" i="8"/>
  <c r="AN62" i="8"/>
  <c r="AL62" i="8"/>
  <c r="AJ62" i="8"/>
  <c r="AH62" i="8"/>
  <c r="AF62" i="8"/>
  <c r="AD62" i="8"/>
  <c r="AB62" i="8"/>
  <c r="Z62" i="8"/>
  <c r="X62" i="8"/>
  <c r="V62" i="8"/>
  <c r="T62" i="8"/>
  <c r="R62" i="8"/>
  <c r="P62" i="8"/>
  <c r="N62" i="8"/>
  <c r="L62" i="8"/>
  <c r="J62" i="8"/>
  <c r="H62" i="8"/>
  <c r="F62" i="8"/>
  <c r="D62" i="8"/>
  <c r="B62" i="8"/>
  <c r="A62" i="8"/>
  <c r="BL61" i="8"/>
  <c r="A61" i="8"/>
  <c r="BL58" i="8"/>
  <c r="BJ58" i="8"/>
  <c r="BH58" i="8"/>
  <c r="BF58" i="8"/>
  <c r="BD58" i="8"/>
  <c r="BB58" i="8"/>
  <c r="AZ58" i="8"/>
  <c r="AX58" i="8"/>
  <c r="AV58" i="8"/>
  <c r="AT58" i="8"/>
  <c r="AR58" i="8"/>
  <c r="AP58" i="8"/>
  <c r="AN58" i="8"/>
  <c r="AL58" i="8"/>
  <c r="AJ58" i="8"/>
  <c r="AH58" i="8"/>
  <c r="AF58" i="8"/>
  <c r="AD58" i="8"/>
  <c r="AB58" i="8"/>
  <c r="Z58" i="8"/>
  <c r="X58" i="8"/>
  <c r="V58" i="8"/>
  <c r="T58" i="8"/>
  <c r="R58" i="8"/>
  <c r="P58" i="8"/>
  <c r="N58" i="8"/>
  <c r="L58" i="8"/>
  <c r="J58" i="8"/>
  <c r="H58" i="8"/>
  <c r="F58" i="8"/>
  <c r="D58" i="8"/>
  <c r="B58" i="8"/>
  <c r="A58" i="8"/>
  <c r="BL57" i="8"/>
  <c r="A57" i="8"/>
  <c r="BL54" i="8"/>
  <c r="BJ54" i="8"/>
  <c r="BH54" i="8"/>
  <c r="BF54" i="8"/>
  <c r="BD54" i="8"/>
  <c r="BB54" i="8"/>
  <c r="AZ54" i="8"/>
  <c r="AX54" i="8"/>
  <c r="AV54" i="8"/>
  <c r="AT54" i="8"/>
  <c r="AR54" i="8"/>
  <c r="AP54" i="8"/>
  <c r="AN54" i="8"/>
  <c r="AL54" i="8"/>
  <c r="AJ54" i="8"/>
  <c r="AH54" i="8"/>
  <c r="AF54" i="8"/>
  <c r="AD54" i="8"/>
  <c r="AB54" i="8"/>
  <c r="Z54" i="8"/>
  <c r="X54" i="8"/>
  <c r="V54" i="8"/>
  <c r="T54" i="8"/>
  <c r="R54" i="8"/>
  <c r="P54" i="8"/>
  <c r="N54" i="8"/>
  <c r="L54" i="8"/>
  <c r="J54" i="8"/>
  <c r="H54" i="8"/>
  <c r="F54" i="8"/>
  <c r="D54" i="8"/>
  <c r="B54" i="8"/>
  <c r="A54" i="8"/>
  <c r="BL53" i="8"/>
  <c r="A53" i="8"/>
  <c r="BL50" i="8"/>
  <c r="BJ50" i="8"/>
  <c r="BH50" i="8"/>
  <c r="BF50" i="8"/>
  <c r="BD50" i="8"/>
  <c r="BB50" i="8"/>
  <c r="AZ50" i="8"/>
  <c r="AX50" i="8"/>
  <c r="AV50" i="8"/>
  <c r="AT50" i="8"/>
  <c r="AR50" i="8"/>
  <c r="AP50" i="8"/>
  <c r="AN50" i="8"/>
  <c r="AL50" i="8"/>
  <c r="AJ50" i="8"/>
  <c r="AH50" i="8"/>
  <c r="AF50" i="8"/>
  <c r="AD50" i="8"/>
  <c r="AB50" i="8"/>
  <c r="Z50" i="8"/>
  <c r="X50" i="8"/>
  <c r="V50" i="8"/>
  <c r="T50" i="8"/>
  <c r="R50" i="8"/>
  <c r="P50" i="8"/>
  <c r="N50" i="8"/>
  <c r="L50" i="8"/>
  <c r="J50" i="8"/>
  <c r="H50" i="8"/>
  <c r="F50" i="8"/>
  <c r="D50" i="8"/>
  <c r="B50" i="8"/>
  <c r="A50" i="8"/>
  <c r="BL49" i="8"/>
  <c r="A49" i="8"/>
  <c r="BL46" i="8"/>
  <c r="BJ46" i="8"/>
  <c r="BH46" i="8"/>
  <c r="BF46" i="8"/>
  <c r="BD46" i="8"/>
  <c r="BB46" i="8"/>
  <c r="AZ46" i="8"/>
  <c r="AX46" i="8"/>
  <c r="AV46" i="8"/>
  <c r="AT46" i="8"/>
  <c r="AR46" i="8"/>
  <c r="AP46" i="8"/>
  <c r="AN46" i="8"/>
  <c r="AL46" i="8"/>
  <c r="AJ46" i="8"/>
  <c r="AH46" i="8"/>
  <c r="AF46" i="8"/>
  <c r="AD46" i="8"/>
  <c r="AB46" i="8"/>
  <c r="Z46" i="8"/>
  <c r="X46" i="8"/>
  <c r="V46" i="8"/>
  <c r="T46" i="8"/>
  <c r="R46" i="8"/>
  <c r="P46" i="8"/>
  <c r="N46" i="8"/>
  <c r="L46" i="8"/>
  <c r="J46" i="8"/>
  <c r="H46" i="8"/>
  <c r="F46" i="8"/>
  <c r="D46" i="8"/>
  <c r="B46" i="8"/>
  <c r="A46" i="8"/>
  <c r="BL45" i="8"/>
  <c r="A45" i="8"/>
  <c r="BL42" i="8"/>
  <c r="BJ42" i="8"/>
  <c r="BH42" i="8"/>
  <c r="BF42" i="8"/>
  <c r="BD42" i="8"/>
  <c r="BB42" i="8"/>
  <c r="AZ42" i="8"/>
  <c r="AX42" i="8"/>
  <c r="AV42" i="8"/>
  <c r="AT42" i="8"/>
  <c r="AR42" i="8"/>
  <c r="AP42" i="8"/>
  <c r="AN42" i="8"/>
  <c r="AL42" i="8"/>
  <c r="AJ42" i="8"/>
  <c r="AH42" i="8"/>
  <c r="AF42" i="8"/>
  <c r="AD42" i="8"/>
  <c r="AB42" i="8"/>
  <c r="Z42" i="8"/>
  <c r="X42" i="8"/>
  <c r="V42" i="8"/>
  <c r="T42" i="8"/>
  <c r="R42" i="8"/>
  <c r="P42" i="8"/>
  <c r="N42" i="8"/>
  <c r="L42" i="8"/>
  <c r="J42" i="8"/>
  <c r="H42" i="8"/>
  <c r="F42" i="8"/>
  <c r="D42" i="8"/>
  <c r="B42" i="8"/>
  <c r="A42" i="8"/>
  <c r="BL41" i="8"/>
  <c r="A41" i="8"/>
  <c r="BL38" i="8"/>
  <c r="BJ38" i="8"/>
  <c r="BH38" i="8"/>
  <c r="BF38" i="8"/>
  <c r="BD38" i="8"/>
  <c r="BB38" i="8"/>
  <c r="AZ38" i="8"/>
  <c r="AX38" i="8"/>
  <c r="AV38" i="8"/>
  <c r="AT38" i="8"/>
  <c r="AR38" i="8"/>
  <c r="AP38" i="8"/>
  <c r="AN38" i="8"/>
  <c r="AL38" i="8"/>
  <c r="AJ38" i="8"/>
  <c r="AH38" i="8"/>
  <c r="AF38" i="8"/>
  <c r="AD38" i="8"/>
  <c r="AB38" i="8"/>
  <c r="Z38" i="8"/>
  <c r="X38" i="8"/>
  <c r="V38" i="8"/>
  <c r="T38" i="8"/>
  <c r="R38" i="8"/>
  <c r="P38" i="8"/>
  <c r="N38" i="8"/>
  <c r="L38" i="8"/>
  <c r="J38" i="8"/>
  <c r="H38" i="8"/>
  <c r="F38" i="8"/>
  <c r="D38" i="8"/>
  <c r="B38" i="8"/>
  <c r="A38" i="8"/>
  <c r="BL37" i="8"/>
  <c r="A37" i="8"/>
  <c r="BL34" i="8"/>
  <c r="BJ34" i="8"/>
  <c r="BH34" i="8"/>
  <c r="BF34" i="8"/>
  <c r="BD34" i="8"/>
  <c r="BB34" i="8"/>
  <c r="AZ34" i="8"/>
  <c r="AX34" i="8"/>
  <c r="AV34" i="8"/>
  <c r="AT34" i="8"/>
  <c r="AR34" i="8"/>
  <c r="AP34" i="8"/>
  <c r="AN34" i="8"/>
  <c r="AL34" i="8"/>
  <c r="AJ34" i="8"/>
  <c r="AH34" i="8"/>
  <c r="AF34" i="8"/>
  <c r="AD34" i="8"/>
  <c r="AB34" i="8"/>
  <c r="Z34" i="8"/>
  <c r="X34" i="8"/>
  <c r="V34" i="8"/>
  <c r="T34" i="8"/>
  <c r="R34" i="8"/>
  <c r="P34" i="8"/>
  <c r="N34" i="8"/>
  <c r="L34" i="8"/>
  <c r="J34" i="8"/>
  <c r="H34" i="8"/>
  <c r="F34" i="8"/>
  <c r="D34" i="8"/>
  <c r="B34" i="8"/>
  <c r="A34" i="8"/>
  <c r="BL33" i="8"/>
  <c r="A33" i="8"/>
  <c r="BL30" i="8"/>
  <c r="BJ30" i="8"/>
  <c r="BH30" i="8"/>
  <c r="BF30" i="8"/>
  <c r="BD30" i="8"/>
  <c r="BB30" i="8"/>
  <c r="AZ30" i="8"/>
  <c r="AX30" i="8"/>
  <c r="AV30" i="8"/>
  <c r="AT30" i="8"/>
  <c r="AR30" i="8"/>
  <c r="AP30" i="8"/>
  <c r="AN30" i="8"/>
  <c r="AL30" i="8"/>
  <c r="AJ30" i="8"/>
  <c r="AH30" i="8"/>
  <c r="AF30" i="8"/>
  <c r="AD30" i="8"/>
  <c r="AB30" i="8"/>
  <c r="Z30" i="8"/>
  <c r="X30" i="8"/>
  <c r="V30" i="8"/>
  <c r="T30" i="8"/>
  <c r="R30" i="8"/>
  <c r="P30" i="8"/>
  <c r="N30" i="8"/>
  <c r="L30" i="8"/>
  <c r="J30" i="8"/>
  <c r="H30" i="8"/>
  <c r="F30" i="8"/>
  <c r="D30" i="8"/>
  <c r="B30" i="8"/>
  <c r="A30" i="8"/>
  <c r="BL29" i="8"/>
  <c r="A29" i="8"/>
  <c r="BL26" i="8"/>
  <c r="BJ26" i="8"/>
  <c r="BH26" i="8"/>
  <c r="BF26" i="8"/>
  <c r="BD26" i="8"/>
  <c r="BB26" i="8"/>
  <c r="AZ26" i="8"/>
  <c r="AX26" i="8"/>
  <c r="AV26" i="8"/>
  <c r="AT26" i="8"/>
  <c r="AR26" i="8"/>
  <c r="AP26" i="8"/>
  <c r="AN26" i="8"/>
  <c r="AL26" i="8"/>
  <c r="AJ26" i="8"/>
  <c r="AH26" i="8"/>
  <c r="AF26" i="8"/>
  <c r="AD26" i="8"/>
  <c r="AB26" i="8"/>
  <c r="Z26" i="8"/>
  <c r="X26" i="8"/>
  <c r="V26" i="8"/>
  <c r="T26" i="8"/>
  <c r="R26" i="8"/>
  <c r="P26" i="8"/>
  <c r="N26" i="8"/>
  <c r="L26" i="8"/>
  <c r="J26" i="8"/>
  <c r="H26" i="8"/>
  <c r="F26" i="8"/>
  <c r="D26" i="8"/>
  <c r="B26" i="8"/>
  <c r="A26" i="8"/>
  <c r="BL25" i="8"/>
  <c r="A25" i="8"/>
  <c r="BL22" i="8"/>
  <c r="BJ22" i="8"/>
  <c r="BH22" i="8"/>
  <c r="BF22" i="8"/>
  <c r="BD22" i="8"/>
  <c r="BB22" i="8"/>
  <c r="AZ22" i="8"/>
  <c r="AX22" i="8"/>
  <c r="AV22" i="8"/>
  <c r="AT22" i="8"/>
  <c r="AR22" i="8"/>
  <c r="AP22" i="8"/>
  <c r="AN22" i="8"/>
  <c r="AL22" i="8"/>
  <c r="AJ22" i="8"/>
  <c r="AH22" i="8"/>
  <c r="AF22" i="8"/>
  <c r="AD22" i="8"/>
  <c r="AB22" i="8"/>
  <c r="Z22" i="8"/>
  <c r="X22" i="8"/>
  <c r="V22" i="8"/>
  <c r="T22" i="8"/>
  <c r="R22" i="8"/>
  <c r="P22" i="8"/>
  <c r="N22" i="8"/>
  <c r="L22" i="8"/>
  <c r="J22" i="8"/>
  <c r="H22" i="8"/>
  <c r="F22" i="8"/>
  <c r="D22" i="8"/>
  <c r="B22" i="8"/>
  <c r="A22" i="8"/>
  <c r="BL21" i="8"/>
  <c r="AB21" i="8"/>
  <c r="X21" i="8"/>
  <c r="A21" i="8"/>
  <c r="BJ20" i="8"/>
  <c r="BH20" i="8"/>
  <c r="BD20" i="8"/>
  <c r="BB20" i="8"/>
  <c r="AZ20" i="8"/>
  <c r="AX20" i="8"/>
  <c r="AV20" i="8"/>
  <c r="AT20" i="8"/>
  <c r="AP20" i="8"/>
  <c r="AN20" i="8"/>
  <c r="AL20" i="8"/>
  <c r="AJ20" i="8"/>
  <c r="AH20" i="8"/>
  <c r="AF20" i="8"/>
  <c r="AB20" i="8"/>
  <c r="Z20" i="8"/>
  <c r="X20" i="8"/>
  <c r="V20" i="8"/>
  <c r="T20" i="8"/>
  <c r="R20" i="8"/>
  <c r="N20" i="8"/>
  <c r="L20" i="8"/>
  <c r="J20" i="8"/>
  <c r="H20" i="8"/>
  <c r="F20" i="8"/>
  <c r="D20" i="8"/>
  <c r="BK19" i="8"/>
  <c r="BJ19" i="8"/>
  <c r="BI19" i="8"/>
  <c r="BH19" i="8"/>
  <c r="BC19" i="8"/>
  <c r="BB19" i="8"/>
  <c r="BA19" i="8"/>
  <c r="AZ19" i="8"/>
  <c r="AY19" i="8"/>
  <c r="AX19" i="8"/>
  <c r="AW19" i="8"/>
  <c r="AV19" i="8"/>
  <c r="AU19" i="8"/>
  <c r="AT19" i="8"/>
  <c r="AQ19" i="8"/>
  <c r="AP19" i="8"/>
  <c r="AO19" i="8"/>
  <c r="AN19" i="8"/>
  <c r="AK19" i="8"/>
  <c r="AJ19" i="8"/>
  <c r="AI19" i="8"/>
  <c r="AH19" i="8"/>
  <c r="AG19" i="8"/>
  <c r="AF19" i="8"/>
  <c r="AC19" i="8"/>
  <c r="AB19" i="8"/>
  <c r="AA19" i="8"/>
  <c r="Z19" i="8"/>
  <c r="Y19" i="8"/>
  <c r="X19" i="8"/>
  <c r="W19" i="8"/>
  <c r="V19" i="8"/>
  <c r="U19" i="8"/>
  <c r="T19" i="8"/>
  <c r="S19" i="8"/>
  <c r="R19" i="8"/>
  <c r="O19" i="8"/>
  <c r="N19" i="8"/>
  <c r="M19" i="8"/>
  <c r="L19" i="8"/>
  <c r="K19" i="8"/>
  <c r="J19" i="8"/>
  <c r="I19" i="8"/>
  <c r="H19" i="8"/>
  <c r="G19" i="8"/>
  <c r="F19" i="8"/>
  <c r="E19" i="8"/>
  <c r="D19" i="8"/>
  <c r="A19" i="8"/>
  <c r="BL18" i="8"/>
  <c r="BJ18" i="8"/>
  <c r="BH18" i="8"/>
  <c r="BF18" i="8"/>
  <c r="BE18" i="8"/>
  <c r="BD18" i="8"/>
  <c r="BB18" i="8"/>
  <c r="AZ18" i="8"/>
  <c r="AX18" i="8"/>
  <c r="AV18" i="8"/>
  <c r="AT18" i="8"/>
  <c r="AR18" i="8"/>
  <c r="AP18" i="8"/>
  <c r="AN18" i="8"/>
  <c r="AM18" i="8"/>
  <c r="AL18" i="8"/>
  <c r="AJ18" i="8"/>
  <c r="AI18" i="8"/>
  <c r="AH18" i="8"/>
  <c r="AF18" i="8"/>
  <c r="AD18" i="8"/>
  <c r="AC18" i="8"/>
  <c r="AB18" i="8"/>
  <c r="Z18" i="8"/>
  <c r="X18" i="8"/>
  <c r="V18" i="8"/>
  <c r="T18" i="8"/>
  <c r="R18" i="8"/>
  <c r="P18" i="8"/>
  <c r="N18" i="8"/>
  <c r="L18" i="8"/>
  <c r="J18" i="8"/>
  <c r="H18" i="8"/>
  <c r="F18" i="8"/>
  <c r="D18" i="8"/>
  <c r="B18" i="8"/>
  <c r="A18" i="8"/>
  <c r="BL17" i="8"/>
  <c r="BD17" i="8"/>
  <c r="AT17" i="8"/>
  <c r="AP17" i="8"/>
  <c r="N17" i="8"/>
  <c r="L17" i="8"/>
  <c r="J17" i="8"/>
  <c r="A17" i="8"/>
  <c r="BJ16" i="8"/>
  <c r="BH16" i="8"/>
  <c r="BD16" i="8"/>
  <c r="BB16" i="8"/>
  <c r="AZ16" i="8"/>
  <c r="AX16" i="8"/>
  <c r="AV16" i="8"/>
  <c r="AT16" i="8"/>
  <c r="AP16" i="8"/>
  <c r="AN16" i="8"/>
  <c r="AL16" i="8"/>
  <c r="AJ16" i="8"/>
  <c r="AH16" i="8"/>
  <c r="AF16" i="8"/>
  <c r="AB16" i="8"/>
  <c r="Z16" i="8"/>
  <c r="X16" i="8"/>
  <c r="V16" i="8"/>
  <c r="T16" i="8"/>
  <c r="R16" i="8"/>
  <c r="N16" i="8"/>
  <c r="L16" i="8"/>
  <c r="J16" i="8"/>
  <c r="H16" i="8"/>
  <c r="F16" i="8"/>
  <c r="D16" i="8"/>
  <c r="BK15" i="8"/>
  <c r="BJ15" i="8"/>
  <c r="BI15" i="8"/>
  <c r="BH15" i="8"/>
  <c r="BE15" i="8"/>
  <c r="BD15" i="8"/>
  <c r="BC15" i="8"/>
  <c r="BB15" i="8"/>
  <c r="BA15" i="8"/>
  <c r="AZ15" i="8"/>
  <c r="AY15" i="8"/>
  <c r="AX15" i="8"/>
  <c r="AW15" i="8"/>
  <c r="AV15" i="8"/>
  <c r="AU15" i="8"/>
  <c r="AT15" i="8"/>
  <c r="AQ15" i="8"/>
  <c r="AP15" i="8"/>
  <c r="AO15" i="8"/>
  <c r="AN15" i="8"/>
  <c r="AM15" i="8"/>
  <c r="AL15" i="8"/>
  <c r="AK15" i="8"/>
  <c r="AJ15" i="8"/>
  <c r="AI15" i="8"/>
  <c r="AH15" i="8"/>
  <c r="AG15" i="8"/>
  <c r="AF15" i="8"/>
  <c r="AC15" i="8"/>
  <c r="AB15" i="8"/>
  <c r="AA15" i="8"/>
  <c r="Z15" i="8"/>
  <c r="Y15" i="8"/>
  <c r="X15" i="8"/>
  <c r="W15" i="8"/>
  <c r="V15" i="8"/>
  <c r="U15" i="8"/>
  <c r="T15" i="8"/>
  <c r="S15" i="8"/>
  <c r="R15" i="8"/>
  <c r="O15" i="8"/>
  <c r="N15" i="8"/>
  <c r="M15" i="8"/>
  <c r="L15" i="8"/>
  <c r="K15" i="8"/>
  <c r="J15" i="8"/>
  <c r="I15" i="8"/>
  <c r="H15" i="8"/>
  <c r="G15" i="8"/>
  <c r="F15" i="8"/>
  <c r="E15" i="8"/>
  <c r="D15" i="8"/>
  <c r="A15" i="8"/>
  <c r="BL14" i="8"/>
  <c r="BJ14" i="8"/>
  <c r="BH14" i="8"/>
  <c r="BF14" i="8"/>
  <c r="BD14" i="8"/>
  <c r="BB14" i="8"/>
  <c r="AZ14" i="8"/>
  <c r="AX14" i="8"/>
  <c r="AV14" i="8"/>
  <c r="AT14" i="8"/>
  <c r="AR14" i="8"/>
  <c r="AP14" i="8"/>
  <c r="AN14" i="8"/>
  <c r="AL14" i="8"/>
  <c r="AJ14" i="8"/>
  <c r="AH14" i="8"/>
  <c r="AF14" i="8"/>
  <c r="AD14" i="8"/>
  <c r="AB14" i="8"/>
  <c r="Z14" i="8"/>
  <c r="X14" i="8"/>
  <c r="V14" i="8"/>
  <c r="T14" i="8"/>
  <c r="R14" i="8"/>
  <c r="P14" i="8"/>
  <c r="N14" i="8"/>
  <c r="L14" i="8"/>
  <c r="J14" i="8"/>
  <c r="H14" i="8"/>
  <c r="F14" i="8"/>
  <c r="D14" i="8"/>
  <c r="B14" i="8"/>
  <c r="A14" i="8"/>
  <c r="BL13" i="8"/>
  <c r="BD13" i="8"/>
  <c r="AT13" i="8"/>
  <c r="AB13" i="8"/>
  <c r="N13" i="8"/>
  <c r="J13" i="8"/>
  <c r="H13" i="8"/>
  <c r="A13" i="8"/>
  <c r="BJ12" i="8"/>
  <c r="BH12" i="8"/>
  <c r="BD12" i="8"/>
  <c r="BB12" i="8"/>
  <c r="AZ12" i="8"/>
  <c r="AX12" i="8"/>
  <c r="AV12" i="8"/>
  <c r="AT12" i="8"/>
  <c r="AP12" i="8"/>
  <c r="AN12" i="8"/>
  <c r="AL12" i="8"/>
  <c r="AJ12" i="8"/>
  <c r="AH12" i="8"/>
  <c r="AF12" i="8"/>
  <c r="AB12" i="8"/>
  <c r="Z12" i="8"/>
  <c r="X12" i="8"/>
  <c r="V12" i="8"/>
  <c r="T12" i="8"/>
  <c r="R12" i="8"/>
  <c r="N12" i="8"/>
  <c r="L12" i="8"/>
  <c r="J12" i="8"/>
  <c r="H12" i="8"/>
  <c r="F12" i="8"/>
  <c r="D12" i="8"/>
  <c r="BK11" i="8"/>
  <c r="BJ11" i="8"/>
  <c r="BI11" i="8"/>
  <c r="BH11" i="8"/>
  <c r="BE11" i="8"/>
  <c r="BD11" i="8"/>
  <c r="BA11" i="8"/>
  <c r="AZ11" i="8"/>
  <c r="AY11" i="8"/>
  <c r="AX11" i="8"/>
  <c r="AW11" i="8"/>
  <c r="AV11" i="8"/>
  <c r="AU11" i="8"/>
  <c r="AT11" i="8"/>
  <c r="AQ11" i="8"/>
  <c r="AP11" i="8"/>
  <c r="AO11" i="8"/>
  <c r="AN11" i="8"/>
  <c r="AM11" i="8"/>
  <c r="AL11" i="8"/>
  <c r="AK11" i="8"/>
  <c r="AJ11" i="8"/>
  <c r="AI11" i="8"/>
  <c r="AH11" i="8"/>
  <c r="AG11" i="8"/>
  <c r="AF11" i="8"/>
  <c r="AC11" i="8"/>
  <c r="AB11" i="8"/>
  <c r="AA11" i="8"/>
  <c r="Z11" i="8"/>
  <c r="Y11" i="8"/>
  <c r="X11" i="8"/>
  <c r="W11" i="8"/>
  <c r="V11" i="8"/>
  <c r="U11" i="8"/>
  <c r="T11" i="8"/>
  <c r="S11" i="8"/>
  <c r="R11" i="8"/>
  <c r="O11" i="8"/>
  <c r="N11" i="8"/>
  <c r="M11" i="8"/>
  <c r="L11" i="8"/>
  <c r="K11" i="8"/>
  <c r="J11" i="8"/>
  <c r="I11" i="8"/>
  <c r="H11" i="8"/>
  <c r="G11" i="8"/>
  <c r="F11" i="8"/>
  <c r="E11" i="8"/>
  <c r="D11" i="8"/>
  <c r="A11" i="8"/>
  <c r="BL10" i="8"/>
  <c r="BJ10" i="8"/>
  <c r="BH10" i="8"/>
  <c r="BF10" i="8"/>
  <c r="BD10" i="8"/>
  <c r="BB10" i="8"/>
  <c r="AZ10" i="8"/>
  <c r="AX10" i="8"/>
  <c r="AV10" i="8"/>
  <c r="AT10" i="8"/>
  <c r="AR10" i="8"/>
  <c r="AP10" i="8"/>
  <c r="AN10" i="8"/>
  <c r="AL10" i="8"/>
  <c r="AJ10" i="8"/>
  <c r="AH10" i="8"/>
  <c r="AF10" i="8"/>
  <c r="AD10" i="8"/>
  <c r="AB10" i="8"/>
  <c r="Z10" i="8"/>
  <c r="X10" i="8"/>
  <c r="V10" i="8"/>
  <c r="T10" i="8"/>
  <c r="R10" i="8"/>
  <c r="P10" i="8"/>
  <c r="N10" i="8"/>
  <c r="L10" i="8"/>
  <c r="J10" i="8"/>
  <c r="H10" i="8"/>
  <c r="F10" i="8"/>
  <c r="D10" i="8"/>
  <c r="B10" i="8"/>
  <c r="A10" i="8"/>
  <c r="BL89" i="7"/>
  <c r="A89" i="7"/>
  <c r="BL86" i="7"/>
  <c r="BJ86" i="7"/>
  <c r="BH86" i="7"/>
  <c r="BF86" i="7"/>
  <c r="BD86" i="7"/>
  <c r="BB86" i="7"/>
  <c r="AZ86" i="7"/>
  <c r="AX86" i="7"/>
  <c r="AV86" i="7"/>
  <c r="AT86" i="7"/>
  <c r="AR86" i="7"/>
  <c r="AP86" i="7"/>
  <c r="AN86" i="7"/>
  <c r="AL86" i="7"/>
  <c r="AJ86" i="7"/>
  <c r="AH86" i="7"/>
  <c r="AF86" i="7"/>
  <c r="AD86" i="7"/>
  <c r="AB86" i="7"/>
  <c r="Z86" i="7"/>
  <c r="X86" i="7"/>
  <c r="V86" i="7"/>
  <c r="T86" i="7"/>
  <c r="R86" i="7"/>
  <c r="P86" i="7"/>
  <c r="N86" i="7"/>
  <c r="L86" i="7"/>
  <c r="J86" i="7"/>
  <c r="H86" i="7"/>
  <c r="F86" i="7"/>
  <c r="D86" i="7"/>
  <c r="B86" i="7"/>
  <c r="A86" i="7"/>
  <c r="BL85" i="7"/>
  <c r="A85" i="7"/>
  <c r="BL82" i="7"/>
  <c r="BJ82" i="7"/>
  <c r="BH82" i="7"/>
  <c r="BF82" i="7"/>
  <c r="BD82" i="7"/>
  <c r="BB82" i="7"/>
  <c r="AZ82" i="7"/>
  <c r="AX82" i="7"/>
  <c r="AV82" i="7"/>
  <c r="AT82" i="7"/>
  <c r="AR82" i="7"/>
  <c r="AP82" i="7"/>
  <c r="AN82" i="7"/>
  <c r="AL82" i="7"/>
  <c r="AJ82" i="7"/>
  <c r="AH82" i="7"/>
  <c r="AF82" i="7"/>
  <c r="AD82" i="7"/>
  <c r="AB82" i="7"/>
  <c r="Z82" i="7"/>
  <c r="X82" i="7"/>
  <c r="V82" i="7"/>
  <c r="T82" i="7"/>
  <c r="R82" i="7"/>
  <c r="P82" i="7"/>
  <c r="N82" i="7"/>
  <c r="L82" i="7"/>
  <c r="J82" i="7"/>
  <c r="H82" i="7"/>
  <c r="F82" i="7"/>
  <c r="D82" i="7"/>
  <c r="B82" i="7"/>
  <c r="A82" i="7"/>
  <c r="BL81" i="7"/>
  <c r="A81" i="7"/>
  <c r="BL78" i="7"/>
  <c r="BJ78" i="7"/>
  <c r="BH78" i="7"/>
  <c r="BF78" i="7"/>
  <c r="BD78" i="7"/>
  <c r="BB78" i="7"/>
  <c r="AZ78" i="7"/>
  <c r="AX78" i="7"/>
  <c r="AV78" i="7"/>
  <c r="AT78" i="7"/>
  <c r="AR78" i="7"/>
  <c r="AP78" i="7"/>
  <c r="AN78" i="7"/>
  <c r="AL78" i="7"/>
  <c r="AJ78" i="7"/>
  <c r="AH78" i="7"/>
  <c r="AF78" i="7"/>
  <c r="AD78" i="7"/>
  <c r="AB78" i="7"/>
  <c r="Z78" i="7"/>
  <c r="X78" i="7"/>
  <c r="V78" i="7"/>
  <c r="T78" i="7"/>
  <c r="R78" i="7"/>
  <c r="P78" i="7"/>
  <c r="N78" i="7"/>
  <c r="L78" i="7"/>
  <c r="J78" i="7"/>
  <c r="H78" i="7"/>
  <c r="F78" i="7"/>
  <c r="D78" i="7"/>
  <c r="B78" i="7"/>
  <c r="A78" i="7"/>
  <c r="BL77" i="7"/>
  <c r="A77" i="7"/>
  <c r="BL74" i="7"/>
  <c r="BJ74" i="7"/>
  <c r="BH74" i="7"/>
  <c r="BF74" i="7"/>
  <c r="BD74" i="7"/>
  <c r="BB74" i="7"/>
  <c r="AZ74" i="7"/>
  <c r="AX74" i="7"/>
  <c r="AV74" i="7"/>
  <c r="AT74" i="7"/>
  <c r="AR74" i="7"/>
  <c r="AP74" i="7"/>
  <c r="AN74" i="7"/>
  <c r="AL74" i="7"/>
  <c r="AJ74" i="7"/>
  <c r="AH74" i="7"/>
  <c r="AF74" i="7"/>
  <c r="AD74" i="7"/>
  <c r="AB74" i="7"/>
  <c r="Z74" i="7"/>
  <c r="X74" i="7"/>
  <c r="V74" i="7"/>
  <c r="T74" i="7"/>
  <c r="R74" i="7"/>
  <c r="P74" i="7"/>
  <c r="N74" i="7"/>
  <c r="L74" i="7"/>
  <c r="J74" i="7"/>
  <c r="H74" i="7"/>
  <c r="F74" i="7"/>
  <c r="D74" i="7"/>
  <c r="B74" i="7"/>
  <c r="A74" i="7"/>
  <c r="BL73" i="7"/>
  <c r="A73" i="7"/>
  <c r="BL70" i="7"/>
  <c r="BJ70" i="7"/>
  <c r="BH70" i="7"/>
  <c r="BF70" i="7"/>
  <c r="BD70" i="7"/>
  <c r="BB70" i="7"/>
  <c r="AZ70" i="7"/>
  <c r="AX70" i="7"/>
  <c r="AV70" i="7"/>
  <c r="AT70" i="7"/>
  <c r="AR70" i="7"/>
  <c r="AP70" i="7"/>
  <c r="AN70" i="7"/>
  <c r="AL70" i="7"/>
  <c r="AJ70" i="7"/>
  <c r="AH70" i="7"/>
  <c r="AF70" i="7"/>
  <c r="AD70" i="7"/>
  <c r="AB70" i="7"/>
  <c r="Z70" i="7"/>
  <c r="X70" i="7"/>
  <c r="V70" i="7"/>
  <c r="T70" i="7"/>
  <c r="R70" i="7"/>
  <c r="P70" i="7"/>
  <c r="N70" i="7"/>
  <c r="L70" i="7"/>
  <c r="J70" i="7"/>
  <c r="H70" i="7"/>
  <c r="F70" i="7"/>
  <c r="D70" i="7"/>
  <c r="B70" i="7"/>
  <c r="A70" i="7"/>
  <c r="BL69" i="7"/>
  <c r="A69" i="7"/>
  <c r="BL66" i="7"/>
  <c r="BJ66" i="7"/>
  <c r="BH66" i="7"/>
  <c r="BF66" i="7"/>
  <c r="BD66" i="7"/>
  <c r="BB66" i="7"/>
  <c r="AZ66" i="7"/>
  <c r="AX66" i="7"/>
  <c r="AV66" i="7"/>
  <c r="AT66" i="7"/>
  <c r="AR66" i="7"/>
  <c r="AP66" i="7"/>
  <c r="AN66" i="7"/>
  <c r="AL66" i="7"/>
  <c r="AJ66" i="7"/>
  <c r="AH66" i="7"/>
  <c r="AF66" i="7"/>
  <c r="AD66" i="7"/>
  <c r="AB66" i="7"/>
  <c r="Z66" i="7"/>
  <c r="X66" i="7"/>
  <c r="V66" i="7"/>
  <c r="T66" i="7"/>
  <c r="R66" i="7"/>
  <c r="P66" i="7"/>
  <c r="N66" i="7"/>
  <c r="L66" i="7"/>
  <c r="J66" i="7"/>
  <c r="H66" i="7"/>
  <c r="F66" i="7"/>
  <c r="D66" i="7"/>
  <c r="B66" i="7"/>
  <c r="A66" i="7"/>
  <c r="BL65" i="7"/>
  <c r="A65" i="7"/>
  <c r="BL62" i="7"/>
  <c r="BJ62" i="7"/>
  <c r="BH62" i="7"/>
  <c r="BF62" i="7"/>
  <c r="BD62" i="7"/>
  <c r="BB62" i="7"/>
  <c r="AZ62" i="7"/>
  <c r="AX62" i="7"/>
  <c r="AV62" i="7"/>
  <c r="AT62" i="7"/>
  <c r="AR62" i="7"/>
  <c r="AP62" i="7"/>
  <c r="AN62" i="7"/>
  <c r="AL62" i="7"/>
  <c r="AJ62" i="7"/>
  <c r="AH62" i="7"/>
  <c r="AF62" i="7"/>
  <c r="AD62" i="7"/>
  <c r="AB62" i="7"/>
  <c r="Z62" i="7"/>
  <c r="X62" i="7"/>
  <c r="V62" i="7"/>
  <c r="T62" i="7"/>
  <c r="R62" i="7"/>
  <c r="P62" i="7"/>
  <c r="N62" i="7"/>
  <c r="L62" i="7"/>
  <c r="J62" i="7"/>
  <c r="H62" i="7"/>
  <c r="F62" i="7"/>
  <c r="D62" i="7"/>
  <c r="B62" i="7"/>
  <c r="A62" i="7"/>
  <c r="BL61" i="7"/>
  <c r="A61" i="7"/>
  <c r="BL58" i="7"/>
  <c r="BJ58" i="7"/>
  <c r="BH58" i="7"/>
  <c r="BF58" i="7"/>
  <c r="BD58" i="7"/>
  <c r="BB58" i="7"/>
  <c r="AZ58" i="7"/>
  <c r="AX58" i="7"/>
  <c r="AV58" i="7"/>
  <c r="AT58" i="7"/>
  <c r="AR58" i="7"/>
  <c r="AP58" i="7"/>
  <c r="AN58" i="7"/>
  <c r="AL58" i="7"/>
  <c r="AJ58" i="7"/>
  <c r="AH58" i="7"/>
  <c r="AF58" i="7"/>
  <c r="AD58" i="7"/>
  <c r="AB58" i="7"/>
  <c r="Z58" i="7"/>
  <c r="X58" i="7"/>
  <c r="V58" i="7"/>
  <c r="T58" i="7"/>
  <c r="R58" i="7"/>
  <c r="P58" i="7"/>
  <c r="N58" i="7"/>
  <c r="L58" i="7"/>
  <c r="J58" i="7"/>
  <c r="H58" i="7"/>
  <c r="F58" i="7"/>
  <c r="D58" i="7"/>
  <c r="B58" i="7"/>
  <c r="A58" i="7"/>
  <c r="BL57" i="7"/>
  <c r="A57" i="7"/>
  <c r="BL54" i="7"/>
  <c r="BJ54" i="7"/>
  <c r="BH54" i="7"/>
  <c r="BF54" i="7"/>
  <c r="BD54" i="7"/>
  <c r="BB54" i="7"/>
  <c r="AZ54" i="7"/>
  <c r="AX54" i="7"/>
  <c r="AV54" i="7"/>
  <c r="AT54" i="7"/>
  <c r="AR54" i="7"/>
  <c r="AP54" i="7"/>
  <c r="AN54" i="7"/>
  <c r="AL54" i="7"/>
  <c r="AJ54" i="7"/>
  <c r="AH54" i="7"/>
  <c r="AF54" i="7"/>
  <c r="AD54" i="7"/>
  <c r="AB54" i="7"/>
  <c r="Z54" i="7"/>
  <c r="X54" i="7"/>
  <c r="V54" i="7"/>
  <c r="T54" i="7"/>
  <c r="R54" i="7"/>
  <c r="P54" i="7"/>
  <c r="N54" i="7"/>
  <c r="L54" i="7"/>
  <c r="J54" i="7"/>
  <c r="H54" i="7"/>
  <c r="F54" i="7"/>
  <c r="D54" i="7"/>
  <c r="B54" i="7"/>
  <c r="A54" i="7"/>
  <c r="BL53" i="7"/>
  <c r="A53" i="7"/>
  <c r="BL50" i="7"/>
  <c r="BJ50" i="7"/>
  <c r="BH50" i="7"/>
  <c r="BF50" i="7"/>
  <c r="BD50" i="7"/>
  <c r="BB50" i="7"/>
  <c r="AZ50" i="7"/>
  <c r="AX50" i="7"/>
  <c r="AV50" i="7"/>
  <c r="AT50" i="7"/>
  <c r="AR50" i="7"/>
  <c r="AP50" i="7"/>
  <c r="AN50" i="7"/>
  <c r="AL50" i="7"/>
  <c r="AJ50" i="7"/>
  <c r="AH50" i="7"/>
  <c r="AF50" i="7"/>
  <c r="AD50" i="7"/>
  <c r="AB50" i="7"/>
  <c r="Z50" i="7"/>
  <c r="X50" i="7"/>
  <c r="V50" i="7"/>
  <c r="T50" i="7"/>
  <c r="R50" i="7"/>
  <c r="P50" i="7"/>
  <c r="N50" i="7"/>
  <c r="L50" i="7"/>
  <c r="J50" i="7"/>
  <c r="H50" i="7"/>
  <c r="F50" i="7"/>
  <c r="D50" i="7"/>
  <c r="B50" i="7"/>
  <c r="A50" i="7"/>
  <c r="BL49" i="7"/>
  <c r="A49" i="7"/>
  <c r="BL46" i="7"/>
  <c r="BJ46" i="7"/>
  <c r="BH46" i="7"/>
  <c r="BF46" i="7"/>
  <c r="BD46" i="7"/>
  <c r="BB46" i="7"/>
  <c r="AZ46" i="7"/>
  <c r="AX46" i="7"/>
  <c r="AV46" i="7"/>
  <c r="AT46" i="7"/>
  <c r="AR46" i="7"/>
  <c r="AP46" i="7"/>
  <c r="AN46" i="7"/>
  <c r="AL46" i="7"/>
  <c r="AJ46" i="7"/>
  <c r="AH46" i="7"/>
  <c r="AF46" i="7"/>
  <c r="AD46" i="7"/>
  <c r="AB46" i="7"/>
  <c r="Z46" i="7"/>
  <c r="X46" i="7"/>
  <c r="V46" i="7"/>
  <c r="T46" i="7"/>
  <c r="R46" i="7"/>
  <c r="P46" i="7"/>
  <c r="N46" i="7"/>
  <c r="L46" i="7"/>
  <c r="J46" i="7"/>
  <c r="H46" i="7"/>
  <c r="F46" i="7"/>
  <c r="D46" i="7"/>
  <c r="B46" i="7"/>
  <c r="A46" i="7"/>
  <c r="BL45" i="7"/>
  <c r="A45" i="7"/>
  <c r="BL42" i="7"/>
  <c r="BJ42" i="7"/>
  <c r="BH42" i="7"/>
  <c r="BF42" i="7"/>
  <c r="BD42" i="7"/>
  <c r="BB42" i="7"/>
  <c r="AZ42" i="7"/>
  <c r="AX42" i="7"/>
  <c r="AV42" i="7"/>
  <c r="AT42" i="7"/>
  <c r="AR42" i="7"/>
  <c r="AP42" i="7"/>
  <c r="AN42" i="7"/>
  <c r="AL42" i="7"/>
  <c r="AJ42" i="7"/>
  <c r="AH42" i="7"/>
  <c r="AF42" i="7"/>
  <c r="AD42" i="7"/>
  <c r="AB42" i="7"/>
  <c r="Z42" i="7"/>
  <c r="X42" i="7"/>
  <c r="V42" i="7"/>
  <c r="T42" i="7"/>
  <c r="R42" i="7"/>
  <c r="P42" i="7"/>
  <c r="N42" i="7"/>
  <c r="L42" i="7"/>
  <c r="J42" i="7"/>
  <c r="H42" i="7"/>
  <c r="F42" i="7"/>
  <c r="D42" i="7"/>
  <c r="B42" i="7"/>
  <c r="A42" i="7"/>
  <c r="BL41" i="7"/>
  <c r="A41" i="7"/>
  <c r="BL38" i="7"/>
  <c r="BJ38" i="7"/>
  <c r="BH38" i="7"/>
  <c r="BF38" i="7"/>
  <c r="BD38" i="7"/>
  <c r="BB38" i="7"/>
  <c r="AZ38" i="7"/>
  <c r="AX38" i="7"/>
  <c r="AV38" i="7"/>
  <c r="AT38" i="7"/>
  <c r="AR38" i="7"/>
  <c r="AP38" i="7"/>
  <c r="AN38" i="7"/>
  <c r="AL38" i="7"/>
  <c r="AJ38" i="7"/>
  <c r="AH38" i="7"/>
  <c r="AF38" i="7"/>
  <c r="AD38" i="7"/>
  <c r="AB38" i="7"/>
  <c r="Z38" i="7"/>
  <c r="X38" i="7"/>
  <c r="V38" i="7"/>
  <c r="T38" i="7"/>
  <c r="R38" i="7"/>
  <c r="P38" i="7"/>
  <c r="N38" i="7"/>
  <c r="L38" i="7"/>
  <c r="J38" i="7"/>
  <c r="H38" i="7"/>
  <c r="F38" i="7"/>
  <c r="D38" i="7"/>
  <c r="B38" i="7"/>
  <c r="A38" i="7"/>
  <c r="BL37" i="7"/>
  <c r="A37" i="7"/>
  <c r="BL34" i="7"/>
  <c r="BJ34" i="7"/>
  <c r="BH34" i="7"/>
  <c r="BF34" i="7"/>
  <c r="BD34" i="7"/>
  <c r="BB34" i="7"/>
  <c r="AZ34" i="7"/>
  <c r="AX34" i="7"/>
  <c r="AV34" i="7"/>
  <c r="AT34" i="7"/>
  <c r="AR34" i="7"/>
  <c r="AP34" i="7"/>
  <c r="AN34" i="7"/>
  <c r="AL34" i="7"/>
  <c r="AJ34" i="7"/>
  <c r="AH34" i="7"/>
  <c r="AF34" i="7"/>
  <c r="AD34" i="7"/>
  <c r="AB34" i="7"/>
  <c r="Z34" i="7"/>
  <c r="X34" i="7"/>
  <c r="V34" i="7"/>
  <c r="T34" i="7"/>
  <c r="R34" i="7"/>
  <c r="P34" i="7"/>
  <c r="N34" i="7"/>
  <c r="L34" i="7"/>
  <c r="J34" i="7"/>
  <c r="H34" i="7"/>
  <c r="F34" i="7"/>
  <c r="D34" i="7"/>
  <c r="B34" i="7"/>
  <c r="A34" i="7"/>
  <c r="BL33" i="7"/>
  <c r="A33" i="7"/>
  <c r="BL30" i="7"/>
  <c r="BJ30" i="7"/>
  <c r="BH30" i="7"/>
  <c r="BF30" i="7"/>
  <c r="BD30" i="7"/>
  <c r="BB30" i="7"/>
  <c r="AZ30" i="7"/>
  <c r="AX30" i="7"/>
  <c r="AV30" i="7"/>
  <c r="AT30" i="7"/>
  <c r="AR30" i="7"/>
  <c r="AP30" i="7"/>
  <c r="AN30" i="7"/>
  <c r="AL30" i="7"/>
  <c r="AJ30" i="7"/>
  <c r="AH30" i="7"/>
  <c r="AF30" i="7"/>
  <c r="AD30" i="7"/>
  <c r="AB30" i="7"/>
  <c r="Z30" i="7"/>
  <c r="X30" i="7"/>
  <c r="V30" i="7"/>
  <c r="T30" i="7"/>
  <c r="R30" i="7"/>
  <c r="P30" i="7"/>
  <c r="N30" i="7"/>
  <c r="L30" i="7"/>
  <c r="J30" i="7"/>
  <c r="H30" i="7"/>
  <c r="F30" i="7"/>
  <c r="D30" i="7"/>
  <c r="B30" i="7"/>
  <c r="A30" i="7"/>
  <c r="BL29" i="7"/>
  <c r="A29" i="7"/>
  <c r="BL26" i="7"/>
  <c r="BJ26" i="7"/>
  <c r="BH26" i="7"/>
  <c r="BF26" i="7"/>
  <c r="BD26" i="7"/>
  <c r="BB26" i="7"/>
  <c r="AZ26" i="7"/>
  <c r="AX26" i="7"/>
  <c r="AV26" i="7"/>
  <c r="AT26" i="7"/>
  <c r="AR26" i="7"/>
  <c r="AP26" i="7"/>
  <c r="AN26" i="7"/>
  <c r="AL26" i="7"/>
  <c r="AJ26" i="7"/>
  <c r="AH26" i="7"/>
  <c r="AF26" i="7"/>
  <c r="AD26" i="7"/>
  <c r="AB26" i="7"/>
  <c r="Z26" i="7"/>
  <c r="X26" i="7"/>
  <c r="V26" i="7"/>
  <c r="T26" i="7"/>
  <c r="R26" i="7"/>
  <c r="P26" i="7"/>
  <c r="N26" i="7"/>
  <c r="L26" i="7"/>
  <c r="J26" i="7"/>
  <c r="H26" i="7"/>
  <c r="F26" i="7"/>
  <c r="D26" i="7"/>
  <c r="B26" i="7"/>
  <c r="A26" i="7"/>
  <c r="BL25" i="7"/>
  <c r="BH25" i="7"/>
  <c r="Z25" i="7"/>
  <c r="V25" i="7"/>
  <c r="J25" i="7"/>
  <c r="A25" i="7"/>
  <c r="BJ24" i="7"/>
  <c r="BH24" i="7"/>
  <c r="AZ24" i="7"/>
  <c r="AX24" i="7"/>
  <c r="AV24" i="7"/>
  <c r="AT24" i="7"/>
  <c r="AN24" i="7"/>
  <c r="AL24" i="7"/>
  <c r="AJ24" i="7"/>
  <c r="AH24" i="7"/>
  <c r="AF24" i="7"/>
  <c r="AB24" i="7"/>
  <c r="Z24" i="7"/>
  <c r="X24" i="7"/>
  <c r="V24" i="7"/>
  <c r="T24" i="7"/>
  <c r="R24" i="7"/>
  <c r="L24" i="7"/>
  <c r="J24" i="7"/>
  <c r="H24" i="7"/>
  <c r="F24" i="7"/>
  <c r="D24" i="7"/>
  <c r="A23" i="7"/>
  <c r="BL22" i="7"/>
  <c r="BJ22" i="7"/>
  <c r="BH22" i="7"/>
  <c r="BF22" i="7"/>
  <c r="BE22" i="7"/>
  <c r="BD22" i="7"/>
  <c r="BC22" i="7"/>
  <c r="BB22" i="7"/>
  <c r="AZ22" i="7"/>
  <c r="AX22" i="7"/>
  <c r="AV22" i="7"/>
  <c r="AT22" i="7"/>
  <c r="AR22" i="7"/>
  <c r="AQ22" i="7"/>
  <c r="AP22" i="7"/>
  <c r="AN22" i="7"/>
  <c r="AL22" i="7"/>
  <c r="AJ22" i="7"/>
  <c r="AH22" i="7"/>
  <c r="AF22" i="7"/>
  <c r="AD22" i="7"/>
  <c r="AB22" i="7"/>
  <c r="Z22" i="7"/>
  <c r="X22" i="7"/>
  <c r="V22" i="7"/>
  <c r="T22" i="7"/>
  <c r="R22" i="7"/>
  <c r="P22" i="7"/>
  <c r="O22" i="7"/>
  <c r="N22" i="7"/>
  <c r="L22" i="7"/>
  <c r="J22" i="7"/>
  <c r="H22" i="7"/>
  <c r="F22" i="7"/>
  <c r="D22" i="7"/>
  <c r="B22" i="7"/>
  <c r="A22" i="7"/>
  <c r="BL21" i="7"/>
  <c r="Z21" i="7"/>
  <c r="V21" i="7"/>
  <c r="J21" i="7"/>
  <c r="A21" i="7"/>
  <c r="BJ20" i="7"/>
  <c r="BH20" i="7"/>
  <c r="BB20" i="7"/>
  <c r="AZ20" i="7"/>
  <c r="AX20" i="7"/>
  <c r="AN20" i="7"/>
  <c r="AL20" i="7"/>
  <c r="AJ20" i="7"/>
  <c r="AH20" i="7"/>
  <c r="AF20" i="7"/>
  <c r="AB20" i="7"/>
  <c r="Z20" i="7"/>
  <c r="X20" i="7"/>
  <c r="V20" i="7"/>
  <c r="T20" i="7"/>
  <c r="R20" i="7"/>
  <c r="L20" i="7"/>
  <c r="J20" i="7"/>
  <c r="H20" i="7"/>
  <c r="F20" i="7"/>
  <c r="D20" i="7"/>
  <c r="A19" i="7"/>
  <c r="BL18" i="7"/>
  <c r="BJ18" i="7"/>
  <c r="BH18" i="7"/>
  <c r="BF18" i="7"/>
  <c r="BE18" i="7"/>
  <c r="BD18" i="7"/>
  <c r="BB18" i="7"/>
  <c r="AZ18" i="7"/>
  <c r="AX18" i="7"/>
  <c r="AW18" i="7"/>
  <c r="AV18" i="7"/>
  <c r="AU18" i="7"/>
  <c r="AT18" i="7"/>
  <c r="AR18" i="7"/>
  <c r="AQ18" i="7"/>
  <c r="AP18" i="7"/>
  <c r="AN18" i="7"/>
  <c r="AL18" i="7"/>
  <c r="AJ18" i="7"/>
  <c r="AH18" i="7"/>
  <c r="AF18" i="7"/>
  <c r="AD18" i="7"/>
  <c r="AB18" i="7"/>
  <c r="Z18" i="7"/>
  <c r="X18" i="7"/>
  <c r="V18" i="7"/>
  <c r="T18" i="7"/>
  <c r="R18" i="7"/>
  <c r="P18" i="7"/>
  <c r="O18" i="7"/>
  <c r="N18" i="7"/>
  <c r="L18" i="7"/>
  <c r="J18" i="7"/>
  <c r="H18" i="7"/>
  <c r="F18" i="7"/>
  <c r="D18" i="7"/>
  <c r="B18" i="7"/>
  <c r="A18" i="7"/>
  <c r="BL17" i="7"/>
  <c r="Z17" i="7"/>
  <c r="V17" i="7"/>
  <c r="J17" i="7"/>
  <c r="A17" i="7"/>
  <c r="BJ16" i="7"/>
  <c r="BH16" i="7"/>
  <c r="BB16" i="7"/>
  <c r="AZ16" i="7"/>
  <c r="AX16" i="7"/>
  <c r="AV16" i="7"/>
  <c r="AT16" i="7"/>
  <c r="AN16" i="7"/>
  <c r="AL16" i="7"/>
  <c r="AJ16" i="7"/>
  <c r="AH16" i="7"/>
  <c r="AF16" i="7"/>
  <c r="AB16" i="7"/>
  <c r="Z16" i="7"/>
  <c r="X16" i="7"/>
  <c r="V16" i="7"/>
  <c r="T16" i="7"/>
  <c r="R16" i="7"/>
  <c r="L16" i="7"/>
  <c r="J16" i="7"/>
  <c r="H16" i="7"/>
  <c r="F16" i="7"/>
  <c r="A15" i="7"/>
  <c r="BL14" i="7"/>
  <c r="BJ14" i="7"/>
  <c r="BH14" i="7"/>
  <c r="BF14" i="7"/>
  <c r="BE14" i="7"/>
  <c r="BD14" i="7"/>
  <c r="BB14" i="7"/>
  <c r="AZ14" i="7"/>
  <c r="AX14" i="7"/>
  <c r="AV14" i="7"/>
  <c r="AT14" i="7"/>
  <c r="AR14" i="7"/>
  <c r="AQ14" i="7"/>
  <c r="AP14" i="7"/>
  <c r="AN14" i="7"/>
  <c r="AL14" i="7"/>
  <c r="AJ14" i="7"/>
  <c r="AH14" i="7"/>
  <c r="AF14" i="7"/>
  <c r="AD14" i="7"/>
  <c r="AB14" i="7"/>
  <c r="Z14" i="7"/>
  <c r="X14" i="7"/>
  <c r="V14" i="7"/>
  <c r="T14" i="7"/>
  <c r="R14" i="7"/>
  <c r="P14" i="7"/>
  <c r="O14" i="7"/>
  <c r="N14" i="7"/>
  <c r="L14" i="7"/>
  <c r="J14" i="7"/>
  <c r="H14" i="7"/>
  <c r="F14" i="7"/>
  <c r="E14" i="7"/>
  <c r="D14" i="7"/>
  <c r="B14" i="7"/>
  <c r="A14" i="7"/>
  <c r="BL13" i="7"/>
  <c r="BH13" i="7"/>
  <c r="Z13" i="7"/>
  <c r="V13" i="7"/>
  <c r="J13" i="7"/>
  <c r="A13" i="7"/>
  <c r="BJ12" i="7"/>
  <c r="BH12" i="7"/>
  <c r="BB12" i="7"/>
  <c r="AZ12" i="7"/>
  <c r="AX12" i="7"/>
  <c r="AV12" i="7"/>
  <c r="AT12" i="7"/>
  <c r="AP12" i="7"/>
  <c r="AJ12" i="7"/>
  <c r="AH12" i="7"/>
  <c r="AF12" i="7"/>
  <c r="AB12" i="7"/>
  <c r="Z12" i="7"/>
  <c r="X12" i="7"/>
  <c r="V12" i="7"/>
  <c r="T12" i="7"/>
  <c r="R12" i="7"/>
  <c r="L12" i="7"/>
  <c r="J12" i="7"/>
  <c r="H12" i="7"/>
  <c r="F12" i="7"/>
  <c r="D12" i="7"/>
  <c r="A11" i="7"/>
  <c r="BL10" i="7"/>
  <c r="BJ10" i="7"/>
  <c r="BH10" i="7"/>
  <c r="BF10" i="7"/>
  <c r="BE10" i="7"/>
  <c r="BD10" i="7"/>
  <c r="BB10" i="7"/>
  <c r="AZ10" i="7"/>
  <c r="AX10" i="7"/>
  <c r="AV10" i="7"/>
  <c r="AT10" i="7"/>
  <c r="AR10" i="7"/>
  <c r="AP10" i="7"/>
  <c r="AO10" i="7"/>
  <c r="AN10" i="7"/>
  <c r="AM10" i="7"/>
  <c r="AL10" i="7"/>
  <c r="AJ10" i="7"/>
  <c r="AH10" i="7"/>
  <c r="AF10" i="7"/>
  <c r="AD10" i="7"/>
  <c r="AB10" i="7"/>
  <c r="Z10" i="7"/>
  <c r="X10" i="7"/>
  <c r="V10" i="7"/>
  <c r="T10" i="7"/>
  <c r="R10" i="7"/>
  <c r="P10" i="7"/>
  <c r="O10" i="7"/>
  <c r="N10" i="7"/>
  <c r="L10" i="7"/>
  <c r="J10" i="7"/>
  <c r="H10" i="7"/>
  <c r="F10" i="7"/>
  <c r="D10" i="7"/>
  <c r="B10" i="7"/>
  <c r="A10" i="7"/>
  <c r="BL89" i="6"/>
  <c r="BL85" i="6"/>
  <c r="BL81" i="6"/>
  <c r="BL77" i="6"/>
  <c r="BL73" i="6"/>
  <c r="BL69" i="6"/>
  <c r="BL65" i="6"/>
  <c r="BL61" i="6"/>
  <c r="BL57" i="6"/>
  <c r="BL53" i="6"/>
  <c r="BL49" i="6"/>
  <c r="BL45" i="6"/>
  <c r="BL41" i="6"/>
  <c r="BL37" i="6"/>
  <c r="BL33" i="6"/>
  <c r="BL29" i="6"/>
  <c r="BL25" i="6"/>
  <c r="BL21" i="6"/>
  <c r="BL17" i="6"/>
  <c r="BL13" i="6"/>
  <c r="BL89" i="5"/>
  <c r="A89" i="5"/>
  <c r="BL86" i="5"/>
  <c r="BJ86" i="5"/>
  <c r="BH86" i="5"/>
  <c r="BF86" i="5"/>
  <c r="BD86" i="5"/>
  <c r="BB86" i="5"/>
  <c r="AZ86" i="5"/>
  <c r="AX86" i="5"/>
  <c r="AV86" i="5"/>
  <c r="AT86" i="5"/>
  <c r="AR86" i="5"/>
  <c r="AP86" i="5"/>
  <c r="AN86" i="5"/>
  <c r="AL86" i="5"/>
  <c r="AJ86" i="5"/>
  <c r="AH86" i="5"/>
  <c r="AF86" i="5"/>
  <c r="AD86" i="5"/>
  <c r="AB86" i="5"/>
  <c r="Z86" i="5"/>
  <c r="X86" i="5"/>
  <c r="V86" i="5"/>
  <c r="T86" i="5"/>
  <c r="R86" i="5"/>
  <c r="P86" i="5"/>
  <c r="N86" i="5"/>
  <c r="L86" i="5"/>
  <c r="J86" i="5"/>
  <c r="H86" i="5"/>
  <c r="F86" i="5"/>
  <c r="D86" i="5"/>
  <c r="B86" i="5"/>
  <c r="A86" i="5"/>
  <c r="BL85" i="5"/>
  <c r="A85" i="5"/>
  <c r="BL82" i="5"/>
  <c r="BJ82" i="5"/>
  <c r="BH82" i="5"/>
  <c r="BF82" i="5"/>
  <c r="BD82" i="5"/>
  <c r="BB82" i="5"/>
  <c r="AZ82" i="5"/>
  <c r="AX82" i="5"/>
  <c r="AV82" i="5"/>
  <c r="AT82" i="5"/>
  <c r="AR82" i="5"/>
  <c r="AP82" i="5"/>
  <c r="AN82" i="5"/>
  <c r="AL82" i="5"/>
  <c r="AJ82" i="5"/>
  <c r="AH82" i="5"/>
  <c r="AF82" i="5"/>
  <c r="AD82" i="5"/>
  <c r="AB82" i="5"/>
  <c r="Z82" i="5"/>
  <c r="X82" i="5"/>
  <c r="V82" i="5"/>
  <c r="T82" i="5"/>
  <c r="R82" i="5"/>
  <c r="P82" i="5"/>
  <c r="N82" i="5"/>
  <c r="L82" i="5"/>
  <c r="J82" i="5"/>
  <c r="H82" i="5"/>
  <c r="F82" i="5"/>
  <c r="D82" i="5"/>
  <c r="B82" i="5"/>
  <c r="A82" i="5"/>
  <c r="BL81" i="5"/>
  <c r="A81" i="5"/>
  <c r="BL78" i="5"/>
  <c r="BJ78" i="5"/>
  <c r="BH78" i="5"/>
  <c r="BF78" i="5"/>
  <c r="BD78" i="5"/>
  <c r="BB78" i="5"/>
  <c r="AZ78" i="5"/>
  <c r="AX78" i="5"/>
  <c r="AV78" i="5"/>
  <c r="AT78" i="5"/>
  <c r="AR78" i="5"/>
  <c r="AP78" i="5"/>
  <c r="AN78" i="5"/>
  <c r="AL78" i="5"/>
  <c r="AJ78" i="5"/>
  <c r="AH78" i="5"/>
  <c r="AF78" i="5"/>
  <c r="AD78" i="5"/>
  <c r="AB78" i="5"/>
  <c r="Z78" i="5"/>
  <c r="X78" i="5"/>
  <c r="V78" i="5"/>
  <c r="T78" i="5"/>
  <c r="R78" i="5"/>
  <c r="P78" i="5"/>
  <c r="N78" i="5"/>
  <c r="L78" i="5"/>
  <c r="J78" i="5"/>
  <c r="H78" i="5"/>
  <c r="F78" i="5"/>
  <c r="D78" i="5"/>
  <c r="B78" i="5"/>
  <c r="A78" i="5"/>
  <c r="BL77" i="5"/>
  <c r="A77" i="5"/>
  <c r="BL74" i="5"/>
  <c r="BJ74" i="5"/>
  <c r="BH74" i="5"/>
  <c r="BF74" i="5"/>
  <c r="BD74" i="5"/>
  <c r="BB74" i="5"/>
  <c r="AZ74" i="5"/>
  <c r="AX74" i="5"/>
  <c r="AV74" i="5"/>
  <c r="AT74" i="5"/>
  <c r="AR74" i="5"/>
  <c r="AP74" i="5"/>
  <c r="AN74" i="5"/>
  <c r="AL74" i="5"/>
  <c r="AJ74" i="5"/>
  <c r="AH74" i="5"/>
  <c r="AF74" i="5"/>
  <c r="AD74" i="5"/>
  <c r="AB74" i="5"/>
  <c r="Z74" i="5"/>
  <c r="X74" i="5"/>
  <c r="V74" i="5"/>
  <c r="T74" i="5"/>
  <c r="R74" i="5"/>
  <c r="P74" i="5"/>
  <c r="N74" i="5"/>
  <c r="L74" i="5"/>
  <c r="J74" i="5"/>
  <c r="H74" i="5"/>
  <c r="F74" i="5"/>
  <c r="D74" i="5"/>
  <c r="B74" i="5"/>
  <c r="A74" i="5"/>
  <c r="BL73" i="5"/>
  <c r="A73" i="5"/>
  <c r="BL70" i="5"/>
  <c r="BJ70" i="5"/>
  <c r="BH70" i="5"/>
  <c r="BF70" i="5"/>
  <c r="BD70" i="5"/>
  <c r="BB70" i="5"/>
  <c r="AZ70" i="5"/>
  <c r="AX70" i="5"/>
  <c r="AV70" i="5"/>
  <c r="AT70" i="5"/>
  <c r="AR70" i="5"/>
  <c r="AP70" i="5"/>
  <c r="AN70" i="5"/>
  <c r="AL70" i="5"/>
  <c r="AJ70" i="5"/>
  <c r="AH70" i="5"/>
  <c r="AF70" i="5"/>
  <c r="AD70" i="5"/>
  <c r="AB70" i="5"/>
  <c r="Z70" i="5"/>
  <c r="X70" i="5"/>
  <c r="V70" i="5"/>
  <c r="T70" i="5"/>
  <c r="R70" i="5"/>
  <c r="P70" i="5"/>
  <c r="N70" i="5"/>
  <c r="L70" i="5"/>
  <c r="J70" i="5"/>
  <c r="H70" i="5"/>
  <c r="F70" i="5"/>
  <c r="D70" i="5"/>
  <c r="B70" i="5"/>
  <c r="A70" i="5"/>
  <c r="BL69" i="5"/>
  <c r="A69" i="5"/>
  <c r="BL66" i="5"/>
  <c r="BJ66" i="5"/>
  <c r="BH66" i="5"/>
  <c r="BF66" i="5"/>
  <c r="BD66" i="5"/>
  <c r="BB66" i="5"/>
  <c r="AZ66" i="5"/>
  <c r="AX66" i="5"/>
  <c r="AV66" i="5"/>
  <c r="AT66" i="5"/>
  <c r="AR66" i="5"/>
  <c r="AP66" i="5"/>
  <c r="AN66" i="5"/>
  <c r="AL66" i="5"/>
  <c r="AJ66" i="5"/>
  <c r="AH66" i="5"/>
  <c r="AF66" i="5"/>
  <c r="AD66" i="5"/>
  <c r="AB66" i="5"/>
  <c r="Z66" i="5"/>
  <c r="X66" i="5"/>
  <c r="V66" i="5"/>
  <c r="T66" i="5"/>
  <c r="R66" i="5"/>
  <c r="P66" i="5"/>
  <c r="N66" i="5"/>
  <c r="L66" i="5"/>
  <c r="J66" i="5"/>
  <c r="H66" i="5"/>
  <c r="F66" i="5"/>
  <c r="D66" i="5"/>
  <c r="B66" i="5"/>
  <c r="A66" i="5"/>
  <c r="BL65" i="5"/>
  <c r="A65" i="5"/>
  <c r="BL62" i="5"/>
  <c r="BJ62" i="5"/>
  <c r="BH62" i="5"/>
  <c r="BF62" i="5"/>
  <c r="BD62" i="5"/>
  <c r="BB62" i="5"/>
  <c r="AZ62" i="5"/>
  <c r="AX62" i="5"/>
  <c r="AV62" i="5"/>
  <c r="AT62" i="5"/>
  <c r="AR62" i="5"/>
  <c r="AP62" i="5"/>
  <c r="AN62" i="5"/>
  <c r="AL62" i="5"/>
  <c r="AJ62" i="5"/>
  <c r="AH62" i="5"/>
  <c r="AF62" i="5"/>
  <c r="AD62" i="5"/>
  <c r="AB62" i="5"/>
  <c r="Z62" i="5"/>
  <c r="X62" i="5"/>
  <c r="V62" i="5"/>
  <c r="T62" i="5"/>
  <c r="R62" i="5"/>
  <c r="P62" i="5"/>
  <c r="N62" i="5"/>
  <c r="L62" i="5"/>
  <c r="J62" i="5"/>
  <c r="H62" i="5"/>
  <c r="F62" i="5"/>
  <c r="D62" i="5"/>
  <c r="B62" i="5"/>
  <c r="A62" i="5"/>
  <c r="BL61" i="5"/>
  <c r="A61" i="5"/>
  <c r="BL58" i="5"/>
  <c r="BJ58" i="5"/>
  <c r="BH58" i="5"/>
  <c r="BF58" i="5"/>
  <c r="BD58" i="5"/>
  <c r="BB58" i="5"/>
  <c r="AZ58" i="5"/>
  <c r="AX58" i="5"/>
  <c r="AV58" i="5"/>
  <c r="AT58" i="5"/>
  <c r="AR58" i="5"/>
  <c r="AP58" i="5"/>
  <c r="AN58" i="5"/>
  <c r="AL58" i="5"/>
  <c r="AJ58" i="5"/>
  <c r="AH58" i="5"/>
  <c r="AF58" i="5"/>
  <c r="AD58" i="5"/>
  <c r="AB58" i="5"/>
  <c r="Z58" i="5"/>
  <c r="X58" i="5"/>
  <c r="V58" i="5"/>
  <c r="T58" i="5"/>
  <c r="R58" i="5"/>
  <c r="P58" i="5"/>
  <c r="N58" i="5"/>
  <c r="L58" i="5"/>
  <c r="J58" i="5"/>
  <c r="H58" i="5"/>
  <c r="F58" i="5"/>
  <c r="D58" i="5"/>
  <c r="B58" i="5"/>
  <c r="A58" i="5"/>
  <c r="BL57" i="5"/>
  <c r="A57" i="5"/>
  <c r="BL54" i="5"/>
  <c r="BJ54" i="5"/>
  <c r="BH54" i="5"/>
  <c r="BF54" i="5"/>
  <c r="BD54" i="5"/>
  <c r="BB54" i="5"/>
  <c r="AZ54" i="5"/>
  <c r="AX54" i="5"/>
  <c r="AV54" i="5"/>
  <c r="AT54" i="5"/>
  <c r="AR54" i="5"/>
  <c r="AP54" i="5"/>
  <c r="AN54" i="5"/>
  <c r="AL54" i="5"/>
  <c r="AJ54" i="5"/>
  <c r="AH54" i="5"/>
  <c r="AF54" i="5"/>
  <c r="AD54" i="5"/>
  <c r="AB54" i="5"/>
  <c r="Z54" i="5"/>
  <c r="X54" i="5"/>
  <c r="V54" i="5"/>
  <c r="T54" i="5"/>
  <c r="R54" i="5"/>
  <c r="P54" i="5"/>
  <c r="N54" i="5"/>
  <c r="L54" i="5"/>
  <c r="J54" i="5"/>
  <c r="H54" i="5"/>
  <c r="F54" i="5"/>
  <c r="D54" i="5"/>
  <c r="B54" i="5"/>
  <c r="A54" i="5"/>
  <c r="BL53" i="5"/>
  <c r="A53" i="5"/>
  <c r="BL50" i="5"/>
  <c r="BJ50" i="5"/>
  <c r="BH50" i="5"/>
  <c r="BF50" i="5"/>
  <c r="BD50" i="5"/>
  <c r="BB50" i="5"/>
  <c r="AZ50" i="5"/>
  <c r="AX50" i="5"/>
  <c r="AV50" i="5"/>
  <c r="AT50" i="5"/>
  <c r="AR50" i="5"/>
  <c r="AP50" i="5"/>
  <c r="AN50" i="5"/>
  <c r="AL50" i="5"/>
  <c r="AJ50" i="5"/>
  <c r="AH50" i="5"/>
  <c r="AF50" i="5"/>
  <c r="AD50" i="5"/>
  <c r="AB50" i="5"/>
  <c r="Z50" i="5"/>
  <c r="X50" i="5"/>
  <c r="V50" i="5"/>
  <c r="T50" i="5"/>
  <c r="R50" i="5"/>
  <c r="P50" i="5"/>
  <c r="N50" i="5"/>
  <c r="L50" i="5"/>
  <c r="J50" i="5"/>
  <c r="H50" i="5"/>
  <c r="F50" i="5"/>
  <c r="D50" i="5"/>
  <c r="B50" i="5"/>
  <c r="A50" i="5"/>
  <c r="BL49" i="5"/>
  <c r="A49" i="5"/>
  <c r="BL46" i="5"/>
  <c r="BJ46" i="5"/>
  <c r="BH46" i="5"/>
  <c r="BF46" i="5"/>
  <c r="BD46" i="5"/>
  <c r="BB46" i="5"/>
  <c r="AZ46" i="5"/>
  <c r="AX46" i="5"/>
  <c r="AV46" i="5"/>
  <c r="AT46" i="5"/>
  <c r="AR46" i="5"/>
  <c r="AP46" i="5"/>
  <c r="AN46" i="5"/>
  <c r="AL46" i="5"/>
  <c r="AJ46" i="5"/>
  <c r="AH46" i="5"/>
  <c r="AF46" i="5"/>
  <c r="AD46" i="5"/>
  <c r="AB46" i="5"/>
  <c r="Z46" i="5"/>
  <c r="X46" i="5"/>
  <c r="V46" i="5"/>
  <c r="T46" i="5"/>
  <c r="R46" i="5"/>
  <c r="P46" i="5"/>
  <c r="N46" i="5"/>
  <c r="L46" i="5"/>
  <c r="J46" i="5"/>
  <c r="H46" i="5"/>
  <c r="F46" i="5"/>
  <c r="D46" i="5"/>
  <c r="B46" i="5"/>
  <c r="A46" i="5"/>
  <c r="BL45" i="5"/>
  <c r="A45" i="5"/>
  <c r="BL42" i="5"/>
  <c r="BJ42" i="5"/>
  <c r="BH42" i="5"/>
  <c r="BF42" i="5"/>
  <c r="BD42" i="5"/>
  <c r="BB42" i="5"/>
  <c r="AZ42" i="5"/>
  <c r="AX42" i="5"/>
  <c r="AV42" i="5"/>
  <c r="AT42" i="5"/>
  <c r="AR42" i="5"/>
  <c r="AP42" i="5"/>
  <c r="AN42" i="5"/>
  <c r="AL42" i="5"/>
  <c r="AJ42" i="5"/>
  <c r="AH42" i="5"/>
  <c r="AF42" i="5"/>
  <c r="AD42" i="5"/>
  <c r="AB42" i="5"/>
  <c r="Z42" i="5"/>
  <c r="X42" i="5"/>
  <c r="V42" i="5"/>
  <c r="T42" i="5"/>
  <c r="R42" i="5"/>
  <c r="P42" i="5"/>
  <c r="N42" i="5"/>
  <c r="L42" i="5"/>
  <c r="J42" i="5"/>
  <c r="H42" i="5"/>
  <c r="F42" i="5"/>
  <c r="D42" i="5"/>
  <c r="B42" i="5"/>
  <c r="A42" i="5"/>
  <c r="BL41" i="5"/>
  <c r="A41" i="5"/>
  <c r="BL38" i="5"/>
  <c r="BJ38" i="5"/>
  <c r="BH38" i="5"/>
  <c r="BF38" i="5"/>
  <c r="BD38" i="5"/>
  <c r="BB38" i="5"/>
  <c r="AZ38" i="5"/>
  <c r="AX38" i="5"/>
  <c r="AV38" i="5"/>
  <c r="AT38" i="5"/>
  <c r="AR38" i="5"/>
  <c r="AP38" i="5"/>
  <c r="AN38" i="5"/>
  <c r="AL38" i="5"/>
  <c r="AJ38" i="5"/>
  <c r="AH38" i="5"/>
  <c r="AF38" i="5"/>
  <c r="AD38" i="5"/>
  <c r="AB38" i="5"/>
  <c r="Z38" i="5"/>
  <c r="X38" i="5"/>
  <c r="V38" i="5"/>
  <c r="T38" i="5"/>
  <c r="R38" i="5"/>
  <c r="P38" i="5"/>
  <c r="N38" i="5"/>
  <c r="L38" i="5"/>
  <c r="J38" i="5"/>
  <c r="H38" i="5"/>
  <c r="F38" i="5"/>
  <c r="D38" i="5"/>
  <c r="B38" i="5"/>
  <c r="A38" i="5"/>
  <c r="BL37" i="5"/>
  <c r="A37" i="5"/>
  <c r="BL34" i="5"/>
  <c r="BJ34" i="5"/>
  <c r="BH34" i="5"/>
  <c r="BF34" i="5"/>
  <c r="BD34" i="5"/>
  <c r="BB34" i="5"/>
  <c r="AZ34" i="5"/>
  <c r="AX34" i="5"/>
  <c r="AV34" i="5"/>
  <c r="AT34" i="5"/>
  <c r="AR34" i="5"/>
  <c r="AP34" i="5"/>
  <c r="AN34" i="5"/>
  <c r="AL34" i="5"/>
  <c r="AJ34" i="5"/>
  <c r="AH34" i="5"/>
  <c r="AF34" i="5"/>
  <c r="AD34" i="5"/>
  <c r="AB34" i="5"/>
  <c r="Z34" i="5"/>
  <c r="X34" i="5"/>
  <c r="V34" i="5"/>
  <c r="T34" i="5"/>
  <c r="R34" i="5"/>
  <c r="P34" i="5"/>
  <c r="N34" i="5"/>
  <c r="L34" i="5"/>
  <c r="J34" i="5"/>
  <c r="H34" i="5"/>
  <c r="F34" i="5"/>
  <c r="D34" i="5"/>
  <c r="B34" i="5"/>
  <c r="A34" i="5"/>
  <c r="BL33" i="5"/>
  <c r="A33" i="5"/>
  <c r="BL30" i="5"/>
  <c r="BJ30" i="5"/>
  <c r="BH30" i="5"/>
  <c r="BF30" i="5"/>
  <c r="BD30" i="5"/>
  <c r="BB30" i="5"/>
  <c r="AZ30" i="5"/>
  <c r="AX30" i="5"/>
  <c r="AV30" i="5"/>
  <c r="AT30" i="5"/>
  <c r="AR30" i="5"/>
  <c r="AP30" i="5"/>
  <c r="AN30" i="5"/>
  <c r="AL30" i="5"/>
  <c r="AJ30" i="5"/>
  <c r="AH30" i="5"/>
  <c r="AF30" i="5"/>
  <c r="AD30" i="5"/>
  <c r="AB30" i="5"/>
  <c r="Z30" i="5"/>
  <c r="X30" i="5"/>
  <c r="V30" i="5"/>
  <c r="T30" i="5"/>
  <c r="R30" i="5"/>
  <c r="P30" i="5"/>
  <c r="N30" i="5"/>
  <c r="L30" i="5"/>
  <c r="J30" i="5"/>
  <c r="H30" i="5"/>
  <c r="F30" i="5"/>
  <c r="D30" i="5"/>
  <c r="B30" i="5"/>
  <c r="A30" i="5"/>
  <c r="BL29" i="5"/>
  <c r="A29" i="5"/>
  <c r="BL26" i="5"/>
  <c r="BJ26" i="5"/>
  <c r="BH26" i="5"/>
  <c r="BF26" i="5"/>
  <c r="BD26" i="5"/>
  <c r="BB26" i="5"/>
  <c r="AZ26" i="5"/>
  <c r="AX26" i="5"/>
  <c r="AV26" i="5"/>
  <c r="AT26" i="5"/>
  <c r="AR26" i="5"/>
  <c r="AP26" i="5"/>
  <c r="AN26" i="5"/>
  <c r="AL26" i="5"/>
  <c r="AJ26" i="5"/>
  <c r="AH26" i="5"/>
  <c r="AF26" i="5"/>
  <c r="AD26" i="5"/>
  <c r="AB26" i="5"/>
  <c r="Z26" i="5"/>
  <c r="X26" i="5"/>
  <c r="V26" i="5"/>
  <c r="T26" i="5"/>
  <c r="R26" i="5"/>
  <c r="P26" i="5"/>
  <c r="N26" i="5"/>
  <c r="L26" i="5"/>
  <c r="J26" i="5"/>
  <c r="H26" i="5"/>
  <c r="F26" i="5"/>
  <c r="D26" i="5"/>
  <c r="B26" i="5"/>
  <c r="A26" i="5"/>
  <c r="BL25" i="5"/>
  <c r="A25" i="5"/>
  <c r="BL22" i="5"/>
  <c r="BJ22" i="5"/>
  <c r="BH22" i="5"/>
  <c r="BF22" i="5"/>
  <c r="BD22" i="5"/>
  <c r="BB22" i="5"/>
  <c r="AZ22" i="5"/>
  <c r="AX22" i="5"/>
  <c r="AV22" i="5"/>
  <c r="AT22" i="5"/>
  <c r="AR22" i="5"/>
  <c r="AP22" i="5"/>
  <c r="AN22" i="5"/>
  <c r="AL22" i="5"/>
  <c r="AJ22" i="5"/>
  <c r="AH22" i="5"/>
  <c r="AF22" i="5"/>
  <c r="AD22" i="5"/>
  <c r="AB22" i="5"/>
  <c r="Z22" i="5"/>
  <c r="X22" i="5"/>
  <c r="V22" i="5"/>
  <c r="T22" i="5"/>
  <c r="R22" i="5"/>
  <c r="P22" i="5"/>
  <c r="N22" i="5"/>
  <c r="L22" i="5"/>
  <c r="J22" i="5"/>
  <c r="H22" i="5"/>
  <c r="F22" i="5"/>
  <c r="D22" i="5"/>
  <c r="B22" i="5"/>
  <c r="A22" i="5"/>
  <c r="BL21" i="5"/>
  <c r="A21" i="5"/>
  <c r="BL18" i="5"/>
  <c r="BJ18" i="5"/>
  <c r="BH18" i="5"/>
  <c r="BF18" i="5"/>
  <c r="BD18" i="5"/>
  <c r="BB18" i="5"/>
  <c r="AZ18" i="5"/>
  <c r="AX18" i="5"/>
  <c r="AV18" i="5"/>
  <c r="AT18" i="5"/>
  <c r="AR18" i="5"/>
  <c r="AP18" i="5"/>
  <c r="AN18" i="5"/>
  <c r="AL18" i="5"/>
  <c r="AJ18" i="5"/>
  <c r="AH18" i="5"/>
  <c r="AF18" i="5"/>
  <c r="AD18" i="5"/>
  <c r="AB18" i="5"/>
  <c r="Z18" i="5"/>
  <c r="X18" i="5"/>
  <c r="V18" i="5"/>
  <c r="T18" i="5"/>
  <c r="R18" i="5"/>
  <c r="P18" i="5"/>
  <c r="N18" i="5"/>
  <c r="L18" i="5"/>
  <c r="J18" i="5"/>
  <c r="H18" i="5"/>
  <c r="F18" i="5"/>
  <c r="D18" i="5"/>
  <c r="B18" i="5"/>
  <c r="A18" i="5"/>
  <c r="BL17" i="5"/>
  <c r="A17" i="5"/>
  <c r="A15" i="5"/>
  <c r="BL14" i="5"/>
  <c r="BJ14" i="5"/>
  <c r="BH14" i="5"/>
  <c r="BF14" i="5"/>
  <c r="BD14" i="5"/>
  <c r="BB14" i="5"/>
  <c r="AZ14" i="5"/>
  <c r="AX14" i="5"/>
  <c r="AV14" i="5"/>
  <c r="AT14" i="5"/>
  <c r="AR14" i="5"/>
  <c r="AP14" i="5"/>
  <c r="AN14" i="5"/>
  <c r="AL14" i="5"/>
  <c r="AJ14" i="5"/>
  <c r="AH14" i="5"/>
  <c r="AF14" i="5"/>
  <c r="AD14" i="5"/>
  <c r="AB14" i="5"/>
  <c r="Z14" i="5"/>
  <c r="X14" i="5"/>
  <c r="V14" i="5"/>
  <c r="T14" i="5"/>
  <c r="R14" i="5"/>
  <c r="P14" i="5"/>
  <c r="N14" i="5"/>
  <c r="L14" i="5"/>
  <c r="J14" i="5"/>
  <c r="H14" i="5"/>
  <c r="F14" i="5"/>
  <c r="D14" i="5"/>
  <c r="B14" i="5"/>
  <c r="A14" i="5"/>
  <c r="BL13" i="5"/>
  <c r="A13" i="5"/>
  <c r="A11" i="5"/>
  <c r="BL10" i="5"/>
  <c r="BJ10" i="5"/>
  <c r="BH10" i="5"/>
  <c r="BF10" i="5"/>
  <c r="BD10" i="5"/>
  <c r="BB10" i="5"/>
  <c r="AZ10" i="5"/>
  <c r="AX10" i="5"/>
  <c r="AV10" i="5"/>
  <c r="AT10" i="5"/>
  <c r="AR10" i="5"/>
  <c r="AP10" i="5"/>
  <c r="AN10" i="5"/>
  <c r="AL10" i="5"/>
  <c r="AJ10" i="5"/>
  <c r="AH10" i="5"/>
  <c r="AF10" i="5"/>
  <c r="AD10" i="5"/>
  <c r="AB10" i="5"/>
  <c r="Z10" i="5"/>
  <c r="X10" i="5"/>
  <c r="V10" i="5"/>
  <c r="T10" i="5"/>
  <c r="R10" i="5"/>
  <c r="P10" i="5"/>
  <c r="N10" i="5"/>
  <c r="L10" i="5"/>
  <c r="J10" i="5"/>
  <c r="H10" i="5"/>
  <c r="F10" i="5"/>
  <c r="D10" i="5"/>
  <c r="B10" i="5"/>
  <c r="A10" i="5"/>
  <c r="BL89" i="4"/>
  <c r="A89" i="4"/>
  <c r="BL86" i="4"/>
  <c r="BJ86" i="4"/>
  <c r="BH86" i="4"/>
  <c r="BF86" i="4"/>
  <c r="BD86" i="4"/>
  <c r="BB86" i="4"/>
  <c r="AZ86" i="4"/>
  <c r="AX86" i="4"/>
  <c r="AV86" i="4"/>
  <c r="AT86" i="4"/>
  <c r="AR86" i="4"/>
  <c r="AP86" i="4"/>
  <c r="AN86" i="4"/>
  <c r="AL86" i="4"/>
  <c r="AJ86" i="4"/>
  <c r="AH86" i="4"/>
  <c r="AF86" i="4"/>
  <c r="AD86" i="4"/>
  <c r="AB86" i="4"/>
  <c r="Z86" i="4"/>
  <c r="X86" i="4"/>
  <c r="V86" i="4"/>
  <c r="T86" i="4"/>
  <c r="R86" i="4"/>
  <c r="P86" i="4"/>
  <c r="N86" i="4"/>
  <c r="L86" i="4"/>
  <c r="J86" i="4"/>
  <c r="H86" i="4"/>
  <c r="F86" i="4"/>
  <c r="D86" i="4"/>
  <c r="B86" i="4"/>
  <c r="A86" i="4"/>
  <c r="BL85" i="4"/>
  <c r="A85" i="4"/>
  <c r="BL82" i="4"/>
  <c r="BJ82" i="4"/>
  <c r="BH82" i="4"/>
  <c r="BF82" i="4"/>
  <c r="BD82" i="4"/>
  <c r="BB82" i="4"/>
  <c r="AZ82" i="4"/>
  <c r="AX82" i="4"/>
  <c r="AV82" i="4"/>
  <c r="AT82" i="4"/>
  <c r="AR82" i="4"/>
  <c r="AP82" i="4"/>
  <c r="AN82" i="4"/>
  <c r="AL82" i="4"/>
  <c r="AJ82" i="4"/>
  <c r="AH82" i="4"/>
  <c r="AF82" i="4"/>
  <c r="AD82" i="4"/>
  <c r="AB82" i="4"/>
  <c r="Z82" i="4"/>
  <c r="X82" i="4"/>
  <c r="V82" i="4"/>
  <c r="T82" i="4"/>
  <c r="R82" i="4"/>
  <c r="P82" i="4"/>
  <c r="N82" i="4"/>
  <c r="L82" i="4"/>
  <c r="J82" i="4"/>
  <c r="H82" i="4"/>
  <c r="F82" i="4"/>
  <c r="D82" i="4"/>
  <c r="B82" i="4"/>
  <c r="A82" i="4"/>
  <c r="BL81" i="4"/>
  <c r="A81" i="4"/>
  <c r="BL78" i="4"/>
  <c r="BJ78" i="4"/>
  <c r="BH78" i="4"/>
  <c r="BF78" i="4"/>
  <c r="BD78" i="4"/>
  <c r="BB78" i="4"/>
  <c r="AZ78" i="4"/>
  <c r="AX78" i="4"/>
  <c r="AV78" i="4"/>
  <c r="AT78" i="4"/>
  <c r="AR78" i="4"/>
  <c r="AP78" i="4"/>
  <c r="AN78" i="4"/>
  <c r="AL78" i="4"/>
  <c r="AJ78" i="4"/>
  <c r="AH78" i="4"/>
  <c r="AF78" i="4"/>
  <c r="AD78" i="4"/>
  <c r="AB78" i="4"/>
  <c r="Z78" i="4"/>
  <c r="X78" i="4"/>
  <c r="V78" i="4"/>
  <c r="T78" i="4"/>
  <c r="R78" i="4"/>
  <c r="P78" i="4"/>
  <c r="N78" i="4"/>
  <c r="L78" i="4"/>
  <c r="J78" i="4"/>
  <c r="H78" i="4"/>
  <c r="F78" i="4"/>
  <c r="D78" i="4"/>
  <c r="B78" i="4"/>
  <c r="A78" i="4"/>
  <c r="BL77" i="4"/>
  <c r="A77" i="4"/>
  <c r="BL74" i="4"/>
  <c r="BJ74" i="4"/>
  <c r="BH74" i="4"/>
  <c r="BF74" i="4"/>
  <c r="BD74" i="4"/>
  <c r="BB74" i="4"/>
  <c r="AZ74" i="4"/>
  <c r="AX74" i="4"/>
  <c r="AV74" i="4"/>
  <c r="AT74" i="4"/>
  <c r="AR74" i="4"/>
  <c r="AP74" i="4"/>
  <c r="AN74" i="4"/>
  <c r="AL74" i="4"/>
  <c r="AJ74" i="4"/>
  <c r="AH74" i="4"/>
  <c r="AF74" i="4"/>
  <c r="AD74" i="4"/>
  <c r="AB74" i="4"/>
  <c r="Z74" i="4"/>
  <c r="X74" i="4"/>
  <c r="V74" i="4"/>
  <c r="T74" i="4"/>
  <c r="R74" i="4"/>
  <c r="P74" i="4"/>
  <c r="N74" i="4"/>
  <c r="L74" i="4"/>
  <c r="J74" i="4"/>
  <c r="H74" i="4"/>
  <c r="F74" i="4"/>
  <c r="D74" i="4"/>
  <c r="B74" i="4"/>
  <c r="A74" i="4"/>
  <c r="BL73" i="4"/>
  <c r="A73" i="4"/>
  <c r="BL70" i="4"/>
  <c r="BJ70" i="4"/>
  <c r="BH70" i="4"/>
  <c r="BF70" i="4"/>
  <c r="BD70" i="4"/>
  <c r="BB70" i="4"/>
  <c r="AZ70" i="4"/>
  <c r="AX70" i="4"/>
  <c r="AV70" i="4"/>
  <c r="AT70" i="4"/>
  <c r="AR70" i="4"/>
  <c r="AP70" i="4"/>
  <c r="AN70" i="4"/>
  <c r="AL70" i="4"/>
  <c r="AJ70" i="4"/>
  <c r="AH70" i="4"/>
  <c r="AF70" i="4"/>
  <c r="AD70" i="4"/>
  <c r="AB70" i="4"/>
  <c r="Z70" i="4"/>
  <c r="X70" i="4"/>
  <c r="V70" i="4"/>
  <c r="T70" i="4"/>
  <c r="R70" i="4"/>
  <c r="P70" i="4"/>
  <c r="N70" i="4"/>
  <c r="L70" i="4"/>
  <c r="J70" i="4"/>
  <c r="H70" i="4"/>
  <c r="F70" i="4"/>
  <c r="D70" i="4"/>
  <c r="B70" i="4"/>
  <c r="A70" i="4"/>
  <c r="BL69" i="4"/>
  <c r="A69" i="4"/>
  <c r="BL66" i="4"/>
  <c r="BJ66" i="4"/>
  <c r="BH66" i="4"/>
  <c r="BF66" i="4"/>
  <c r="BD66" i="4"/>
  <c r="BB66" i="4"/>
  <c r="AZ66" i="4"/>
  <c r="AX66" i="4"/>
  <c r="AV66" i="4"/>
  <c r="AT66" i="4"/>
  <c r="AR66" i="4"/>
  <c r="AP66" i="4"/>
  <c r="AN66" i="4"/>
  <c r="AL66" i="4"/>
  <c r="AJ66" i="4"/>
  <c r="AH66" i="4"/>
  <c r="AF66" i="4"/>
  <c r="AD66" i="4"/>
  <c r="AB66" i="4"/>
  <c r="Z66" i="4"/>
  <c r="X66" i="4"/>
  <c r="V66" i="4"/>
  <c r="T66" i="4"/>
  <c r="R66" i="4"/>
  <c r="P66" i="4"/>
  <c r="N66" i="4"/>
  <c r="L66" i="4"/>
  <c r="J66" i="4"/>
  <c r="H66" i="4"/>
  <c r="F66" i="4"/>
  <c r="D66" i="4"/>
  <c r="B66" i="4"/>
  <c r="A66" i="4"/>
  <c r="BL65" i="4"/>
  <c r="A65" i="4"/>
  <c r="BL62" i="4"/>
  <c r="BJ62" i="4"/>
  <c r="BH62" i="4"/>
  <c r="BF62" i="4"/>
  <c r="BD62" i="4"/>
  <c r="BB62" i="4"/>
  <c r="AZ62" i="4"/>
  <c r="AX62" i="4"/>
  <c r="AV62" i="4"/>
  <c r="AT62" i="4"/>
  <c r="AR62" i="4"/>
  <c r="AP62" i="4"/>
  <c r="AN62" i="4"/>
  <c r="AL62" i="4"/>
  <c r="AJ62" i="4"/>
  <c r="AH62" i="4"/>
  <c r="AF62" i="4"/>
  <c r="AD62" i="4"/>
  <c r="AB62" i="4"/>
  <c r="Z62" i="4"/>
  <c r="X62" i="4"/>
  <c r="V62" i="4"/>
  <c r="T62" i="4"/>
  <c r="R62" i="4"/>
  <c r="P62" i="4"/>
  <c r="N62" i="4"/>
  <c r="L62" i="4"/>
  <c r="J62" i="4"/>
  <c r="H62" i="4"/>
  <c r="F62" i="4"/>
  <c r="D62" i="4"/>
  <c r="B62" i="4"/>
  <c r="A62" i="4"/>
  <c r="BL61" i="4"/>
  <c r="A61" i="4"/>
  <c r="BL58" i="4"/>
  <c r="BJ58" i="4"/>
  <c r="BH58" i="4"/>
  <c r="BF58" i="4"/>
  <c r="BD58" i="4"/>
  <c r="BB58" i="4"/>
  <c r="AZ58" i="4"/>
  <c r="AX58" i="4"/>
  <c r="AV58" i="4"/>
  <c r="AT58" i="4"/>
  <c r="AR58" i="4"/>
  <c r="AP58" i="4"/>
  <c r="AN58" i="4"/>
  <c r="AL58" i="4"/>
  <c r="AJ58" i="4"/>
  <c r="AH58" i="4"/>
  <c r="AF58" i="4"/>
  <c r="AD58" i="4"/>
  <c r="AB58" i="4"/>
  <c r="Z58" i="4"/>
  <c r="X58" i="4"/>
  <c r="V58" i="4"/>
  <c r="T58" i="4"/>
  <c r="R58" i="4"/>
  <c r="P58" i="4"/>
  <c r="N58" i="4"/>
  <c r="L58" i="4"/>
  <c r="J58" i="4"/>
  <c r="H58" i="4"/>
  <c r="F58" i="4"/>
  <c r="D58" i="4"/>
  <c r="B58" i="4"/>
  <c r="A58" i="4"/>
  <c r="BL57" i="4"/>
  <c r="A57" i="4"/>
  <c r="BL54" i="4"/>
  <c r="BJ54" i="4"/>
  <c r="BH54" i="4"/>
  <c r="BF54" i="4"/>
  <c r="BD54" i="4"/>
  <c r="BB54" i="4"/>
  <c r="AZ54" i="4"/>
  <c r="AX54" i="4"/>
  <c r="AV54" i="4"/>
  <c r="AT54" i="4"/>
  <c r="AR54" i="4"/>
  <c r="AP54" i="4"/>
  <c r="AN54" i="4"/>
  <c r="AL54" i="4"/>
  <c r="AJ54" i="4"/>
  <c r="AH54" i="4"/>
  <c r="AF54" i="4"/>
  <c r="AD54" i="4"/>
  <c r="AB54" i="4"/>
  <c r="Z54" i="4"/>
  <c r="X54" i="4"/>
  <c r="V54" i="4"/>
  <c r="T54" i="4"/>
  <c r="R54" i="4"/>
  <c r="P54" i="4"/>
  <c r="N54" i="4"/>
  <c r="L54" i="4"/>
  <c r="J54" i="4"/>
  <c r="H54" i="4"/>
  <c r="F54" i="4"/>
  <c r="D54" i="4"/>
  <c r="B54" i="4"/>
  <c r="A54" i="4"/>
  <c r="BL53" i="4"/>
  <c r="A53" i="4"/>
  <c r="BL50" i="4"/>
  <c r="BJ50" i="4"/>
  <c r="BH50" i="4"/>
  <c r="BF50" i="4"/>
  <c r="BD50" i="4"/>
  <c r="BB50" i="4"/>
  <c r="AZ50" i="4"/>
  <c r="AX50" i="4"/>
  <c r="AV50" i="4"/>
  <c r="AT50" i="4"/>
  <c r="AR50" i="4"/>
  <c r="AP50" i="4"/>
  <c r="AN50" i="4"/>
  <c r="AL50" i="4"/>
  <c r="AJ50" i="4"/>
  <c r="AH50" i="4"/>
  <c r="AF50" i="4"/>
  <c r="AD50" i="4"/>
  <c r="AB50" i="4"/>
  <c r="Z50" i="4"/>
  <c r="X50" i="4"/>
  <c r="V50" i="4"/>
  <c r="T50" i="4"/>
  <c r="R50" i="4"/>
  <c r="P50" i="4"/>
  <c r="N50" i="4"/>
  <c r="L50" i="4"/>
  <c r="J50" i="4"/>
  <c r="H50" i="4"/>
  <c r="F50" i="4"/>
  <c r="D50" i="4"/>
  <c r="B50" i="4"/>
  <c r="A50" i="4"/>
  <c r="BL49" i="4"/>
  <c r="A49" i="4"/>
  <c r="BL46" i="4"/>
  <c r="BJ46" i="4"/>
  <c r="BH46" i="4"/>
  <c r="BF46" i="4"/>
  <c r="BD46" i="4"/>
  <c r="BB46" i="4"/>
  <c r="AZ46" i="4"/>
  <c r="AX46" i="4"/>
  <c r="AV46" i="4"/>
  <c r="AT46" i="4"/>
  <c r="AR46" i="4"/>
  <c r="AP46" i="4"/>
  <c r="AN46" i="4"/>
  <c r="AL46" i="4"/>
  <c r="AJ46" i="4"/>
  <c r="AH46" i="4"/>
  <c r="AF46" i="4"/>
  <c r="AD46" i="4"/>
  <c r="AB46" i="4"/>
  <c r="Z46" i="4"/>
  <c r="X46" i="4"/>
  <c r="V46" i="4"/>
  <c r="T46" i="4"/>
  <c r="R46" i="4"/>
  <c r="P46" i="4"/>
  <c r="N46" i="4"/>
  <c r="L46" i="4"/>
  <c r="J46" i="4"/>
  <c r="H46" i="4"/>
  <c r="F46" i="4"/>
  <c r="D46" i="4"/>
  <c r="B46" i="4"/>
  <c r="A46" i="4"/>
  <c r="BL45" i="4"/>
  <c r="A45" i="4"/>
  <c r="BL42" i="4"/>
  <c r="BJ42" i="4"/>
  <c r="BH42" i="4"/>
  <c r="BF42" i="4"/>
  <c r="BD42" i="4"/>
  <c r="BB42" i="4"/>
  <c r="AZ42" i="4"/>
  <c r="AX42" i="4"/>
  <c r="AV42" i="4"/>
  <c r="AT42" i="4"/>
  <c r="AR42" i="4"/>
  <c r="AP42" i="4"/>
  <c r="AN42" i="4"/>
  <c r="AL42" i="4"/>
  <c r="AJ42" i="4"/>
  <c r="AH42" i="4"/>
  <c r="AF42" i="4"/>
  <c r="AD42" i="4"/>
  <c r="AB42" i="4"/>
  <c r="Z42" i="4"/>
  <c r="X42" i="4"/>
  <c r="V42" i="4"/>
  <c r="T42" i="4"/>
  <c r="R42" i="4"/>
  <c r="P42" i="4"/>
  <c r="N42" i="4"/>
  <c r="L42" i="4"/>
  <c r="J42" i="4"/>
  <c r="H42" i="4"/>
  <c r="F42" i="4"/>
  <c r="D42" i="4"/>
  <c r="B42" i="4"/>
  <c r="A42" i="4"/>
  <c r="BL41" i="4"/>
  <c r="A41" i="4"/>
  <c r="BL38" i="4"/>
  <c r="BJ38" i="4"/>
  <c r="BH38" i="4"/>
  <c r="BF38" i="4"/>
  <c r="BD38" i="4"/>
  <c r="BB38" i="4"/>
  <c r="AZ38" i="4"/>
  <c r="AX38" i="4"/>
  <c r="AV38" i="4"/>
  <c r="AT38" i="4"/>
  <c r="AR38" i="4"/>
  <c r="AP38" i="4"/>
  <c r="AN38" i="4"/>
  <c r="AL38" i="4"/>
  <c r="AJ38" i="4"/>
  <c r="AH38" i="4"/>
  <c r="AF38" i="4"/>
  <c r="AD38" i="4"/>
  <c r="AB38" i="4"/>
  <c r="Z38" i="4"/>
  <c r="X38" i="4"/>
  <c r="V38" i="4"/>
  <c r="T38" i="4"/>
  <c r="R38" i="4"/>
  <c r="P38" i="4"/>
  <c r="N38" i="4"/>
  <c r="L38" i="4"/>
  <c r="J38" i="4"/>
  <c r="H38" i="4"/>
  <c r="F38" i="4"/>
  <c r="D38" i="4"/>
  <c r="B38" i="4"/>
  <c r="A38" i="4"/>
  <c r="BL37" i="4"/>
  <c r="A37" i="4"/>
  <c r="BL34" i="4"/>
  <c r="BJ34" i="4"/>
  <c r="BH34" i="4"/>
  <c r="BF34" i="4"/>
  <c r="BD34" i="4"/>
  <c r="BB34" i="4"/>
  <c r="AZ34" i="4"/>
  <c r="AX34" i="4"/>
  <c r="AV34" i="4"/>
  <c r="AT34" i="4"/>
  <c r="AR34" i="4"/>
  <c r="AP34" i="4"/>
  <c r="AN34" i="4"/>
  <c r="AL34" i="4"/>
  <c r="AJ34" i="4"/>
  <c r="AH34" i="4"/>
  <c r="AF34" i="4"/>
  <c r="AD34" i="4"/>
  <c r="AB34" i="4"/>
  <c r="Z34" i="4"/>
  <c r="X34" i="4"/>
  <c r="V34" i="4"/>
  <c r="T34" i="4"/>
  <c r="R34" i="4"/>
  <c r="P34" i="4"/>
  <c r="N34" i="4"/>
  <c r="L34" i="4"/>
  <c r="J34" i="4"/>
  <c r="H34" i="4"/>
  <c r="F34" i="4"/>
  <c r="D34" i="4"/>
  <c r="B34" i="4"/>
  <c r="A34" i="4"/>
  <c r="BL33" i="4"/>
  <c r="A33" i="4"/>
  <c r="BL30" i="4"/>
  <c r="BJ30" i="4"/>
  <c r="BH30" i="4"/>
  <c r="BF30" i="4"/>
  <c r="BD30" i="4"/>
  <c r="BB30" i="4"/>
  <c r="AZ30" i="4"/>
  <c r="AX30" i="4"/>
  <c r="AV30" i="4"/>
  <c r="AT30" i="4"/>
  <c r="AR30" i="4"/>
  <c r="AP30" i="4"/>
  <c r="AN30" i="4"/>
  <c r="AL30" i="4"/>
  <c r="AJ30" i="4"/>
  <c r="AH30" i="4"/>
  <c r="AF30" i="4"/>
  <c r="AD30" i="4"/>
  <c r="AB30" i="4"/>
  <c r="Z30" i="4"/>
  <c r="X30" i="4"/>
  <c r="V30" i="4"/>
  <c r="T30" i="4"/>
  <c r="R30" i="4"/>
  <c r="P30" i="4"/>
  <c r="N30" i="4"/>
  <c r="L30" i="4"/>
  <c r="J30" i="4"/>
  <c r="H30" i="4"/>
  <c r="F30" i="4"/>
  <c r="D30" i="4"/>
  <c r="B30" i="4"/>
  <c r="A30" i="4"/>
  <c r="BL29" i="4"/>
  <c r="A29" i="4"/>
  <c r="BL26" i="4"/>
  <c r="BJ26" i="4"/>
  <c r="BH26" i="4"/>
  <c r="BF26" i="4"/>
  <c r="BD26" i="4"/>
  <c r="BB26" i="4"/>
  <c r="AZ26" i="4"/>
  <c r="AX26" i="4"/>
  <c r="AV26" i="4"/>
  <c r="AT26" i="4"/>
  <c r="AR26" i="4"/>
  <c r="AP26" i="4"/>
  <c r="AN26" i="4"/>
  <c r="AL26" i="4"/>
  <c r="AJ26" i="4"/>
  <c r="AH26" i="4"/>
  <c r="AF26" i="4"/>
  <c r="AD26" i="4"/>
  <c r="AB26" i="4"/>
  <c r="Z26" i="4"/>
  <c r="X26" i="4"/>
  <c r="V26" i="4"/>
  <c r="T26" i="4"/>
  <c r="R26" i="4"/>
  <c r="P26" i="4"/>
  <c r="N26" i="4"/>
  <c r="L26" i="4"/>
  <c r="J26" i="4"/>
  <c r="H26" i="4"/>
  <c r="F26" i="4"/>
  <c r="D26" i="4"/>
  <c r="B26" i="4"/>
  <c r="A26" i="4"/>
  <c r="BL25" i="4"/>
  <c r="A25" i="4"/>
  <c r="BL22" i="4"/>
  <c r="BJ22" i="4"/>
  <c r="BH22" i="4"/>
  <c r="BF22" i="4"/>
  <c r="BD22" i="4"/>
  <c r="BB22" i="4"/>
  <c r="AZ22" i="4"/>
  <c r="AX22" i="4"/>
  <c r="AV22" i="4"/>
  <c r="AT22" i="4"/>
  <c r="AR22" i="4"/>
  <c r="AP22" i="4"/>
  <c r="AN22" i="4"/>
  <c r="AL22" i="4"/>
  <c r="AJ22" i="4"/>
  <c r="AH22" i="4"/>
  <c r="AF22" i="4"/>
  <c r="AD22" i="4"/>
  <c r="AB22" i="4"/>
  <c r="Z22" i="4"/>
  <c r="X22" i="4"/>
  <c r="V22" i="4"/>
  <c r="T22" i="4"/>
  <c r="R22" i="4"/>
  <c r="P22" i="4"/>
  <c r="N22" i="4"/>
  <c r="L22" i="4"/>
  <c r="J22" i="4"/>
  <c r="H22" i="4"/>
  <c r="F22" i="4"/>
  <c r="D22" i="4"/>
  <c r="B22" i="4"/>
  <c r="A22" i="4"/>
  <c r="BL21" i="4"/>
  <c r="A21" i="4"/>
  <c r="BL18" i="4"/>
  <c r="BJ18" i="4"/>
  <c r="BH18" i="4"/>
  <c r="BF18" i="4"/>
  <c r="BD18" i="4"/>
  <c r="BB18" i="4"/>
  <c r="AZ18" i="4"/>
  <c r="AX18" i="4"/>
  <c r="AV18" i="4"/>
  <c r="AT18" i="4"/>
  <c r="AR18" i="4"/>
  <c r="AP18" i="4"/>
  <c r="AN18" i="4"/>
  <c r="AL18" i="4"/>
  <c r="AJ18" i="4"/>
  <c r="AH18" i="4"/>
  <c r="AF18" i="4"/>
  <c r="AD18" i="4"/>
  <c r="AB18" i="4"/>
  <c r="Z18" i="4"/>
  <c r="X18" i="4"/>
  <c r="V18" i="4"/>
  <c r="T18" i="4"/>
  <c r="R18" i="4"/>
  <c r="P18" i="4"/>
  <c r="N18" i="4"/>
  <c r="L18" i="4"/>
  <c r="J18" i="4"/>
  <c r="H18" i="4"/>
  <c r="F18" i="4"/>
  <c r="D18" i="4"/>
  <c r="B18" i="4"/>
  <c r="A18" i="4"/>
  <c r="BL17" i="4"/>
  <c r="A17" i="4"/>
  <c r="AV16" i="4"/>
  <c r="AT16" i="4"/>
  <c r="AP16" i="4"/>
  <c r="AN16" i="4"/>
  <c r="AL16" i="4"/>
  <c r="AJ16" i="4"/>
  <c r="AH16" i="4"/>
  <c r="AF16" i="4"/>
  <c r="AB16" i="4"/>
  <c r="Z16" i="4"/>
  <c r="V16" i="4"/>
  <c r="T16" i="4"/>
  <c r="R16" i="4"/>
  <c r="AO15" i="4"/>
  <c r="AN15" i="4"/>
  <c r="AM15" i="4"/>
  <c r="AL15" i="4"/>
  <c r="AK15" i="4"/>
  <c r="AJ15" i="4"/>
  <c r="AI15" i="4"/>
  <c r="AH15" i="4"/>
  <c r="AG15" i="4"/>
  <c r="AF15" i="4"/>
  <c r="AA15" i="4"/>
  <c r="Z15" i="4"/>
  <c r="W15" i="4"/>
  <c r="V15" i="4"/>
  <c r="U15" i="4"/>
  <c r="T15" i="4"/>
  <c r="S15" i="4"/>
  <c r="R15" i="4"/>
  <c r="A15" i="4"/>
  <c r="BL14" i="4"/>
  <c r="BK14" i="4"/>
  <c r="BJ14" i="4"/>
  <c r="BI14" i="4"/>
  <c r="BH14" i="4"/>
  <c r="BG14" i="4"/>
  <c r="BF14" i="4"/>
  <c r="BE14" i="4"/>
  <c r="BD14" i="4"/>
  <c r="BC14" i="4"/>
  <c r="BB14" i="4"/>
  <c r="BA14" i="4"/>
  <c r="AZ14" i="4"/>
  <c r="AY14" i="4"/>
  <c r="AX14" i="4"/>
  <c r="AW14" i="4"/>
  <c r="AV14" i="4"/>
  <c r="AU14" i="4"/>
  <c r="AT14" i="4"/>
  <c r="AS14" i="4"/>
  <c r="AR14" i="4"/>
  <c r="AQ14" i="4"/>
  <c r="AP14" i="4"/>
  <c r="AN14" i="4"/>
  <c r="AL14" i="4"/>
  <c r="AJ14" i="4"/>
  <c r="AH14" i="4"/>
  <c r="AG14" i="4"/>
  <c r="AF14" i="4"/>
  <c r="AD14" i="4"/>
  <c r="AB14" i="4"/>
  <c r="Z14" i="4"/>
  <c r="Y14" i="4"/>
  <c r="X14" i="4"/>
  <c r="W14" i="4"/>
  <c r="V14" i="4"/>
  <c r="T14" i="4"/>
  <c r="R14" i="4"/>
  <c r="P14" i="4"/>
  <c r="N14" i="4"/>
  <c r="L14" i="4"/>
  <c r="J14" i="4"/>
  <c r="H14" i="4"/>
  <c r="F14" i="4"/>
  <c r="D14" i="4"/>
  <c r="B14" i="4"/>
  <c r="A14" i="4"/>
  <c r="BL13" i="4"/>
  <c r="A13" i="4"/>
  <c r="BJ12" i="4"/>
  <c r="BD12" i="4"/>
  <c r="BB12" i="4"/>
  <c r="AZ12" i="4"/>
  <c r="AX12" i="4"/>
  <c r="AV12" i="4"/>
  <c r="AT12" i="4"/>
  <c r="AP12" i="4"/>
  <c r="AN12" i="4"/>
  <c r="AL12" i="4"/>
  <c r="AJ12" i="4"/>
  <c r="AH12" i="4"/>
  <c r="AF12" i="4"/>
  <c r="AB12" i="4"/>
  <c r="Z12" i="4"/>
  <c r="X12" i="4"/>
  <c r="V12" i="4"/>
  <c r="T12" i="4"/>
  <c r="R12" i="4"/>
  <c r="BK11" i="4"/>
  <c r="BJ11" i="4"/>
  <c r="BC11" i="4"/>
  <c r="BB11" i="4"/>
  <c r="BA11" i="4"/>
  <c r="AZ11" i="4"/>
  <c r="AY11" i="4"/>
  <c r="AX11" i="4"/>
  <c r="AW11" i="4"/>
  <c r="AV11" i="4"/>
  <c r="AU11" i="4"/>
  <c r="AT11" i="4"/>
  <c r="AQ11" i="4"/>
  <c r="AP11" i="4"/>
  <c r="AO11" i="4"/>
  <c r="AN11" i="4"/>
  <c r="AM11" i="4"/>
  <c r="AL11" i="4"/>
  <c r="AK11" i="4"/>
  <c r="AJ11" i="4"/>
  <c r="AI11" i="4"/>
  <c r="AH11" i="4"/>
  <c r="AG11" i="4"/>
  <c r="AF11" i="4"/>
  <c r="AA11" i="4"/>
  <c r="Z11" i="4"/>
  <c r="Y11" i="4"/>
  <c r="X11" i="4"/>
  <c r="W11" i="4"/>
  <c r="V11" i="4"/>
  <c r="U11" i="4"/>
  <c r="T11" i="4"/>
  <c r="S11" i="4"/>
  <c r="R11" i="4"/>
  <c r="A11" i="4"/>
  <c r="BL10" i="4"/>
  <c r="BJ10" i="4"/>
  <c r="BI10" i="4"/>
  <c r="BH10" i="4"/>
  <c r="BF10" i="4"/>
  <c r="BD10" i="4"/>
  <c r="BB10" i="4"/>
  <c r="AZ10" i="4"/>
  <c r="AX10" i="4"/>
  <c r="AV10" i="4"/>
  <c r="AT10" i="4"/>
  <c r="AR10" i="4"/>
  <c r="AP10" i="4"/>
  <c r="AN10" i="4"/>
  <c r="AL10" i="4"/>
  <c r="AJ10" i="4"/>
  <c r="AH10" i="4"/>
  <c r="AF10" i="4"/>
  <c r="AD10" i="4"/>
  <c r="AB10" i="4"/>
  <c r="Z10" i="4"/>
  <c r="X10" i="4"/>
  <c r="V10" i="4"/>
  <c r="T10" i="4"/>
  <c r="R10" i="4"/>
  <c r="P10" i="4"/>
  <c r="N10" i="4"/>
  <c r="L10" i="4"/>
  <c r="J10" i="4"/>
  <c r="H10" i="4"/>
  <c r="F10" i="4"/>
  <c r="D10" i="4"/>
  <c r="B10" i="4"/>
  <c r="A10" i="4"/>
  <c r="BL89" i="3"/>
  <c r="A89" i="3"/>
  <c r="BL86" i="3"/>
  <c r="BJ86" i="3"/>
  <c r="BH86" i="3"/>
  <c r="BF86" i="3"/>
  <c r="BD86" i="3"/>
  <c r="BB86" i="3"/>
  <c r="AZ86" i="3"/>
  <c r="AX86" i="3"/>
  <c r="AV86" i="3"/>
  <c r="AT86" i="3"/>
  <c r="AR86" i="3"/>
  <c r="AP86" i="3"/>
  <c r="AN86" i="3"/>
  <c r="AL86" i="3"/>
  <c r="AJ86" i="3"/>
  <c r="AH86" i="3"/>
  <c r="AF86" i="3"/>
  <c r="AD86" i="3"/>
  <c r="AB86" i="3"/>
  <c r="Z86" i="3"/>
  <c r="X86" i="3"/>
  <c r="V86" i="3"/>
  <c r="T86" i="3"/>
  <c r="R86" i="3"/>
  <c r="P86" i="3"/>
  <c r="N86" i="3"/>
  <c r="L86" i="3"/>
  <c r="J86" i="3"/>
  <c r="H86" i="3"/>
  <c r="F86" i="3"/>
  <c r="D86" i="3"/>
  <c r="B86" i="3"/>
  <c r="A86" i="3"/>
  <c r="BL85" i="3"/>
  <c r="A85" i="3"/>
  <c r="BL82" i="3"/>
  <c r="BJ82" i="3"/>
  <c r="BH82" i="3"/>
  <c r="BF82" i="3"/>
  <c r="BD82" i="3"/>
  <c r="BB82" i="3"/>
  <c r="AZ82" i="3"/>
  <c r="AX82" i="3"/>
  <c r="AV82" i="3"/>
  <c r="AT82" i="3"/>
  <c r="AR82" i="3"/>
  <c r="AP82" i="3"/>
  <c r="AN82" i="3"/>
  <c r="AL82" i="3"/>
  <c r="AJ82" i="3"/>
  <c r="AH82" i="3"/>
  <c r="AF82" i="3"/>
  <c r="AD82" i="3"/>
  <c r="AB82" i="3"/>
  <c r="Z82" i="3"/>
  <c r="X82" i="3"/>
  <c r="V82" i="3"/>
  <c r="T82" i="3"/>
  <c r="R82" i="3"/>
  <c r="P82" i="3"/>
  <c r="N82" i="3"/>
  <c r="L82" i="3"/>
  <c r="J82" i="3"/>
  <c r="H82" i="3"/>
  <c r="F82" i="3"/>
  <c r="D82" i="3"/>
  <c r="B82" i="3"/>
  <c r="A82" i="3"/>
  <c r="BL81" i="3"/>
  <c r="A81" i="3"/>
  <c r="BL78" i="3"/>
  <c r="BJ78" i="3"/>
  <c r="BH78" i="3"/>
  <c r="BF78" i="3"/>
  <c r="BD78" i="3"/>
  <c r="BB78" i="3"/>
  <c r="AZ78" i="3"/>
  <c r="AX78" i="3"/>
  <c r="AV78" i="3"/>
  <c r="AT78" i="3"/>
  <c r="AR78" i="3"/>
  <c r="AP78" i="3"/>
  <c r="AN78" i="3"/>
  <c r="AL78" i="3"/>
  <c r="AJ78" i="3"/>
  <c r="AH78" i="3"/>
  <c r="AF78" i="3"/>
  <c r="AD78" i="3"/>
  <c r="AB78" i="3"/>
  <c r="Z78" i="3"/>
  <c r="X78" i="3"/>
  <c r="V78" i="3"/>
  <c r="T78" i="3"/>
  <c r="R78" i="3"/>
  <c r="P78" i="3"/>
  <c r="N78" i="3"/>
  <c r="L78" i="3"/>
  <c r="J78" i="3"/>
  <c r="H78" i="3"/>
  <c r="F78" i="3"/>
  <c r="D78" i="3"/>
  <c r="B78" i="3"/>
  <c r="A78" i="3"/>
  <c r="BL77" i="3"/>
  <c r="A77" i="3"/>
  <c r="BL74" i="3"/>
  <c r="BJ74" i="3"/>
  <c r="BH74" i="3"/>
  <c r="BF74" i="3"/>
  <c r="BD74" i="3"/>
  <c r="BB74" i="3"/>
  <c r="AZ74" i="3"/>
  <c r="AX74" i="3"/>
  <c r="AV74" i="3"/>
  <c r="AT74" i="3"/>
  <c r="AR74" i="3"/>
  <c r="AP74" i="3"/>
  <c r="AN74" i="3"/>
  <c r="AL74" i="3"/>
  <c r="AJ74" i="3"/>
  <c r="AH74" i="3"/>
  <c r="AF74" i="3"/>
  <c r="AD74" i="3"/>
  <c r="AB74" i="3"/>
  <c r="Z74" i="3"/>
  <c r="X74" i="3"/>
  <c r="V74" i="3"/>
  <c r="T74" i="3"/>
  <c r="R74" i="3"/>
  <c r="P74" i="3"/>
  <c r="N74" i="3"/>
  <c r="L74" i="3"/>
  <c r="J74" i="3"/>
  <c r="H74" i="3"/>
  <c r="F74" i="3"/>
  <c r="D74" i="3"/>
  <c r="B74" i="3"/>
  <c r="A74" i="3"/>
  <c r="BL73" i="3"/>
  <c r="A73" i="3"/>
  <c r="BL70" i="3"/>
  <c r="BJ70" i="3"/>
  <c r="BH70" i="3"/>
  <c r="BF70" i="3"/>
  <c r="BD70" i="3"/>
  <c r="BB70" i="3"/>
  <c r="AZ70" i="3"/>
  <c r="AX70" i="3"/>
  <c r="AV70" i="3"/>
  <c r="AT70" i="3"/>
  <c r="AR70" i="3"/>
  <c r="AP70" i="3"/>
  <c r="AN70" i="3"/>
  <c r="AL70" i="3"/>
  <c r="AJ70" i="3"/>
  <c r="AH70" i="3"/>
  <c r="AF70" i="3"/>
  <c r="AD70" i="3"/>
  <c r="AB70" i="3"/>
  <c r="Z70" i="3"/>
  <c r="X70" i="3"/>
  <c r="V70" i="3"/>
  <c r="T70" i="3"/>
  <c r="R70" i="3"/>
  <c r="P70" i="3"/>
  <c r="N70" i="3"/>
  <c r="L70" i="3"/>
  <c r="J70" i="3"/>
  <c r="H70" i="3"/>
  <c r="F70" i="3"/>
  <c r="D70" i="3"/>
  <c r="B70" i="3"/>
  <c r="A70" i="3"/>
  <c r="BL69" i="3"/>
  <c r="A69" i="3"/>
  <c r="BL66" i="3"/>
  <c r="BJ66" i="3"/>
  <c r="BH66" i="3"/>
  <c r="BF66" i="3"/>
  <c r="BD66" i="3"/>
  <c r="BB66" i="3"/>
  <c r="AZ66" i="3"/>
  <c r="AX66" i="3"/>
  <c r="AV66" i="3"/>
  <c r="AT66" i="3"/>
  <c r="AR66" i="3"/>
  <c r="AP66" i="3"/>
  <c r="AN66" i="3"/>
  <c r="AL66" i="3"/>
  <c r="AJ66" i="3"/>
  <c r="AH66" i="3"/>
  <c r="AF66" i="3"/>
  <c r="AD66" i="3"/>
  <c r="AB66" i="3"/>
  <c r="Z66" i="3"/>
  <c r="X66" i="3"/>
  <c r="V66" i="3"/>
  <c r="T66" i="3"/>
  <c r="R66" i="3"/>
  <c r="P66" i="3"/>
  <c r="N66" i="3"/>
  <c r="L66" i="3"/>
  <c r="J66" i="3"/>
  <c r="H66" i="3"/>
  <c r="F66" i="3"/>
  <c r="D66" i="3"/>
  <c r="B66" i="3"/>
  <c r="A66" i="3"/>
  <c r="BL65" i="3"/>
  <c r="A65" i="3"/>
  <c r="BL62" i="3"/>
  <c r="BJ62" i="3"/>
  <c r="BH62" i="3"/>
  <c r="BF62" i="3"/>
  <c r="BD62" i="3"/>
  <c r="BB62" i="3"/>
  <c r="AZ62" i="3"/>
  <c r="AX62" i="3"/>
  <c r="AV62" i="3"/>
  <c r="AT62" i="3"/>
  <c r="AR62" i="3"/>
  <c r="AP62" i="3"/>
  <c r="AN62" i="3"/>
  <c r="AL62" i="3"/>
  <c r="AJ62" i="3"/>
  <c r="AH62" i="3"/>
  <c r="AF62" i="3"/>
  <c r="AD62" i="3"/>
  <c r="AB62" i="3"/>
  <c r="Z62" i="3"/>
  <c r="X62" i="3"/>
  <c r="V62" i="3"/>
  <c r="T62" i="3"/>
  <c r="R62" i="3"/>
  <c r="P62" i="3"/>
  <c r="N62" i="3"/>
  <c r="L62" i="3"/>
  <c r="J62" i="3"/>
  <c r="H62" i="3"/>
  <c r="F62" i="3"/>
  <c r="D62" i="3"/>
  <c r="B62" i="3"/>
  <c r="A62" i="3"/>
  <c r="BL61" i="3"/>
  <c r="A61" i="3"/>
  <c r="BL58" i="3"/>
  <c r="BJ58" i="3"/>
  <c r="BH58" i="3"/>
  <c r="BF58" i="3"/>
  <c r="BD58" i="3"/>
  <c r="BB58" i="3"/>
  <c r="AZ58" i="3"/>
  <c r="AX58" i="3"/>
  <c r="AV58" i="3"/>
  <c r="AT58" i="3"/>
  <c r="AR58" i="3"/>
  <c r="AP58" i="3"/>
  <c r="AN58" i="3"/>
  <c r="AL58" i="3"/>
  <c r="AJ58" i="3"/>
  <c r="AH58" i="3"/>
  <c r="AF58" i="3"/>
  <c r="AD58" i="3"/>
  <c r="AB58" i="3"/>
  <c r="Z58" i="3"/>
  <c r="X58" i="3"/>
  <c r="V58" i="3"/>
  <c r="T58" i="3"/>
  <c r="R58" i="3"/>
  <c r="P58" i="3"/>
  <c r="N58" i="3"/>
  <c r="L58" i="3"/>
  <c r="J58" i="3"/>
  <c r="H58" i="3"/>
  <c r="F58" i="3"/>
  <c r="D58" i="3"/>
  <c r="B58" i="3"/>
  <c r="A58" i="3"/>
  <c r="BL57" i="3"/>
  <c r="BJ57" i="3"/>
  <c r="A57" i="3"/>
  <c r="BJ56" i="3"/>
  <c r="A55" i="3"/>
  <c r="BL54" i="3"/>
  <c r="BJ54" i="3"/>
  <c r="BH54" i="3"/>
  <c r="BF54" i="3"/>
  <c r="BD54" i="3"/>
  <c r="BB54" i="3"/>
  <c r="AZ54" i="3"/>
  <c r="AX54" i="3"/>
  <c r="AV54" i="3"/>
  <c r="AT54" i="3"/>
  <c r="AR54" i="3"/>
  <c r="AP54" i="3"/>
  <c r="AN54" i="3"/>
  <c r="AL54" i="3"/>
  <c r="AJ54" i="3"/>
  <c r="AH54" i="3"/>
  <c r="AF54" i="3"/>
  <c r="AD54" i="3"/>
  <c r="AB54" i="3"/>
  <c r="Z54" i="3"/>
  <c r="X54" i="3"/>
  <c r="V54" i="3"/>
  <c r="T54" i="3"/>
  <c r="R54" i="3"/>
  <c r="P54" i="3"/>
  <c r="N54" i="3"/>
  <c r="L54" i="3"/>
  <c r="J54" i="3"/>
  <c r="H54" i="3"/>
  <c r="F54" i="3"/>
  <c r="D54" i="3"/>
  <c r="B54" i="3"/>
  <c r="A54" i="3"/>
  <c r="BL53" i="3"/>
  <c r="BJ53" i="3"/>
  <c r="A53" i="3"/>
  <c r="BJ52" i="3"/>
  <c r="A51" i="3"/>
  <c r="BL50" i="3"/>
  <c r="BJ50" i="3"/>
  <c r="BH50" i="3"/>
  <c r="BF50" i="3"/>
  <c r="BD50" i="3"/>
  <c r="BB50" i="3"/>
  <c r="AZ50" i="3"/>
  <c r="AX50" i="3"/>
  <c r="AV50" i="3"/>
  <c r="AT50" i="3"/>
  <c r="AR50" i="3"/>
  <c r="AP50" i="3"/>
  <c r="AN50" i="3"/>
  <c r="AL50" i="3"/>
  <c r="AJ50" i="3"/>
  <c r="AH50" i="3"/>
  <c r="AF50" i="3"/>
  <c r="AD50" i="3"/>
  <c r="AB50" i="3"/>
  <c r="Z50" i="3"/>
  <c r="X50" i="3"/>
  <c r="V50" i="3"/>
  <c r="T50" i="3"/>
  <c r="R50" i="3"/>
  <c r="P50" i="3"/>
  <c r="N50" i="3"/>
  <c r="L50" i="3"/>
  <c r="J50" i="3"/>
  <c r="H50" i="3"/>
  <c r="F50" i="3"/>
  <c r="D50" i="3"/>
  <c r="B50" i="3"/>
  <c r="A50" i="3"/>
  <c r="BL49" i="3"/>
  <c r="BJ49" i="3"/>
  <c r="A49" i="3"/>
  <c r="BJ48" i="3"/>
  <c r="A47" i="3"/>
  <c r="BL46" i="3"/>
  <c r="BJ46" i="3"/>
  <c r="BH46" i="3"/>
  <c r="BF46" i="3"/>
  <c r="BD46" i="3"/>
  <c r="BB46" i="3"/>
  <c r="AZ46" i="3"/>
  <c r="AX46" i="3"/>
  <c r="AV46" i="3"/>
  <c r="AT46" i="3"/>
  <c r="AR46" i="3"/>
  <c r="AP46" i="3"/>
  <c r="AN46" i="3"/>
  <c r="AL46" i="3"/>
  <c r="AJ46" i="3"/>
  <c r="AH46" i="3"/>
  <c r="AF46" i="3"/>
  <c r="AD46" i="3"/>
  <c r="AB46" i="3"/>
  <c r="Z46" i="3"/>
  <c r="X46" i="3"/>
  <c r="V46" i="3"/>
  <c r="T46" i="3"/>
  <c r="R46" i="3"/>
  <c r="P46" i="3"/>
  <c r="N46" i="3"/>
  <c r="L46" i="3"/>
  <c r="J46" i="3"/>
  <c r="H46" i="3"/>
  <c r="F46" i="3"/>
  <c r="D46" i="3"/>
  <c r="B46" i="3"/>
  <c r="A46" i="3"/>
  <c r="BL45" i="3"/>
  <c r="BH45" i="3"/>
  <c r="BB45" i="3"/>
  <c r="AN45" i="3"/>
  <c r="A45" i="3"/>
  <c r="BJ44" i="3"/>
  <c r="BH44" i="3"/>
  <c r="BB44" i="3"/>
  <c r="AZ44" i="3"/>
  <c r="AX44" i="3"/>
  <c r="AV44" i="3"/>
  <c r="AT44" i="3"/>
  <c r="AP44" i="3"/>
  <c r="AN44" i="3"/>
  <c r="AL44" i="3"/>
  <c r="AJ44" i="3"/>
  <c r="AF44" i="3"/>
  <c r="AB44" i="3"/>
  <c r="Z44" i="3"/>
  <c r="X44" i="3"/>
  <c r="V44" i="3"/>
  <c r="T44" i="3"/>
  <c r="R44" i="3"/>
  <c r="N44" i="3"/>
  <c r="L44" i="3"/>
  <c r="J44" i="3"/>
  <c r="H44" i="3"/>
  <c r="F44" i="3"/>
  <c r="D44" i="3"/>
  <c r="AF43" i="3"/>
  <c r="A43" i="3"/>
  <c r="BL42" i="3"/>
  <c r="BJ42" i="3"/>
  <c r="BH42" i="3"/>
  <c r="BF42" i="3"/>
  <c r="BD42" i="3"/>
  <c r="BB42" i="3"/>
  <c r="AZ42" i="3"/>
  <c r="AX42" i="3"/>
  <c r="AV42" i="3"/>
  <c r="AT42" i="3"/>
  <c r="AR42" i="3"/>
  <c r="AP42" i="3"/>
  <c r="AN42" i="3"/>
  <c r="AL42" i="3"/>
  <c r="AJ42" i="3"/>
  <c r="AI42" i="3"/>
  <c r="AH42" i="3"/>
  <c r="AF42" i="3"/>
  <c r="AD42" i="3"/>
  <c r="AB42" i="3"/>
  <c r="Z42" i="3"/>
  <c r="X42" i="3"/>
  <c r="V42" i="3"/>
  <c r="T42" i="3"/>
  <c r="R42" i="3"/>
  <c r="P42" i="3"/>
  <c r="N42" i="3"/>
  <c r="L42" i="3"/>
  <c r="J42" i="3"/>
  <c r="H42" i="3"/>
  <c r="F42" i="3"/>
  <c r="D42" i="3"/>
  <c r="B42" i="3"/>
  <c r="A42" i="3"/>
  <c r="BL41" i="3"/>
  <c r="A41" i="3"/>
  <c r="BJ40" i="3"/>
  <c r="BH40" i="3"/>
  <c r="BB40" i="3"/>
  <c r="AZ40" i="3"/>
  <c r="AX40" i="3"/>
  <c r="AV40" i="3"/>
  <c r="AT40" i="3"/>
  <c r="AJ40" i="3"/>
  <c r="AH40" i="3"/>
  <c r="AF40" i="3"/>
  <c r="AB40" i="3"/>
  <c r="X40" i="3"/>
  <c r="V40" i="3"/>
  <c r="T40" i="3"/>
  <c r="R40" i="3"/>
  <c r="N40" i="3"/>
  <c r="L40" i="3"/>
  <c r="J40" i="3"/>
  <c r="H40" i="3"/>
  <c r="F40" i="3"/>
  <c r="D40" i="3"/>
  <c r="AH39" i="3"/>
  <c r="AF39" i="3"/>
  <c r="A39" i="3"/>
  <c r="BL38" i="3"/>
  <c r="BJ38" i="3"/>
  <c r="BH38" i="3"/>
  <c r="BF38" i="3"/>
  <c r="BD38" i="3"/>
  <c r="BB38" i="3"/>
  <c r="AZ38" i="3"/>
  <c r="AX38" i="3"/>
  <c r="AV38" i="3"/>
  <c r="AT38" i="3"/>
  <c r="AR38" i="3"/>
  <c r="AP38" i="3"/>
  <c r="AN38" i="3"/>
  <c r="AL38" i="3"/>
  <c r="AJ38" i="3"/>
  <c r="AH38" i="3"/>
  <c r="AF38" i="3"/>
  <c r="AD38" i="3"/>
  <c r="AB38" i="3"/>
  <c r="Z38" i="3"/>
  <c r="X38" i="3"/>
  <c r="V38" i="3"/>
  <c r="T38" i="3"/>
  <c r="R38" i="3"/>
  <c r="P38" i="3"/>
  <c r="N38" i="3"/>
  <c r="L38" i="3"/>
  <c r="J38" i="3"/>
  <c r="H38" i="3"/>
  <c r="F38" i="3"/>
  <c r="D38" i="3"/>
  <c r="B38" i="3"/>
  <c r="A38" i="3"/>
  <c r="BL37" i="3"/>
  <c r="A37" i="3"/>
  <c r="AB36" i="3"/>
  <c r="Z36" i="3"/>
  <c r="X36" i="3"/>
  <c r="V36" i="3"/>
  <c r="T36" i="3"/>
  <c r="R36" i="3"/>
  <c r="N36" i="3"/>
  <c r="L36" i="3"/>
  <c r="J36" i="3"/>
  <c r="H36" i="3"/>
  <c r="F36" i="3"/>
  <c r="D36" i="3"/>
  <c r="A35" i="3"/>
  <c r="BL34" i="3"/>
  <c r="BJ34" i="3"/>
  <c r="BH34" i="3"/>
  <c r="BF34" i="3"/>
  <c r="BD34" i="3"/>
  <c r="BB34" i="3"/>
  <c r="AZ34" i="3"/>
  <c r="AX34" i="3"/>
  <c r="AV34" i="3"/>
  <c r="AT34" i="3"/>
  <c r="AR34" i="3"/>
  <c r="AP34" i="3"/>
  <c r="AN34" i="3"/>
  <c r="AL34" i="3"/>
  <c r="AJ34" i="3"/>
  <c r="AH34" i="3"/>
  <c r="AF34" i="3"/>
  <c r="AD34" i="3"/>
  <c r="AB34" i="3"/>
  <c r="Z34" i="3"/>
  <c r="X34" i="3"/>
  <c r="V34" i="3"/>
  <c r="T34" i="3"/>
  <c r="R34" i="3"/>
  <c r="P34" i="3"/>
  <c r="N34" i="3"/>
  <c r="L34" i="3"/>
  <c r="J34" i="3"/>
  <c r="H34" i="3"/>
  <c r="G34" i="3"/>
  <c r="F34" i="3"/>
  <c r="D34" i="3"/>
  <c r="B34" i="3"/>
  <c r="A34" i="3"/>
  <c r="BL33" i="3"/>
  <c r="BH33" i="3"/>
  <c r="BB33" i="3"/>
  <c r="AN33" i="3"/>
  <c r="AL33" i="3"/>
  <c r="A33" i="3"/>
  <c r="BJ32" i="3"/>
  <c r="BH32" i="3"/>
  <c r="BB32" i="3"/>
  <c r="AZ32" i="3"/>
  <c r="AX32" i="3"/>
  <c r="AV32" i="3"/>
  <c r="AT32" i="3"/>
  <c r="AP32" i="3"/>
  <c r="AN32" i="3"/>
  <c r="AL32" i="3"/>
  <c r="AJ32" i="3"/>
  <c r="AH32" i="3"/>
  <c r="AF32" i="3"/>
  <c r="AB32" i="3"/>
  <c r="Z32" i="3"/>
  <c r="X32" i="3"/>
  <c r="V32" i="3"/>
  <c r="T32" i="3"/>
  <c r="R32" i="3"/>
  <c r="N32" i="3"/>
  <c r="L32" i="3"/>
  <c r="J32" i="3"/>
  <c r="H32" i="3"/>
  <c r="F32" i="3"/>
  <c r="D32" i="3"/>
  <c r="AL31" i="3"/>
  <c r="A31" i="3"/>
  <c r="BL30" i="3"/>
  <c r="BJ30" i="3"/>
  <c r="BH30" i="3"/>
  <c r="BF30" i="3"/>
  <c r="BD30" i="3"/>
  <c r="BB30" i="3"/>
  <c r="AZ30" i="3"/>
  <c r="AX30" i="3"/>
  <c r="AV30" i="3"/>
  <c r="AT30" i="3"/>
  <c r="AR30" i="3"/>
  <c r="AP30" i="3"/>
  <c r="AN30" i="3"/>
  <c r="AL30" i="3"/>
  <c r="AJ30" i="3"/>
  <c r="AI30" i="3"/>
  <c r="AH30" i="3"/>
  <c r="AG30" i="3"/>
  <c r="AF30" i="3"/>
  <c r="AD30" i="3"/>
  <c r="AB30" i="3"/>
  <c r="AA30" i="3"/>
  <c r="Z30" i="3"/>
  <c r="X30" i="3"/>
  <c r="V30" i="3"/>
  <c r="T30" i="3"/>
  <c r="R30" i="3"/>
  <c r="P30" i="3"/>
  <c r="N30" i="3"/>
  <c r="L30" i="3"/>
  <c r="J30" i="3"/>
  <c r="H30" i="3"/>
  <c r="F30" i="3"/>
  <c r="D30" i="3"/>
  <c r="B30" i="3"/>
  <c r="A30" i="3"/>
  <c r="BL29" i="3"/>
  <c r="BJ29" i="3"/>
  <c r="BB29" i="3"/>
  <c r="AN29" i="3"/>
  <c r="AL29" i="3"/>
  <c r="A29" i="3"/>
  <c r="BJ28" i="3"/>
  <c r="BH28" i="3"/>
  <c r="BB28" i="3"/>
  <c r="AZ28" i="3"/>
  <c r="AX28" i="3"/>
  <c r="AV28" i="3"/>
  <c r="AT28" i="3"/>
  <c r="AP28" i="3"/>
  <c r="AN28" i="3"/>
  <c r="AL28" i="3"/>
  <c r="AJ28" i="3"/>
  <c r="AF28" i="3"/>
  <c r="AB28" i="3"/>
  <c r="Z28" i="3"/>
  <c r="X28" i="3"/>
  <c r="V28" i="3"/>
  <c r="T28" i="3"/>
  <c r="R28" i="3"/>
  <c r="N28" i="3"/>
  <c r="L28" i="3"/>
  <c r="J28" i="3"/>
  <c r="H28" i="3"/>
  <c r="F28" i="3"/>
  <c r="D28" i="3"/>
  <c r="AF27" i="3"/>
  <c r="A27" i="3"/>
  <c r="BL26" i="3"/>
  <c r="BJ26" i="3"/>
  <c r="BI26" i="3"/>
  <c r="BH26" i="3"/>
  <c r="BF26" i="3"/>
  <c r="BD26" i="3"/>
  <c r="BB26" i="3"/>
  <c r="AZ26" i="3"/>
  <c r="AX26" i="3"/>
  <c r="AV26" i="3"/>
  <c r="AU26" i="3"/>
  <c r="AT26" i="3"/>
  <c r="AR26" i="3"/>
  <c r="AP26" i="3"/>
  <c r="AN26" i="3"/>
  <c r="AL26" i="3"/>
  <c r="AJ26" i="3"/>
  <c r="AH26" i="3"/>
  <c r="AF26" i="3"/>
  <c r="AD26" i="3"/>
  <c r="AB26" i="3"/>
  <c r="Z26" i="3"/>
  <c r="X26" i="3"/>
  <c r="V26" i="3"/>
  <c r="T26" i="3"/>
  <c r="R26" i="3"/>
  <c r="P26" i="3"/>
  <c r="O26" i="3"/>
  <c r="N26" i="3"/>
  <c r="M26" i="3"/>
  <c r="L26" i="3"/>
  <c r="J26" i="3"/>
  <c r="H26" i="3"/>
  <c r="F26" i="3"/>
  <c r="D26" i="3"/>
  <c r="B26" i="3"/>
  <c r="A26" i="3"/>
  <c r="BL25" i="3"/>
  <c r="BJ25" i="3"/>
  <c r="BH25" i="3"/>
  <c r="BB25" i="3"/>
  <c r="AN25" i="3"/>
  <c r="AL25" i="3"/>
  <c r="A25" i="3"/>
  <c r="BJ24" i="3"/>
  <c r="BH24" i="3"/>
  <c r="BF24" i="3"/>
  <c r="BD24" i="3"/>
  <c r="BB24" i="3"/>
  <c r="AZ24" i="3"/>
  <c r="AX24" i="3"/>
  <c r="AV24" i="3"/>
  <c r="AT24" i="3"/>
  <c r="AP24" i="3"/>
  <c r="AN24" i="3"/>
  <c r="AL24" i="3"/>
  <c r="AJ24" i="3"/>
  <c r="AH24" i="3"/>
  <c r="AF24" i="3"/>
  <c r="AB24" i="3"/>
  <c r="Z24" i="3"/>
  <c r="X24" i="3"/>
  <c r="V24" i="3"/>
  <c r="T24" i="3"/>
  <c r="R24" i="3"/>
  <c r="N24" i="3"/>
  <c r="L24" i="3"/>
  <c r="J24" i="3"/>
  <c r="H24" i="3"/>
  <c r="F24" i="3"/>
  <c r="D24" i="3"/>
  <c r="AL23" i="3"/>
  <c r="AJ23" i="3"/>
  <c r="AF23" i="3"/>
  <c r="A23" i="3"/>
  <c r="BL22" i="3"/>
  <c r="BJ22" i="3"/>
  <c r="BH22" i="3"/>
  <c r="BF22" i="3"/>
  <c r="BD22" i="3"/>
  <c r="BB22" i="3"/>
  <c r="AZ22" i="3"/>
  <c r="AX22" i="3"/>
  <c r="AV22" i="3"/>
  <c r="AT22" i="3"/>
  <c r="AR22" i="3"/>
  <c r="AP22" i="3"/>
  <c r="AN22" i="3"/>
  <c r="AL22" i="3"/>
  <c r="AJ22" i="3"/>
  <c r="AH22" i="3"/>
  <c r="AF22" i="3"/>
  <c r="AD22" i="3"/>
  <c r="AB22" i="3"/>
  <c r="Z22" i="3"/>
  <c r="X22" i="3"/>
  <c r="W22" i="3"/>
  <c r="V22" i="3"/>
  <c r="U22" i="3"/>
  <c r="T22" i="3"/>
  <c r="S22" i="3"/>
  <c r="R22" i="3"/>
  <c r="P22" i="3"/>
  <c r="N22" i="3"/>
  <c r="L22" i="3"/>
  <c r="J22" i="3"/>
  <c r="H22" i="3"/>
  <c r="G22" i="3"/>
  <c r="F22" i="3"/>
  <c r="D22" i="3"/>
  <c r="B22" i="3"/>
  <c r="A22" i="3"/>
  <c r="BL21" i="3"/>
  <c r="BJ21" i="3"/>
  <c r="BH21" i="3"/>
  <c r="BB21" i="3"/>
  <c r="AN21" i="3"/>
  <c r="AL21" i="3"/>
  <c r="A21" i="3"/>
  <c r="BJ20" i="3"/>
  <c r="BH20" i="3"/>
  <c r="BD20" i="3"/>
  <c r="BB20" i="3"/>
  <c r="AZ20" i="3"/>
  <c r="AX20" i="3"/>
  <c r="AV20" i="3"/>
  <c r="AT20" i="3"/>
  <c r="AR20" i="3"/>
  <c r="AP20" i="3"/>
  <c r="AN20" i="3"/>
  <c r="AL20" i="3"/>
  <c r="AJ20" i="3"/>
  <c r="AH20" i="3"/>
  <c r="AF20" i="3"/>
  <c r="AB20" i="3"/>
  <c r="Z20" i="3"/>
  <c r="X20" i="3"/>
  <c r="V20" i="3"/>
  <c r="T20" i="3"/>
  <c r="R20" i="3"/>
  <c r="P20" i="3"/>
  <c r="N20" i="3"/>
  <c r="L20" i="3"/>
  <c r="J20" i="3"/>
  <c r="H20" i="3"/>
  <c r="F20" i="3"/>
  <c r="D20" i="3"/>
  <c r="AF19" i="3"/>
  <c r="A19" i="3"/>
  <c r="BL18" i="3"/>
  <c r="BJ18" i="3"/>
  <c r="BH18" i="3"/>
  <c r="BF18" i="3"/>
  <c r="BD18" i="3"/>
  <c r="BB18" i="3"/>
  <c r="AZ18" i="3"/>
  <c r="AX18" i="3"/>
  <c r="AV18" i="3"/>
  <c r="AT18" i="3"/>
  <c r="AR18" i="3"/>
  <c r="AP18" i="3"/>
  <c r="AN18" i="3"/>
  <c r="AL18" i="3"/>
  <c r="AJ18" i="3"/>
  <c r="AH18" i="3"/>
  <c r="AF18" i="3"/>
  <c r="AD18" i="3"/>
  <c r="AB18" i="3"/>
  <c r="Z18" i="3"/>
  <c r="X18" i="3"/>
  <c r="V18" i="3"/>
  <c r="T18" i="3"/>
  <c r="R18" i="3"/>
  <c r="P18" i="3"/>
  <c r="N18" i="3"/>
  <c r="L18" i="3"/>
  <c r="J18" i="3"/>
  <c r="H18" i="3"/>
  <c r="F18" i="3"/>
  <c r="D18" i="3"/>
  <c r="B18" i="3"/>
  <c r="A18" i="3"/>
  <c r="BL17" i="3"/>
  <c r="BJ17" i="3"/>
  <c r="BH17" i="3"/>
  <c r="BB17" i="3"/>
  <c r="A17" i="3"/>
  <c r="BJ16" i="3"/>
  <c r="BH16" i="3"/>
  <c r="BF16" i="3"/>
  <c r="BD16" i="3"/>
  <c r="BB16" i="3"/>
  <c r="AZ16" i="3"/>
  <c r="AX16" i="3"/>
  <c r="AV16" i="3"/>
  <c r="AT16" i="3"/>
  <c r="AP16" i="3"/>
  <c r="AN16" i="3"/>
  <c r="AL16" i="3"/>
  <c r="AJ16" i="3"/>
  <c r="AH16" i="3"/>
  <c r="AF16" i="3"/>
  <c r="AD16" i="3"/>
  <c r="AB16" i="3"/>
  <c r="Z16" i="3"/>
  <c r="X16" i="3"/>
  <c r="V16" i="3"/>
  <c r="T16" i="3"/>
  <c r="R16" i="3"/>
  <c r="N16" i="3"/>
  <c r="L16" i="3"/>
  <c r="J16" i="3"/>
  <c r="H16" i="3"/>
  <c r="F16" i="3"/>
  <c r="D16" i="3"/>
  <c r="AF15" i="3"/>
  <c r="A15" i="3"/>
  <c r="BL14" i="3"/>
  <c r="BJ14" i="3"/>
  <c r="BH14" i="3"/>
  <c r="BF14" i="3"/>
  <c r="BD14" i="3"/>
  <c r="BB14" i="3"/>
  <c r="AZ14" i="3"/>
  <c r="AX14" i="3"/>
  <c r="AV14" i="3"/>
  <c r="AT14" i="3"/>
  <c r="AR14" i="3"/>
  <c r="AP14" i="3"/>
  <c r="AN14" i="3"/>
  <c r="AL14" i="3"/>
  <c r="AJ14" i="3"/>
  <c r="AH14" i="3"/>
  <c r="AF14" i="3"/>
  <c r="AD14" i="3"/>
  <c r="AB14" i="3"/>
  <c r="Z14" i="3"/>
  <c r="X14" i="3"/>
  <c r="V14" i="3"/>
  <c r="T14" i="3"/>
  <c r="R14" i="3"/>
  <c r="P14" i="3"/>
  <c r="N14" i="3"/>
  <c r="L14" i="3"/>
  <c r="J14" i="3"/>
  <c r="H14" i="3"/>
  <c r="F14" i="3"/>
  <c r="D14" i="3"/>
  <c r="B14" i="3"/>
  <c r="A14" i="3"/>
  <c r="BL13" i="3"/>
  <c r="BJ13" i="3"/>
  <c r="A13" i="3"/>
  <c r="BJ12" i="3"/>
  <c r="BH12" i="3"/>
  <c r="BD12" i="3"/>
  <c r="BB12" i="3"/>
  <c r="AZ12" i="3"/>
  <c r="AX12" i="3"/>
  <c r="AV12" i="3"/>
  <c r="AT12" i="3"/>
  <c r="AR12" i="3"/>
  <c r="AP12" i="3"/>
  <c r="AN12" i="3"/>
  <c r="AL12" i="3"/>
  <c r="AH12" i="3"/>
  <c r="AF12" i="3"/>
  <c r="AD12" i="3"/>
  <c r="AB12" i="3"/>
  <c r="Z12" i="3"/>
  <c r="X12" i="3"/>
  <c r="V12" i="3"/>
  <c r="T12" i="3"/>
  <c r="R12" i="3"/>
  <c r="P12" i="3"/>
  <c r="N12" i="3"/>
  <c r="L12" i="3"/>
  <c r="J12" i="3"/>
  <c r="H12" i="3"/>
  <c r="F12" i="3"/>
  <c r="D12" i="3"/>
  <c r="A11" i="3"/>
  <c r="BL10" i="3"/>
  <c r="BJ10" i="3"/>
  <c r="BH10" i="3"/>
  <c r="BF10" i="3"/>
  <c r="BD10" i="3"/>
  <c r="BB10" i="3"/>
  <c r="AZ10" i="3"/>
  <c r="AX10" i="3"/>
  <c r="AV10" i="3"/>
  <c r="AU10" i="3"/>
  <c r="AT10" i="3"/>
  <c r="AR10" i="3"/>
  <c r="AP10" i="3"/>
  <c r="AN10" i="3"/>
  <c r="AL10" i="3"/>
  <c r="AJ10" i="3"/>
  <c r="AH10" i="3"/>
  <c r="AF10" i="3"/>
  <c r="AD10" i="3"/>
  <c r="AB10" i="3"/>
  <c r="Z10" i="3"/>
  <c r="X10" i="3"/>
  <c r="V10" i="3"/>
  <c r="T10" i="3"/>
  <c r="R10" i="3"/>
  <c r="P10" i="3"/>
  <c r="N10" i="3"/>
  <c r="L10" i="3"/>
  <c r="J10" i="3"/>
  <c r="H10" i="3"/>
  <c r="F10" i="3"/>
  <c r="D10" i="3"/>
  <c r="B10" i="3"/>
  <c r="A10" i="3"/>
  <c r="BL89" i="2"/>
  <c r="A89" i="2"/>
  <c r="BL86" i="2"/>
  <c r="BJ86" i="2"/>
  <c r="BH86" i="2"/>
  <c r="BF86" i="2"/>
  <c r="BD86" i="2"/>
  <c r="BB86" i="2"/>
  <c r="AZ86" i="2"/>
  <c r="AX86" i="2"/>
  <c r="AV86" i="2"/>
  <c r="AT86" i="2"/>
  <c r="AR86" i="2"/>
  <c r="AP86" i="2"/>
  <c r="AN86" i="2"/>
  <c r="AL86" i="2"/>
  <c r="AJ86" i="2"/>
  <c r="AH86" i="2"/>
  <c r="AF86" i="2"/>
  <c r="AD86" i="2"/>
  <c r="AB86" i="2"/>
  <c r="Z86" i="2"/>
  <c r="X86" i="2"/>
  <c r="V86" i="2"/>
  <c r="T86" i="2"/>
  <c r="R86" i="2"/>
  <c r="P86" i="2"/>
  <c r="N86" i="2"/>
  <c r="L86" i="2"/>
  <c r="J86" i="2"/>
  <c r="H86" i="2"/>
  <c r="F86" i="2"/>
  <c r="D86" i="2"/>
  <c r="B86" i="2"/>
  <c r="A86" i="2"/>
  <c r="BL85" i="2"/>
  <c r="A85" i="2"/>
  <c r="BL82" i="2"/>
  <c r="BJ82" i="2"/>
  <c r="BH82" i="2"/>
  <c r="BF82" i="2"/>
  <c r="BD82" i="2"/>
  <c r="BB82" i="2"/>
  <c r="AZ82" i="2"/>
  <c r="AX82" i="2"/>
  <c r="AV82" i="2"/>
  <c r="AT82" i="2"/>
  <c r="AR82" i="2"/>
  <c r="AP82" i="2"/>
  <c r="AN82" i="2"/>
  <c r="AL82" i="2"/>
  <c r="AJ82" i="2"/>
  <c r="AH82" i="2"/>
  <c r="AF82" i="2"/>
  <c r="AD82" i="2"/>
  <c r="AB82" i="2"/>
  <c r="Z82" i="2"/>
  <c r="X82" i="2"/>
  <c r="V82" i="2"/>
  <c r="T82" i="2"/>
  <c r="R82" i="2"/>
  <c r="P82" i="2"/>
  <c r="N82" i="2"/>
  <c r="L82" i="2"/>
  <c r="J82" i="2"/>
  <c r="H82" i="2"/>
  <c r="F82" i="2"/>
  <c r="D82" i="2"/>
  <c r="B82" i="2"/>
  <c r="A82" i="2"/>
  <c r="BL81" i="2"/>
  <c r="A81" i="2"/>
  <c r="BL78" i="2"/>
  <c r="BJ78" i="2"/>
  <c r="BH78" i="2"/>
  <c r="BF78" i="2"/>
  <c r="BD78" i="2"/>
  <c r="BB78" i="2"/>
  <c r="AZ78" i="2"/>
  <c r="AX78" i="2"/>
  <c r="AV78" i="2"/>
  <c r="AT78" i="2"/>
  <c r="AR78" i="2"/>
  <c r="AP78" i="2"/>
  <c r="AN78" i="2"/>
  <c r="AL78" i="2"/>
  <c r="AJ78" i="2"/>
  <c r="AH78" i="2"/>
  <c r="AF78" i="2"/>
  <c r="AD78" i="2"/>
  <c r="AB78" i="2"/>
  <c r="Z78" i="2"/>
  <c r="X78" i="2"/>
  <c r="V78" i="2"/>
  <c r="T78" i="2"/>
  <c r="R78" i="2"/>
  <c r="P78" i="2"/>
  <c r="N78" i="2"/>
  <c r="L78" i="2"/>
  <c r="J78" i="2"/>
  <c r="H78" i="2"/>
  <c r="F78" i="2"/>
  <c r="D78" i="2"/>
  <c r="B78" i="2"/>
  <c r="A78" i="2"/>
  <c r="BL77" i="2"/>
  <c r="A77" i="2"/>
  <c r="BL74" i="2"/>
  <c r="BJ74" i="2"/>
  <c r="BH74" i="2"/>
  <c r="BF74" i="2"/>
  <c r="BD74" i="2"/>
  <c r="BB74" i="2"/>
  <c r="AZ74" i="2"/>
  <c r="AX74" i="2"/>
  <c r="AV74" i="2"/>
  <c r="AT74" i="2"/>
  <c r="AR74" i="2"/>
  <c r="AP74" i="2"/>
  <c r="AN74" i="2"/>
  <c r="AL74" i="2"/>
  <c r="AJ74" i="2"/>
  <c r="AH74" i="2"/>
  <c r="AF74" i="2"/>
  <c r="AD74" i="2"/>
  <c r="AB74" i="2"/>
  <c r="Z74" i="2"/>
  <c r="X74" i="2"/>
  <c r="V74" i="2"/>
  <c r="T74" i="2"/>
  <c r="R74" i="2"/>
  <c r="P74" i="2"/>
  <c r="N74" i="2"/>
  <c r="L74" i="2"/>
  <c r="J74" i="2"/>
  <c r="H74" i="2"/>
  <c r="F74" i="2"/>
  <c r="D74" i="2"/>
  <c r="B74" i="2"/>
  <c r="A74" i="2"/>
  <c r="BL73" i="2"/>
  <c r="A73" i="2"/>
  <c r="BL70" i="2"/>
  <c r="BJ70" i="2"/>
  <c r="BH70" i="2"/>
  <c r="BF70" i="2"/>
  <c r="BD70" i="2"/>
  <c r="BB70" i="2"/>
  <c r="AZ70" i="2"/>
  <c r="AX70" i="2"/>
  <c r="AV70" i="2"/>
  <c r="AT70" i="2"/>
  <c r="AR70" i="2"/>
  <c r="AP70" i="2"/>
  <c r="AN70" i="2"/>
  <c r="AL70" i="2"/>
  <c r="AJ70" i="2"/>
  <c r="AH70" i="2"/>
  <c r="AF70" i="2"/>
  <c r="AD70" i="2"/>
  <c r="AB70" i="2"/>
  <c r="Z70" i="2"/>
  <c r="X70" i="2"/>
  <c r="V70" i="2"/>
  <c r="T70" i="2"/>
  <c r="R70" i="2"/>
  <c r="P70" i="2"/>
  <c r="N70" i="2"/>
  <c r="L70" i="2"/>
  <c r="J70" i="2"/>
  <c r="H70" i="2"/>
  <c r="F70" i="2"/>
  <c r="D70" i="2"/>
  <c r="B70" i="2"/>
  <c r="A70" i="2"/>
  <c r="BL69" i="2"/>
  <c r="A69" i="2"/>
  <c r="BL66" i="2"/>
  <c r="BJ66" i="2"/>
  <c r="BH66" i="2"/>
  <c r="BF66" i="2"/>
  <c r="BD66" i="2"/>
  <c r="BB66" i="2"/>
  <c r="AZ66" i="2"/>
  <c r="AX66" i="2"/>
  <c r="AV66" i="2"/>
  <c r="AT66" i="2"/>
  <c r="AR66" i="2"/>
  <c r="AP66" i="2"/>
  <c r="AN66" i="2"/>
  <c r="AL66" i="2"/>
  <c r="AJ66" i="2"/>
  <c r="AH66" i="2"/>
  <c r="AF66" i="2"/>
  <c r="AD66" i="2"/>
  <c r="AB66" i="2"/>
  <c r="Z66" i="2"/>
  <c r="X66" i="2"/>
  <c r="V66" i="2"/>
  <c r="T66" i="2"/>
  <c r="R66" i="2"/>
  <c r="P66" i="2"/>
  <c r="N66" i="2"/>
  <c r="L66" i="2"/>
  <c r="J66" i="2"/>
  <c r="H66" i="2"/>
  <c r="F66" i="2"/>
  <c r="D66" i="2"/>
  <c r="B66" i="2"/>
  <c r="A66" i="2"/>
  <c r="BL65" i="2"/>
  <c r="A65" i="2"/>
  <c r="BL62" i="2"/>
  <c r="BJ62" i="2"/>
  <c r="BH62" i="2"/>
  <c r="BF62" i="2"/>
  <c r="BD62" i="2"/>
  <c r="BB62" i="2"/>
  <c r="AZ62" i="2"/>
  <c r="AX62" i="2"/>
  <c r="AV62" i="2"/>
  <c r="AT62" i="2"/>
  <c r="AR62" i="2"/>
  <c r="AP62" i="2"/>
  <c r="AN62" i="2"/>
  <c r="AL62" i="2"/>
  <c r="AJ62" i="2"/>
  <c r="AH62" i="2"/>
  <c r="AF62" i="2"/>
  <c r="AD62" i="2"/>
  <c r="AB62" i="2"/>
  <c r="Z62" i="2"/>
  <c r="X62" i="2"/>
  <c r="V62" i="2"/>
  <c r="T62" i="2"/>
  <c r="R62" i="2"/>
  <c r="P62" i="2"/>
  <c r="N62" i="2"/>
  <c r="L62" i="2"/>
  <c r="J62" i="2"/>
  <c r="H62" i="2"/>
  <c r="F62" i="2"/>
  <c r="D62" i="2"/>
  <c r="B62" i="2"/>
  <c r="A62" i="2"/>
  <c r="BL61" i="2"/>
  <c r="A61" i="2"/>
  <c r="BL58" i="2"/>
  <c r="BJ58" i="2"/>
  <c r="BH58" i="2"/>
  <c r="BF58" i="2"/>
  <c r="BD58" i="2"/>
  <c r="BB58" i="2"/>
  <c r="AZ58" i="2"/>
  <c r="AX58" i="2"/>
  <c r="AV58" i="2"/>
  <c r="AT58" i="2"/>
  <c r="AR58" i="2"/>
  <c r="AP58" i="2"/>
  <c r="AN58" i="2"/>
  <c r="AL58" i="2"/>
  <c r="AJ58" i="2"/>
  <c r="AH58" i="2"/>
  <c r="AF58" i="2"/>
  <c r="AD58" i="2"/>
  <c r="AB58" i="2"/>
  <c r="Z58" i="2"/>
  <c r="X58" i="2"/>
  <c r="V58" i="2"/>
  <c r="T58" i="2"/>
  <c r="R58" i="2"/>
  <c r="P58" i="2"/>
  <c r="N58" i="2"/>
  <c r="L58" i="2"/>
  <c r="J58" i="2"/>
  <c r="H58" i="2"/>
  <c r="F58" i="2"/>
  <c r="D58" i="2"/>
  <c r="B58" i="2"/>
  <c r="A58" i="2"/>
  <c r="BL57" i="2"/>
  <c r="A57" i="2"/>
  <c r="BL54" i="2"/>
  <c r="BJ54" i="2"/>
  <c r="BH54" i="2"/>
  <c r="BF54" i="2"/>
  <c r="BD54" i="2"/>
  <c r="BB54" i="2"/>
  <c r="AZ54" i="2"/>
  <c r="AX54" i="2"/>
  <c r="AV54" i="2"/>
  <c r="AT54" i="2"/>
  <c r="AR54" i="2"/>
  <c r="AP54" i="2"/>
  <c r="AN54" i="2"/>
  <c r="AL54" i="2"/>
  <c r="AJ54" i="2"/>
  <c r="AH54" i="2"/>
  <c r="AF54" i="2"/>
  <c r="AD54" i="2"/>
  <c r="AB54" i="2"/>
  <c r="Z54" i="2"/>
  <c r="X54" i="2"/>
  <c r="V54" i="2"/>
  <c r="T54" i="2"/>
  <c r="R54" i="2"/>
  <c r="P54" i="2"/>
  <c r="N54" i="2"/>
  <c r="L54" i="2"/>
  <c r="J54" i="2"/>
  <c r="H54" i="2"/>
  <c r="F54" i="2"/>
  <c r="D54" i="2"/>
  <c r="B54" i="2"/>
  <c r="A54" i="2"/>
  <c r="BL53" i="2"/>
  <c r="A53" i="2"/>
  <c r="BL50" i="2"/>
  <c r="BJ50" i="2"/>
  <c r="BH50" i="2"/>
  <c r="BF50" i="2"/>
  <c r="BD50" i="2"/>
  <c r="BB50" i="2"/>
  <c r="AZ50" i="2"/>
  <c r="AX50" i="2"/>
  <c r="AV50" i="2"/>
  <c r="AT50" i="2"/>
  <c r="AR50" i="2"/>
  <c r="AP50" i="2"/>
  <c r="AN50" i="2"/>
  <c r="AL50" i="2"/>
  <c r="AJ50" i="2"/>
  <c r="AH50" i="2"/>
  <c r="AF50" i="2"/>
  <c r="AD50" i="2"/>
  <c r="AB50" i="2"/>
  <c r="Z50" i="2"/>
  <c r="X50" i="2"/>
  <c r="V50" i="2"/>
  <c r="T50" i="2"/>
  <c r="R50" i="2"/>
  <c r="P50" i="2"/>
  <c r="N50" i="2"/>
  <c r="L50" i="2"/>
  <c r="J50" i="2"/>
  <c r="H50" i="2"/>
  <c r="F50" i="2"/>
  <c r="D50" i="2"/>
  <c r="B50" i="2"/>
  <c r="A50" i="2"/>
  <c r="BL49" i="2"/>
  <c r="A49" i="2"/>
  <c r="A47" i="2"/>
  <c r="BL46" i="2"/>
  <c r="BK46" i="2"/>
  <c r="BJ46" i="2"/>
  <c r="BI46" i="2"/>
  <c r="BH46" i="2"/>
  <c r="BG46" i="2"/>
  <c r="BF46" i="2"/>
  <c r="BE46" i="2"/>
  <c r="BD46" i="2"/>
  <c r="BC46" i="2"/>
  <c r="BB46" i="2"/>
  <c r="BA46" i="2"/>
  <c r="AZ46" i="2"/>
  <c r="AY46" i="2"/>
  <c r="AX46" i="2"/>
  <c r="AW46" i="2"/>
  <c r="AV46" i="2"/>
  <c r="AU46" i="2"/>
  <c r="AT46" i="2"/>
  <c r="AS46" i="2"/>
  <c r="AR46" i="2"/>
  <c r="AQ46" i="2"/>
  <c r="AP46" i="2"/>
  <c r="AO46" i="2"/>
  <c r="AN46" i="2"/>
  <c r="AM46" i="2"/>
  <c r="AL46" i="2"/>
  <c r="AK46" i="2"/>
  <c r="AJ46" i="2"/>
  <c r="AI46" i="2"/>
  <c r="AH46" i="2"/>
  <c r="AG46" i="2"/>
  <c r="AF46" i="2"/>
  <c r="AE46" i="2"/>
  <c r="AD46" i="2"/>
  <c r="AC46" i="2"/>
  <c r="AB46" i="2"/>
  <c r="AA46" i="2"/>
  <c r="Z46" i="2"/>
  <c r="Y46" i="2"/>
  <c r="X46" i="2"/>
  <c r="W46" i="2"/>
  <c r="V46" i="2"/>
  <c r="U46" i="2"/>
  <c r="T46" i="2"/>
  <c r="S46" i="2"/>
  <c r="R46" i="2"/>
  <c r="Q46" i="2"/>
  <c r="P46" i="2"/>
  <c r="O46" i="2"/>
  <c r="N46" i="2"/>
  <c r="M46" i="2"/>
  <c r="L46" i="2"/>
  <c r="K46" i="2"/>
  <c r="J46" i="2"/>
  <c r="I46" i="2"/>
  <c r="H46" i="2"/>
  <c r="G46" i="2"/>
  <c r="F46" i="2"/>
  <c r="E46" i="2"/>
  <c r="D46" i="2"/>
  <c r="B46" i="2"/>
  <c r="A46" i="2"/>
  <c r="BL45" i="2"/>
  <c r="H45" i="2"/>
  <c r="F45" i="2"/>
  <c r="D45" i="2"/>
  <c r="A45" i="2"/>
  <c r="N44" i="2"/>
  <c r="L44" i="2"/>
  <c r="J44" i="2"/>
  <c r="H44" i="2"/>
  <c r="F44" i="2"/>
  <c r="D44" i="2"/>
  <c r="O43" i="2"/>
  <c r="N43" i="2"/>
  <c r="M43" i="2"/>
  <c r="K43" i="2"/>
  <c r="J43" i="2"/>
  <c r="BL42" i="2"/>
  <c r="BJ42" i="2"/>
  <c r="BH42" i="2"/>
  <c r="BF42" i="2"/>
  <c r="BD42" i="2"/>
  <c r="BB42" i="2"/>
  <c r="AZ42" i="2"/>
  <c r="AX42" i="2"/>
  <c r="AV42" i="2"/>
  <c r="AT42" i="2"/>
  <c r="AR42" i="2"/>
  <c r="AP42" i="2"/>
  <c r="AN42" i="2"/>
  <c r="AL42" i="2"/>
  <c r="AJ42" i="2"/>
  <c r="AH42" i="2"/>
  <c r="AF42" i="2"/>
  <c r="AD42" i="2"/>
  <c r="AB42" i="2"/>
  <c r="Z42" i="2"/>
  <c r="X42" i="2"/>
  <c r="V42" i="2"/>
  <c r="T42" i="2"/>
  <c r="R42" i="2"/>
  <c r="P42" i="2"/>
  <c r="N42" i="2"/>
  <c r="L42" i="2"/>
  <c r="J42" i="2"/>
  <c r="H42" i="2"/>
  <c r="F42" i="2"/>
  <c r="D42" i="2"/>
  <c r="B42" i="2"/>
  <c r="A42" i="2"/>
  <c r="BL41" i="2"/>
  <c r="H41" i="2"/>
  <c r="A41" i="2"/>
  <c r="N40" i="2"/>
  <c r="L40" i="2"/>
  <c r="J40" i="2"/>
  <c r="H40" i="2"/>
  <c r="F40" i="2"/>
  <c r="D40" i="2"/>
  <c r="O39" i="2"/>
  <c r="N39" i="2"/>
  <c r="M39" i="2"/>
  <c r="L39" i="2"/>
  <c r="K39" i="2"/>
  <c r="J39" i="2"/>
  <c r="I39" i="2"/>
  <c r="H39" i="2"/>
  <c r="G39" i="2"/>
  <c r="F39" i="2"/>
  <c r="E39" i="2"/>
  <c r="D39" i="2"/>
  <c r="A39" i="2"/>
  <c r="BL38" i="2"/>
  <c r="BJ38" i="2"/>
  <c r="BH38" i="2"/>
  <c r="BF38" i="2"/>
  <c r="BD38" i="2"/>
  <c r="BB38" i="2"/>
  <c r="AZ38" i="2"/>
  <c r="AX38" i="2"/>
  <c r="AV38" i="2"/>
  <c r="AT38" i="2"/>
  <c r="AR38" i="2"/>
  <c r="AP38" i="2"/>
  <c r="AN38" i="2"/>
  <c r="AL38" i="2"/>
  <c r="AJ38" i="2"/>
  <c r="AH38" i="2"/>
  <c r="AF38" i="2"/>
  <c r="AD38" i="2"/>
  <c r="AB38" i="2"/>
  <c r="Z38" i="2"/>
  <c r="X38" i="2"/>
  <c r="V38" i="2"/>
  <c r="T38" i="2"/>
  <c r="R38" i="2"/>
  <c r="P38" i="2"/>
  <c r="N38" i="2"/>
  <c r="L38" i="2"/>
  <c r="K38" i="2"/>
  <c r="J38" i="2"/>
  <c r="H38" i="2"/>
  <c r="F38" i="2"/>
  <c r="D38" i="2"/>
  <c r="B38" i="2"/>
  <c r="A38" i="2"/>
  <c r="BL37" i="2"/>
  <c r="Z37" i="2"/>
  <c r="H37" i="2"/>
  <c r="A37" i="2"/>
  <c r="BJ36" i="2"/>
  <c r="BH36" i="2"/>
  <c r="BD36" i="2"/>
  <c r="BB36" i="2"/>
  <c r="AZ36" i="2"/>
  <c r="AX36" i="2"/>
  <c r="AV36" i="2"/>
  <c r="AT36" i="2"/>
  <c r="AP36" i="2"/>
  <c r="AN36" i="2"/>
  <c r="AL36" i="2"/>
  <c r="AJ36" i="2"/>
  <c r="AH36" i="2"/>
  <c r="AF36" i="2"/>
  <c r="AB36" i="2"/>
  <c r="Z36" i="2"/>
  <c r="X36" i="2"/>
  <c r="V36" i="2"/>
  <c r="T36" i="2"/>
  <c r="R36" i="2"/>
  <c r="N36" i="2"/>
  <c r="L36" i="2"/>
  <c r="J36" i="2"/>
  <c r="H36" i="2"/>
  <c r="F36" i="2"/>
  <c r="D36" i="2"/>
  <c r="BK35" i="2"/>
  <c r="BJ35" i="2"/>
  <c r="BI35" i="2"/>
  <c r="BH35" i="2"/>
  <c r="BC35" i="2"/>
  <c r="BB35" i="2"/>
  <c r="BA35" i="2"/>
  <c r="AZ35" i="2"/>
  <c r="AY35" i="2"/>
  <c r="AX35" i="2"/>
  <c r="AW35" i="2"/>
  <c r="AV35" i="2"/>
  <c r="AU35" i="2"/>
  <c r="AT35" i="2"/>
  <c r="AQ35" i="2"/>
  <c r="AP35" i="2"/>
  <c r="AO35" i="2"/>
  <c r="AN35" i="2"/>
  <c r="AM35" i="2"/>
  <c r="AL35" i="2"/>
  <c r="AK35" i="2"/>
  <c r="AJ35" i="2"/>
  <c r="AI35" i="2"/>
  <c r="AH35" i="2"/>
  <c r="AG35" i="2"/>
  <c r="AF35" i="2"/>
  <c r="AA35" i="2"/>
  <c r="Z35" i="2"/>
  <c r="Y35" i="2"/>
  <c r="X35" i="2"/>
  <c r="W35" i="2"/>
  <c r="V35" i="2"/>
  <c r="U35" i="2"/>
  <c r="T35" i="2"/>
  <c r="S35" i="2"/>
  <c r="R35" i="2"/>
  <c r="O35" i="2"/>
  <c r="N35" i="2"/>
  <c r="M35" i="2"/>
  <c r="L35" i="2"/>
  <c r="K35" i="2"/>
  <c r="J35" i="2"/>
  <c r="I35" i="2"/>
  <c r="H35" i="2"/>
  <c r="G35" i="2"/>
  <c r="F35" i="2"/>
  <c r="E35" i="2"/>
  <c r="D35" i="2"/>
  <c r="A35" i="2"/>
  <c r="BL34" i="2"/>
  <c r="BJ34" i="2"/>
  <c r="BH34" i="2"/>
  <c r="BF34" i="2"/>
  <c r="BD34" i="2"/>
  <c r="BB34" i="2"/>
  <c r="AZ34" i="2"/>
  <c r="AX34" i="2"/>
  <c r="AV34" i="2"/>
  <c r="AT34" i="2"/>
  <c r="AR34" i="2"/>
  <c r="AP34" i="2"/>
  <c r="AN34" i="2"/>
  <c r="AL34" i="2"/>
  <c r="AJ34" i="2"/>
  <c r="AH34" i="2"/>
  <c r="AF34" i="2"/>
  <c r="AD34" i="2"/>
  <c r="AB34" i="2"/>
  <c r="Z34" i="2"/>
  <c r="X34" i="2"/>
  <c r="V34" i="2"/>
  <c r="T34" i="2"/>
  <c r="R34" i="2"/>
  <c r="P34" i="2"/>
  <c r="N34" i="2"/>
  <c r="L34" i="2"/>
  <c r="J34" i="2"/>
  <c r="H34" i="2"/>
  <c r="F34" i="2"/>
  <c r="D34" i="2"/>
  <c r="B34" i="2"/>
  <c r="A34" i="2"/>
  <c r="BL33" i="2"/>
  <c r="AF33" i="2"/>
  <c r="Z33" i="2"/>
  <c r="H33" i="2"/>
  <c r="A33" i="2"/>
  <c r="BJ32" i="2"/>
  <c r="BH32" i="2"/>
  <c r="BD32" i="2"/>
  <c r="BB32" i="2"/>
  <c r="AZ32" i="2"/>
  <c r="AX32" i="2"/>
  <c r="AV32" i="2"/>
  <c r="AT32" i="2"/>
  <c r="AP32" i="2"/>
  <c r="AN32" i="2"/>
  <c r="AL32" i="2"/>
  <c r="AJ32" i="2"/>
  <c r="AH32" i="2"/>
  <c r="AF32" i="2"/>
  <c r="AB32" i="2"/>
  <c r="Z32" i="2"/>
  <c r="X32" i="2"/>
  <c r="V32" i="2"/>
  <c r="T32" i="2"/>
  <c r="R32" i="2"/>
  <c r="N32" i="2"/>
  <c r="L32" i="2"/>
  <c r="J32" i="2"/>
  <c r="H32" i="2"/>
  <c r="F32" i="2"/>
  <c r="D32" i="2"/>
  <c r="BK31" i="2"/>
  <c r="BJ31" i="2"/>
  <c r="BI31" i="2"/>
  <c r="BH31" i="2"/>
  <c r="BC31" i="2"/>
  <c r="BB31" i="2"/>
  <c r="BA31" i="2"/>
  <c r="AZ31" i="2"/>
  <c r="AY31" i="2"/>
  <c r="AX31" i="2"/>
  <c r="AN31" i="2"/>
  <c r="AM31" i="2"/>
  <c r="AL31" i="2"/>
  <c r="AK31" i="2"/>
  <c r="AJ31" i="2"/>
  <c r="AI31" i="2"/>
  <c r="AH31" i="2"/>
  <c r="AG31" i="2"/>
  <c r="AF31" i="2"/>
  <c r="AA31" i="2"/>
  <c r="Z31" i="2"/>
  <c r="Y31" i="2"/>
  <c r="X31" i="2"/>
  <c r="W31" i="2"/>
  <c r="V31" i="2"/>
  <c r="U31" i="2"/>
  <c r="T31" i="2"/>
  <c r="S31" i="2"/>
  <c r="R31" i="2"/>
  <c r="M31" i="2"/>
  <c r="L31" i="2"/>
  <c r="K31" i="2"/>
  <c r="J31" i="2"/>
  <c r="I31" i="2"/>
  <c r="H31" i="2"/>
  <c r="G31" i="2"/>
  <c r="F31" i="2"/>
  <c r="E31" i="2"/>
  <c r="D31" i="2"/>
  <c r="A31" i="2"/>
  <c r="BL30" i="2"/>
  <c r="BJ30" i="2"/>
  <c r="BH30" i="2"/>
  <c r="BF30" i="2"/>
  <c r="BD30" i="2"/>
  <c r="BB30" i="2"/>
  <c r="AZ30" i="2"/>
  <c r="AX30" i="2"/>
  <c r="AW30" i="2"/>
  <c r="AV30" i="2"/>
  <c r="AU30" i="2"/>
  <c r="AT30" i="2"/>
  <c r="AR30" i="2"/>
  <c r="AQ30" i="2"/>
  <c r="AP30" i="2"/>
  <c r="AO30" i="2"/>
  <c r="AN30" i="2"/>
  <c r="AL30" i="2"/>
  <c r="AJ30" i="2"/>
  <c r="AH30" i="2"/>
  <c r="AF30" i="2"/>
  <c r="AD30" i="2"/>
  <c r="AB30" i="2"/>
  <c r="Z30" i="2"/>
  <c r="X30" i="2"/>
  <c r="V30" i="2"/>
  <c r="T30" i="2"/>
  <c r="R30" i="2"/>
  <c r="P30" i="2"/>
  <c r="N30" i="2"/>
  <c r="L30" i="2"/>
  <c r="J30" i="2"/>
  <c r="H30" i="2"/>
  <c r="F30" i="2"/>
  <c r="D30" i="2"/>
  <c r="B30" i="2"/>
  <c r="A30" i="2"/>
  <c r="BL29" i="2"/>
  <c r="H29" i="2"/>
  <c r="A29" i="2"/>
  <c r="BJ28" i="2"/>
  <c r="BH28" i="2"/>
  <c r="BD28" i="2"/>
  <c r="BB28" i="2"/>
  <c r="AZ28" i="2"/>
  <c r="AX28" i="2"/>
  <c r="AV28" i="2"/>
  <c r="AT28" i="2"/>
  <c r="AP28" i="2"/>
  <c r="AN28" i="2"/>
  <c r="AL28" i="2"/>
  <c r="AJ28" i="2"/>
  <c r="AH28" i="2"/>
  <c r="AF28" i="2"/>
  <c r="AB28" i="2"/>
  <c r="Z28" i="2"/>
  <c r="X28" i="2"/>
  <c r="V28" i="2"/>
  <c r="T28" i="2"/>
  <c r="R28" i="2"/>
  <c r="N28" i="2"/>
  <c r="L28" i="2"/>
  <c r="J28" i="2"/>
  <c r="H28" i="2"/>
  <c r="F28" i="2"/>
  <c r="D28" i="2"/>
  <c r="BK27" i="2"/>
  <c r="BJ27" i="2"/>
  <c r="BI27" i="2"/>
  <c r="BH27" i="2"/>
  <c r="BC27" i="2"/>
  <c r="BB27" i="2"/>
  <c r="BA27" i="2"/>
  <c r="AZ27" i="2"/>
  <c r="AY27" i="2"/>
  <c r="AX27" i="2"/>
  <c r="AW27" i="2"/>
  <c r="AV27" i="2"/>
  <c r="AU27" i="2"/>
  <c r="AT27" i="2"/>
  <c r="AQ27" i="2"/>
  <c r="AP27" i="2"/>
  <c r="AO27" i="2"/>
  <c r="AN27" i="2"/>
  <c r="AM27" i="2"/>
  <c r="AL27" i="2"/>
  <c r="AK27" i="2"/>
  <c r="AJ27" i="2"/>
  <c r="AI27" i="2"/>
  <c r="AH27" i="2"/>
  <c r="AG27" i="2"/>
  <c r="AF27" i="2"/>
  <c r="AA27" i="2"/>
  <c r="Z27" i="2"/>
  <c r="Y27" i="2"/>
  <c r="X27" i="2"/>
  <c r="W27" i="2"/>
  <c r="V27" i="2"/>
  <c r="U27" i="2"/>
  <c r="T27" i="2"/>
  <c r="S27" i="2"/>
  <c r="R27" i="2"/>
  <c r="O27" i="2"/>
  <c r="N27" i="2"/>
  <c r="M27" i="2"/>
  <c r="L27" i="2"/>
  <c r="K27" i="2"/>
  <c r="J27" i="2"/>
  <c r="I27" i="2"/>
  <c r="H27" i="2"/>
  <c r="G27" i="2"/>
  <c r="F27" i="2"/>
  <c r="E27" i="2"/>
  <c r="D27" i="2"/>
  <c r="A27" i="2"/>
  <c r="BL26" i="2"/>
  <c r="BJ26" i="2"/>
  <c r="BH26" i="2"/>
  <c r="BF26" i="2"/>
  <c r="BD26" i="2"/>
  <c r="BB26" i="2"/>
  <c r="AZ26" i="2"/>
  <c r="AX26" i="2"/>
  <c r="AV26" i="2"/>
  <c r="AT26" i="2"/>
  <c r="AR26" i="2"/>
  <c r="AP26" i="2"/>
  <c r="AN26" i="2"/>
  <c r="AL26" i="2"/>
  <c r="AJ26" i="2"/>
  <c r="AH26" i="2"/>
  <c r="AF26" i="2"/>
  <c r="AD26" i="2"/>
  <c r="AB26" i="2"/>
  <c r="Z26" i="2"/>
  <c r="X26" i="2"/>
  <c r="V26" i="2"/>
  <c r="T26" i="2"/>
  <c r="R26" i="2"/>
  <c r="P26" i="2"/>
  <c r="N26" i="2"/>
  <c r="L26" i="2"/>
  <c r="J26" i="2"/>
  <c r="H26" i="2"/>
  <c r="F26" i="2"/>
  <c r="D26" i="2"/>
  <c r="B26" i="2"/>
  <c r="A26" i="2"/>
  <c r="BL25" i="2"/>
  <c r="AF25" i="2"/>
  <c r="Z25" i="2"/>
  <c r="H25" i="2"/>
  <c r="A25" i="2"/>
  <c r="BJ24" i="2"/>
  <c r="BH24" i="2"/>
  <c r="BD24" i="2"/>
  <c r="BB24" i="2"/>
  <c r="AZ24" i="2"/>
  <c r="AX24" i="2"/>
  <c r="AV24" i="2"/>
  <c r="AT24" i="2"/>
  <c r="AP24" i="2"/>
  <c r="AN24" i="2"/>
  <c r="AL24" i="2"/>
  <c r="AJ24" i="2"/>
  <c r="AH24" i="2"/>
  <c r="AF24" i="2"/>
  <c r="AB24" i="2"/>
  <c r="Z24" i="2"/>
  <c r="X24" i="2"/>
  <c r="V24" i="2"/>
  <c r="T24" i="2"/>
  <c r="R24" i="2"/>
  <c r="N24" i="2"/>
  <c r="L24" i="2"/>
  <c r="J24" i="2"/>
  <c r="H24" i="2"/>
  <c r="F24" i="2"/>
  <c r="D24" i="2"/>
  <c r="BK23" i="2"/>
  <c r="BJ23" i="2"/>
  <c r="BI23" i="2"/>
  <c r="BH23" i="2"/>
  <c r="BC23" i="2"/>
  <c r="BB23" i="2"/>
  <c r="BA23" i="2"/>
  <c r="AZ23" i="2"/>
  <c r="AY23" i="2"/>
  <c r="AX23" i="2"/>
  <c r="AW23" i="2"/>
  <c r="AV23" i="2"/>
  <c r="AU23" i="2"/>
  <c r="AT23" i="2"/>
  <c r="AQ23" i="2"/>
  <c r="AP23" i="2"/>
  <c r="AO23" i="2"/>
  <c r="AN23" i="2"/>
  <c r="AM23" i="2"/>
  <c r="AL23" i="2"/>
  <c r="AK23" i="2"/>
  <c r="AJ23" i="2"/>
  <c r="AI23" i="2"/>
  <c r="AH23" i="2"/>
  <c r="AF23" i="2"/>
  <c r="AA23" i="2"/>
  <c r="Z23" i="2"/>
  <c r="Y23" i="2"/>
  <c r="X23" i="2"/>
  <c r="W23" i="2"/>
  <c r="V23" i="2"/>
  <c r="U23" i="2"/>
  <c r="T23" i="2"/>
  <c r="S23" i="2"/>
  <c r="R23" i="2"/>
  <c r="O23" i="2"/>
  <c r="N23" i="2"/>
  <c r="M23" i="2"/>
  <c r="L23" i="2"/>
  <c r="K23" i="2"/>
  <c r="J23" i="2"/>
  <c r="I23" i="2"/>
  <c r="H23" i="2"/>
  <c r="G23" i="2"/>
  <c r="F23" i="2"/>
  <c r="E23" i="2"/>
  <c r="D23" i="2"/>
  <c r="A23" i="2"/>
  <c r="BL22" i="2"/>
  <c r="BJ22" i="2"/>
  <c r="BH22" i="2"/>
  <c r="BF22" i="2"/>
  <c r="BD22" i="2"/>
  <c r="BB22" i="2"/>
  <c r="AZ22" i="2"/>
  <c r="AX22" i="2"/>
  <c r="AV22" i="2"/>
  <c r="AT22" i="2"/>
  <c r="AR22" i="2"/>
  <c r="AP22" i="2"/>
  <c r="AN22" i="2"/>
  <c r="AL22" i="2"/>
  <c r="AJ22" i="2"/>
  <c r="AH22" i="2"/>
  <c r="AF22" i="2"/>
  <c r="AD22" i="2"/>
  <c r="AB22" i="2"/>
  <c r="Z22" i="2"/>
  <c r="X22" i="2"/>
  <c r="V22" i="2"/>
  <c r="T22" i="2"/>
  <c r="R22" i="2"/>
  <c r="P22" i="2"/>
  <c r="N22" i="2"/>
  <c r="L22" i="2"/>
  <c r="J22" i="2"/>
  <c r="H22" i="2"/>
  <c r="F22" i="2"/>
  <c r="D22" i="2"/>
  <c r="B22" i="2"/>
  <c r="A22" i="2"/>
  <c r="BL21" i="2"/>
  <c r="AF21" i="2"/>
  <c r="Z21" i="2"/>
  <c r="H21" i="2"/>
  <c r="A21" i="2"/>
  <c r="BJ20" i="2"/>
  <c r="BH20" i="2"/>
  <c r="BD20" i="2"/>
  <c r="BB20" i="2"/>
  <c r="AZ20" i="2"/>
  <c r="AX20" i="2"/>
  <c r="AV20" i="2"/>
  <c r="AT20" i="2"/>
  <c r="AP20" i="2"/>
  <c r="AN20" i="2"/>
  <c r="AL20" i="2"/>
  <c r="AJ20" i="2"/>
  <c r="AH20" i="2"/>
  <c r="AF20" i="2"/>
  <c r="AB20" i="2"/>
  <c r="Z20" i="2"/>
  <c r="X20" i="2"/>
  <c r="V20" i="2"/>
  <c r="T20" i="2"/>
  <c r="R20" i="2"/>
  <c r="N20" i="2"/>
  <c r="L20" i="2"/>
  <c r="J20" i="2"/>
  <c r="H20" i="2"/>
  <c r="F20" i="2"/>
  <c r="D20" i="2"/>
  <c r="BK19" i="2"/>
  <c r="BJ19" i="2"/>
  <c r="BI19" i="2"/>
  <c r="BH19" i="2"/>
  <c r="BC19" i="2"/>
  <c r="BB19" i="2"/>
  <c r="BA19" i="2"/>
  <c r="AZ19" i="2"/>
  <c r="AY19" i="2"/>
  <c r="AX19" i="2"/>
  <c r="AW19" i="2"/>
  <c r="AV19" i="2"/>
  <c r="AU19" i="2"/>
  <c r="AT19" i="2"/>
  <c r="AO19" i="2"/>
  <c r="AN19" i="2"/>
  <c r="AM19" i="2"/>
  <c r="AL19" i="2"/>
  <c r="AK19" i="2"/>
  <c r="AJ19" i="2"/>
  <c r="AI19" i="2"/>
  <c r="AH19" i="2"/>
  <c r="AG19" i="2"/>
  <c r="AF19" i="2"/>
  <c r="AA19" i="2"/>
  <c r="Z19" i="2"/>
  <c r="Y19" i="2"/>
  <c r="X19" i="2"/>
  <c r="W19" i="2"/>
  <c r="V19" i="2"/>
  <c r="U19" i="2"/>
  <c r="T19" i="2"/>
  <c r="S19" i="2"/>
  <c r="R19" i="2"/>
  <c r="M19" i="2"/>
  <c r="L19" i="2"/>
  <c r="K19" i="2"/>
  <c r="J19" i="2"/>
  <c r="I19" i="2"/>
  <c r="H19" i="2"/>
  <c r="G19" i="2"/>
  <c r="F19" i="2"/>
  <c r="E19" i="2"/>
  <c r="D19" i="2"/>
  <c r="A19" i="2"/>
  <c r="BL18" i="2"/>
  <c r="BJ18" i="2"/>
  <c r="BH18" i="2"/>
  <c r="BF18" i="2"/>
  <c r="BD18" i="2"/>
  <c r="BB18" i="2"/>
  <c r="AZ18" i="2"/>
  <c r="AX18" i="2"/>
  <c r="AV18" i="2"/>
  <c r="AT18" i="2"/>
  <c r="AR18" i="2"/>
  <c r="AP18" i="2"/>
  <c r="AN18" i="2"/>
  <c r="AL18" i="2"/>
  <c r="AJ18" i="2"/>
  <c r="AH18" i="2"/>
  <c r="AF18" i="2"/>
  <c r="AD18" i="2"/>
  <c r="AB18" i="2"/>
  <c r="Z18" i="2"/>
  <c r="X18" i="2"/>
  <c r="V18" i="2"/>
  <c r="T18" i="2"/>
  <c r="R18" i="2"/>
  <c r="P18" i="2"/>
  <c r="N18" i="2"/>
  <c r="L18" i="2"/>
  <c r="J18" i="2"/>
  <c r="H18" i="2"/>
  <c r="F18" i="2"/>
  <c r="D18" i="2"/>
  <c r="B18" i="2"/>
  <c r="A18" i="2"/>
  <c r="BL17" i="2"/>
  <c r="Z17" i="2"/>
  <c r="H17" i="2"/>
  <c r="F17" i="2"/>
  <c r="D17" i="2"/>
  <c r="A17" i="2"/>
  <c r="BH16" i="2"/>
  <c r="BD16" i="2"/>
  <c r="BB16" i="2"/>
  <c r="AZ16" i="2"/>
  <c r="AX16" i="2"/>
  <c r="AV16" i="2"/>
  <c r="AT16" i="2"/>
  <c r="AP16" i="2"/>
  <c r="AN16" i="2"/>
  <c r="AL16" i="2"/>
  <c r="AJ16" i="2"/>
  <c r="AH16" i="2"/>
  <c r="AF16" i="2"/>
  <c r="AB16" i="2"/>
  <c r="Z16" i="2"/>
  <c r="X16" i="2"/>
  <c r="V16" i="2"/>
  <c r="T16" i="2"/>
  <c r="R16" i="2"/>
  <c r="N16" i="2"/>
  <c r="L16" i="2"/>
  <c r="J16" i="2"/>
  <c r="H16" i="2"/>
  <c r="F16" i="2"/>
  <c r="D16" i="2"/>
  <c r="BI15" i="2"/>
  <c r="BH15" i="2"/>
  <c r="BC15" i="2"/>
  <c r="BB15" i="2"/>
  <c r="BA15" i="2"/>
  <c r="AZ15" i="2"/>
  <c r="AY15" i="2"/>
  <c r="AX15" i="2"/>
  <c r="AW15" i="2"/>
  <c r="AV15" i="2"/>
  <c r="AU15" i="2"/>
  <c r="AT15" i="2"/>
  <c r="AQ15" i="2"/>
  <c r="AP15" i="2"/>
  <c r="AO15" i="2"/>
  <c r="AN15" i="2"/>
  <c r="AM15" i="2"/>
  <c r="AL15" i="2"/>
  <c r="AK15" i="2"/>
  <c r="AJ15" i="2"/>
  <c r="AI15" i="2"/>
  <c r="AH15" i="2"/>
  <c r="AG15" i="2"/>
  <c r="AF15" i="2"/>
  <c r="AA15" i="2"/>
  <c r="Z15" i="2"/>
  <c r="Y15" i="2"/>
  <c r="X15" i="2"/>
  <c r="U15" i="2"/>
  <c r="T15" i="2"/>
  <c r="S15" i="2"/>
  <c r="R15" i="2"/>
  <c r="O15" i="2"/>
  <c r="N15" i="2"/>
  <c r="M15" i="2"/>
  <c r="L15" i="2"/>
  <c r="K15" i="2"/>
  <c r="J15" i="2"/>
  <c r="A15" i="2"/>
  <c r="BL14" i="2"/>
  <c r="BK14" i="2"/>
  <c r="BJ14" i="2"/>
  <c r="BH14" i="2"/>
  <c r="BF14" i="2"/>
  <c r="BD14" i="2"/>
  <c r="BB14" i="2"/>
  <c r="AZ14" i="2"/>
  <c r="AX14" i="2"/>
  <c r="AV14" i="2"/>
  <c r="AT14" i="2"/>
  <c r="AR14" i="2"/>
  <c r="AP14" i="2"/>
  <c r="AN14" i="2"/>
  <c r="AL14" i="2"/>
  <c r="AJ14" i="2"/>
  <c r="AH14" i="2"/>
  <c r="AF14" i="2"/>
  <c r="AD14" i="2"/>
  <c r="AB14" i="2"/>
  <c r="Z14" i="2"/>
  <c r="X14" i="2"/>
  <c r="W14" i="2"/>
  <c r="V14" i="2"/>
  <c r="T14" i="2"/>
  <c r="R14" i="2"/>
  <c r="P14" i="2"/>
  <c r="N14" i="2"/>
  <c r="L14" i="2"/>
  <c r="J14" i="2"/>
  <c r="H14" i="2"/>
  <c r="F14" i="2"/>
  <c r="D14" i="2"/>
  <c r="B14" i="2"/>
  <c r="A14" i="2"/>
  <c r="BL13" i="2"/>
  <c r="A13" i="2"/>
  <c r="BJ12" i="2"/>
  <c r="BH12" i="2"/>
  <c r="BD12" i="2"/>
  <c r="BB12" i="2"/>
  <c r="AZ12" i="2"/>
  <c r="AX12" i="2"/>
  <c r="AV12" i="2"/>
  <c r="AT12" i="2"/>
  <c r="AP12" i="2"/>
  <c r="AN12" i="2"/>
  <c r="AL12" i="2"/>
  <c r="AJ12" i="2"/>
  <c r="AH12" i="2"/>
  <c r="AF12" i="2"/>
  <c r="AB12" i="2"/>
  <c r="Z12" i="2"/>
  <c r="X12" i="2"/>
  <c r="V12" i="2"/>
  <c r="T12" i="2"/>
  <c r="R12" i="2"/>
  <c r="N12" i="2"/>
  <c r="L12" i="2"/>
  <c r="J12" i="2"/>
  <c r="H12" i="2"/>
  <c r="F12" i="2"/>
  <c r="D12" i="2"/>
  <c r="BK11" i="2"/>
  <c r="BJ11" i="2"/>
  <c r="BI11" i="2"/>
  <c r="BH11" i="2"/>
  <c r="BC11" i="2"/>
  <c r="BB11" i="2"/>
  <c r="BA11" i="2"/>
  <c r="AZ11" i="2"/>
  <c r="AY11" i="2"/>
  <c r="AX11" i="2"/>
  <c r="AW11" i="2"/>
  <c r="AV11" i="2"/>
  <c r="AU11" i="2"/>
  <c r="AT11" i="2"/>
  <c r="AO11" i="2"/>
  <c r="AN11" i="2"/>
  <c r="AM11" i="2"/>
  <c r="AL11" i="2"/>
  <c r="AJ11" i="2"/>
  <c r="AI11" i="2"/>
  <c r="AH11" i="2"/>
  <c r="AG11" i="2"/>
  <c r="AF11" i="2"/>
  <c r="AA11" i="2"/>
  <c r="Z11" i="2"/>
  <c r="Y11" i="2"/>
  <c r="X11" i="2"/>
  <c r="V11" i="2"/>
  <c r="U11" i="2"/>
  <c r="T11" i="2"/>
  <c r="S11" i="2"/>
  <c r="R11" i="2"/>
  <c r="O11" i="2"/>
  <c r="N11" i="2"/>
  <c r="M11" i="2"/>
  <c r="L11" i="2"/>
  <c r="K11" i="2"/>
  <c r="J11" i="2"/>
  <c r="I11" i="2"/>
  <c r="H11" i="2"/>
  <c r="G11" i="2"/>
  <c r="F11" i="2"/>
  <c r="E11" i="2"/>
  <c r="D11" i="2"/>
  <c r="A11" i="2"/>
  <c r="BL10" i="2"/>
  <c r="BJ10" i="2"/>
  <c r="BH10" i="2"/>
  <c r="BF10" i="2"/>
  <c r="BD10" i="2"/>
  <c r="BB10" i="2"/>
  <c r="AZ10" i="2"/>
  <c r="AX10" i="2"/>
  <c r="AV10" i="2"/>
  <c r="AT10" i="2"/>
  <c r="AR10" i="2"/>
  <c r="AP10" i="2"/>
  <c r="AN10" i="2"/>
  <c r="AL10" i="2"/>
  <c r="AJ10" i="2"/>
  <c r="AH10" i="2"/>
  <c r="AF10" i="2"/>
  <c r="AD10" i="2"/>
  <c r="AB10" i="2"/>
  <c r="Z10" i="2"/>
  <c r="X10" i="2"/>
  <c r="V10" i="2"/>
  <c r="T10" i="2"/>
  <c r="R10" i="2"/>
  <c r="P10" i="2"/>
  <c r="N10" i="2"/>
  <c r="L10" i="2"/>
  <c r="J10" i="2"/>
  <c r="H10" i="2"/>
  <c r="F10" i="2"/>
  <c r="D10" i="2"/>
  <c r="B10" i="2"/>
  <c r="A10" i="2"/>
  <c r="BL89" i="1"/>
  <c r="BL85" i="1"/>
  <c r="BL81" i="1"/>
  <c r="BL77" i="1"/>
  <c r="BL73" i="1"/>
  <c r="BL69" i="1"/>
  <c r="BL65" i="1"/>
  <c r="BL61" i="1"/>
  <c r="BL57" i="1"/>
  <c r="BL53" i="1"/>
  <c r="BL49" i="1"/>
  <c r="BL45" i="1"/>
  <c r="BL41" i="1"/>
  <c r="BL37" i="1"/>
  <c r="BL33" i="1"/>
  <c r="BL29" i="1"/>
  <c r="BL25" i="1"/>
  <c r="BL21" i="1"/>
  <c r="BL17" i="1"/>
  <c r="BL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2" authorId="0" shapeId="0" xr:uid="{00000000-0006-0000-0500-000001000000}">
      <text>
        <r>
          <rPr>
            <sz val="10"/>
            <color rgb="FF000000"/>
            <rFont val="Arial"/>
            <scheme val="minor"/>
          </rPr>
          <t>Firmas reportes y remisiones de SEP - Relevamiento CSC</t>
        </r>
      </text>
    </comment>
    <comment ref="R12" authorId="0" shapeId="0" xr:uid="{00000000-0006-0000-0500-000002000000}">
      <text>
        <r>
          <rPr>
            <sz val="10"/>
            <color rgb="FF000000"/>
            <rFont val="Arial"/>
            <scheme val="minor"/>
          </rPr>
          <t>Firma de remision pendiente</t>
        </r>
      </text>
    </comment>
    <comment ref="Z12" authorId="0" shapeId="0" xr:uid="{00000000-0006-0000-0500-000003000000}">
      <text>
        <r>
          <rPr>
            <sz val="10"/>
            <color rgb="FF000000"/>
            <rFont val="Arial"/>
            <scheme val="minor"/>
          </rPr>
          <t>Grua cancelada</t>
        </r>
      </text>
    </comment>
    <comment ref="AT12" authorId="0" shapeId="0" xr:uid="{00000000-0006-0000-0500-000004000000}">
      <text>
        <r>
          <rPr>
            <sz val="10"/>
            <color rgb="FF000000"/>
            <rFont val="Arial"/>
            <scheme val="minor"/>
          </rPr>
          <t>Instalacion reflector mitras . Revision climas</t>
        </r>
      </text>
    </comment>
    <comment ref="D16" authorId="0" shapeId="0" xr:uid="{00000000-0006-0000-0500-000005000000}">
      <text>
        <r>
          <rPr>
            <sz val="10"/>
            <color rgb="FF000000"/>
            <rFont val="Arial"/>
            <scheme val="minor"/>
          </rPr>
          <t>Reporta que falto por entierro de familiar</t>
        </r>
      </text>
    </comment>
    <comment ref="BH16" authorId="0" shapeId="0" xr:uid="{00000000-0006-0000-0500-000006000000}">
      <text>
        <r>
          <rPr>
            <sz val="10"/>
            <color rgb="FF000000"/>
            <rFont val="Arial"/>
            <scheme val="minor"/>
          </rPr>
          <t>Grua Cancelada por condiciones climaticas</t>
        </r>
      </text>
    </comment>
    <comment ref="BJ16" authorId="0" shapeId="0" xr:uid="{00000000-0006-0000-0500-000007000000}">
      <text>
        <r>
          <rPr>
            <sz val="10"/>
            <color rgb="FF000000"/>
            <rFont val="Arial"/>
            <scheme val="minor"/>
          </rPr>
          <t>Se lleva corolla..Lleva a Keyber a la terminal para salida a SLP</t>
        </r>
      </text>
    </comment>
    <comment ref="Z20" authorId="0" shapeId="0" xr:uid="{00000000-0006-0000-0500-000008000000}">
      <text>
        <r>
          <rPr>
            <sz val="10"/>
            <color rgb="FF000000"/>
            <rFont val="Arial"/>
            <scheme val="minor"/>
          </rPr>
          <t>Grua cancelada</t>
        </r>
      </text>
    </comment>
    <comment ref="AB20" authorId="0" shapeId="0" xr:uid="{00000000-0006-0000-0500-000009000000}">
      <text>
        <r>
          <rPr>
            <sz val="10"/>
            <color rgb="FF000000"/>
            <rFont val="Arial"/>
            <scheme val="minor"/>
          </rPr>
          <t>Llega tarde. No aplica bono</t>
        </r>
      </text>
    </comment>
    <comment ref="BH20" authorId="0" shapeId="0" xr:uid="{00000000-0006-0000-0500-00000A000000}">
      <text>
        <r>
          <rPr>
            <sz val="10"/>
            <color rgb="FF000000"/>
            <rFont val="Arial"/>
            <scheme val="minor"/>
          </rPr>
          <t>Grua Cancelada por condiciones climaticas</t>
        </r>
      </text>
    </comment>
    <comment ref="F24" authorId="0" shapeId="0" xr:uid="{00000000-0006-0000-0500-00000B000000}">
      <text>
        <r>
          <rPr>
            <sz val="10"/>
            <color rgb="FF000000"/>
            <rFont val="Arial"/>
            <scheme val="minor"/>
          </rPr>
          <t>Fabricacion de bases INFRA</t>
        </r>
      </text>
    </comment>
    <comment ref="AB24" authorId="0" shapeId="0" xr:uid="{00000000-0006-0000-0500-00000C000000}">
      <text>
        <r>
          <rPr>
            <sz val="10"/>
            <color rgb="FF000000"/>
            <rFont val="Arial"/>
            <scheme val="minor"/>
          </rPr>
          <t>Llega tarde. No aplica bono</t>
        </r>
      </text>
    </comment>
    <comment ref="BH24" authorId="0" shapeId="0" xr:uid="{00000000-0006-0000-0500-00000D000000}">
      <text>
        <r>
          <rPr>
            <sz val="10"/>
            <color rgb="FF000000"/>
            <rFont val="Arial"/>
            <scheme val="minor"/>
          </rPr>
          <t>Grua Cancelada por condiciones climaticas</t>
        </r>
      </text>
    </comment>
    <comment ref="Z28" authorId="0" shapeId="0" xr:uid="{00000000-0006-0000-0500-00000E000000}">
      <text>
        <r>
          <rPr>
            <sz val="10"/>
            <color rgb="FF000000"/>
            <rFont val="Arial"/>
            <scheme val="minor"/>
          </rPr>
          <t>Grua cancelada</t>
        </r>
      </text>
    </comment>
    <comment ref="AJ28" authorId="0" shapeId="0" xr:uid="{00000000-0006-0000-0500-00000F000000}">
      <text>
        <r>
          <rPr>
            <sz val="10"/>
            <color rgb="FF000000"/>
            <rFont val="Arial"/>
            <scheme val="minor"/>
          </rPr>
          <t xml:space="preserve">Apoya en Mitras de 8am a 12:00 pm 
</t>
        </r>
      </text>
    </comment>
    <comment ref="BB28" authorId="0" shapeId="0" xr:uid="{00000000-0006-0000-0500-000010000000}">
      <text>
        <r>
          <rPr>
            <sz val="10"/>
            <color rgb="FF000000"/>
            <rFont val="Arial"/>
            <scheme val="minor"/>
          </rPr>
          <t>Preparacion material auditoria - IPER LN</t>
        </r>
      </text>
    </comment>
    <comment ref="BH28" authorId="0" shapeId="0" xr:uid="{00000000-0006-0000-0500-000011000000}">
      <text>
        <r>
          <rPr>
            <sz val="10"/>
            <color rgb="FF000000"/>
            <rFont val="Arial"/>
            <scheme val="minor"/>
          </rPr>
          <t>Grua Cancelada por condiciones climaticas</t>
        </r>
      </text>
    </comment>
    <comment ref="F32" authorId="0" shapeId="0" xr:uid="{00000000-0006-0000-0500-000012000000}">
      <text>
        <r>
          <rPr>
            <sz val="10"/>
            <color rgb="FF000000"/>
            <rFont val="Arial"/>
            <scheme val="minor"/>
          </rPr>
          <t>En la tarde apoya en mitras organizacion de bodega</t>
        </r>
      </text>
    </comment>
    <comment ref="Z32" authorId="0" shapeId="0" xr:uid="{00000000-0006-0000-0500-000013000000}">
      <text>
        <r>
          <rPr>
            <sz val="10"/>
            <color rgb="FF000000"/>
            <rFont val="Arial"/>
            <scheme val="minor"/>
          </rPr>
          <t>Grua cancelada</t>
        </r>
      </text>
    </comment>
    <comment ref="AB32" authorId="0" shapeId="0" xr:uid="{00000000-0006-0000-0500-000014000000}">
      <text>
        <r>
          <rPr>
            <sz val="10"/>
            <color rgb="FF000000"/>
            <rFont val="Arial"/>
            <scheme val="minor"/>
          </rPr>
          <t>Llega tarde. No aplica bono</t>
        </r>
      </text>
    </comment>
    <comment ref="AJ32" authorId="0" shapeId="0" xr:uid="{00000000-0006-0000-0500-000015000000}">
      <text>
        <r>
          <rPr>
            <sz val="10"/>
            <color rgb="FF000000"/>
            <rFont val="Arial"/>
            <scheme val="minor"/>
          </rPr>
          <t xml:space="preserve">Apoya en Mitras de 8am a 12:00 pm 
</t>
        </r>
      </text>
    </comment>
    <comment ref="AV32" authorId="0" shapeId="0" xr:uid="{00000000-0006-0000-0500-000016000000}">
      <text>
        <r>
          <rPr>
            <sz val="10"/>
            <color rgb="FF000000"/>
            <rFont val="Arial"/>
            <scheme val="minor"/>
          </rPr>
          <t>Se autoriza salida a las 12:30 ya que manifesto fuerte dolor de muela. Se solicita justificativo de atencion medica</t>
        </r>
      </text>
    </comment>
    <comment ref="BB48" authorId="0" shapeId="0" xr:uid="{00000000-0006-0000-0500-000017000000}">
      <text>
        <r>
          <rPr>
            <sz val="10"/>
            <color rgb="FF000000"/>
            <rFont val="Arial"/>
            <scheme val="minor"/>
          </rPr>
          <t>Preparacion material auditoria - IPER LN</t>
        </r>
      </text>
    </comment>
  </commentList>
</comments>
</file>

<file path=xl/sharedStrings.xml><?xml version="1.0" encoding="utf-8"?>
<sst xmlns="http://schemas.openxmlformats.org/spreadsheetml/2006/main" count="1011" uniqueCount="169">
  <si>
    <t>NOMBRE</t>
  </si>
  <si>
    <t>HORAS EXTRA</t>
  </si>
  <si>
    <t>DAAN GONZALEZ</t>
  </si>
  <si>
    <t>ALMACEN</t>
  </si>
  <si>
    <t>GUE</t>
  </si>
  <si>
    <t>D,</t>
  </si>
  <si>
    <t>Recorridos GUE</t>
  </si>
  <si>
    <t>Sup GUE</t>
  </si>
  <si>
    <t>Office</t>
  </si>
  <si>
    <t>SUP carne vibas
Recorridos GUE - UNI</t>
  </si>
  <si>
    <t>CURSO CONA</t>
  </si>
  <si>
    <t>Recorridos GUE
Salida 17:50 por termino de actividad</t>
  </si>
  <si>
    <t>Sup act</t>
  </si>
  <si>
    <t>CONA - Curso soldadura
GUARDIA PASIVA</t>
  </si>
  <si>
    <t>GUARDIA PASIVA</t>
  </si>
  <si>
    <t>Office
Auditoria ISO</t>
  </si>
  <si>
    <t>GUE - SJ - Sala cristal</t>
  </si>
  <si>
    <t>HO por reparaciones en casa</t>
  </si>
  <si>
    <t>Curso alturas</t>
  </si>
  <si>
    <t>Curso alturas
Office</t>
  </si>
  <si>
    <t>CONA - Curso soldadura</t>
  </si>
  <si>
    <t>Recorridos PESQ - GUE</t>
  </si>
  <si>
    <t>Recorridos GUE/Office</t>
  </si>
  <si>
    <t>Office
Salida 17:40 por termino de actividad</t>
  </si>
  <si>
    <t>HORAS EXTRA/PRIMA ALIMENTICIA</t>
  </si>
  <si>
    <t>RETARDO</t>
  </si>
  <si>
    <t>ENRIQUE GARZA</t>
  </si>
  <si>
    <t>MITRAS</t>
  </si>
  <si>
    <t>UNI - SJ - Mtto BYODS</t>
  </si>
  <si>
    <t>GUE - SJ - Muro coms
GUE - SJ - BYOD Cadena</t>
  </si>
  <si>
    <t>CHBSCO - CCTV - Camaras sala 2</t>
  </si>
  <si>
    <t>LN - CERR - Mtto</t>
  </si>
  <si>
    <t>GUE - CERR - Mtto
UNI - CCTV - Mtto jaguar</t>
  </si>
  <si>
    <t>Platica ISO</t>
  </si>
  <si>
    <t>GUE - CERR - HyP</t>
  </si>
  <si>
    <t>GUE - CCTV - Cambios molino/prog/puertas
Entrada 8:50
Salida 17:50 por termino de actividad</t>
  </si>
  <si>
    <t>GUE - CCTV - Cambio caster
UNI - SJ - Pantalla Lab</t>
  </si>
  <si>
    <t>GUE - CERR - Mtto</t>
  </si>
  <si>
    <t>GUE - Inv herramientas</t>
  </si>
  <si>
    <t>d,</t>
  </si>
  <si>
    <t>GUE - SJ - Armado sala Costos</t>
  </si>
  <si>
    <t>Curso alturas
GUE - Limpieza esc</t>
  </si>
  <si>
    <t>GUE - CERR - Rev chapas
GUE - SJ - Sala NEC</t>
  </si>
  <si>
    <t>CHBSCO - CCTV - Cierre sala 2</t>
  </si>
  <si>
    <t>GUE - SJ - Pantallas liliane
GUE - SJ - Cap 86' I3</t>
  </si>
  <si>
    <t>GUE - Inventario</t>
  </si>
  <si>
    <t>Revision de herramienta y llenado de permisos
Llega 8:40
Salida 17:00 por termino de actividad</t>
  </si>
  <si>
    <t>LN - CERR - Capacitor dañado, pot
Salida 17:30 por termino de actividad.</t>
  </si>
  <si>
    <t>ACUERDO</t>
  </si>
  <si>
    <t>EDEN MEDINA</t>
  </si>
  <si>
    <t>MET - SJ - Montaje Neftali</t>
  </si>
  <si>
    <t>GUE - CCTV - Mtto enrollador
GUE - SJ - BYOD Cadena</t>
  </si>
  <si>
    <t>GUE - CCTV - Mtto accesos MC2</t>
  </si>
  <si>
    <t>Sala carne vibas
UNI - CCTV - Mtto jaguar</t>
  </si>
  <si>
    <t>GUE - SJ - Cambio emergente 75' comercial
GUARDIA PASIVA</t>
  </si>
  <si>
    <t>GUE - CCTV - Cambios molino/prog/puertas
Entrada 8:30
Salida 17:10 por termino de actividad</t>
  </si>
  <si>
    <t>GUE - CCTV - Cambio caster
UNI - SJ - Pantalla Lab
Entrada 8:20</t>
  </si>
  <si>
    <t>UNI - CCTV - Mtto Tapia</t>
  </si>
  <si>
    <t>Falta por tramites de choque, esta mañana
Se repone el dia con extras</t>
  </si>
  <si>
    <t>UNI - CCTV - Mtto molinos jaguar
GUE - SJ - Mtto HAEDO</t>
  </si>
  <si>
    <t>GUE - CERR - Revision chapas AM2
CHBSCO - Se queda tirada la ram</t>
  </si>
  <si>
    <t>GUE - CERR - Rev chapas
GUE - SJ - Sala NEC</t>
  </si>
  <si>
    <t>GUE - SJ - Pantalla Vitelli
GUE - CERR - Ranura 4m</t>
  </si>
  <si>
    <t>GUE - CERR - Montaje G8</t>
  </si>
  <si>
    <t>GUE - Inventario
GUARDIA PASIVA</t>
  </si>
  <si>
    <t>Revision de herramienta y llenado de permisos
Salida 17:00 por termino de actividad</t>
  </si>
  <si>
    <t>LN - CERR - Capacitor dañado, pot
Salida 17:30 por termino de actividad.</t>
  </si>
  <si>
    <t>APLICA PRIMA</t>
  </si>
  <si>
    <t>FALTA</t>
  </si>
  <si>
    <t>INCAPACIDAD</t>
  </si>
  <si>
    <t>MIGUEL ANACLETO</t>
  </si>
  <si>
    <t>Se toma dia de horas extra (4) por cita medica</t>
  </si>
  <si>
    <t>GUE - CCTV - Cambio caster
UNI - SJ - Pantalla Lab</t>
  </si>
  <si>
    <t>GUE - SJ - Armado sala Costos
Entrada 10:00 por consulta de su hija</t>
  </si>
  <si>
    <t>LN - CERR - Mtto
Lo sacan de planta a medio dia por uso indebido de celular</t>
  </si>
  <si>
    <t>Apoyo a Misa en reparacion de climas</t>
  </si>
  <si>
    <t xml:space="preserve">Visita medica (again)
Recoje sus lentes, no fue el sabado </t>
  </si>
  <si>
    <t>GUE - SJ - Pantallas liliane
GUE - SJ - Cap 86' I3</t>
  </si>
  <si>
    <t>LN - CERR - Mtto
Acceso 8:30</t>
  </si>
  <si>
    <t>No avisa nada, se sabe por compañeros que fue a consultar (de nuevo)</t>
  </si>
  <si>
    <t>Avisa por la mañana que se lastimo jugando fut :c acude a consulta medica (again x3)</t>
  </si>
  <si>
    <t>2 "acuerdos", no tiene extras</t>
  </si>
  <si>
    <t>RUBEN GONZALEZ</t>
  </si>
  <si>
    <t>GUE - SJ - Cambio emergente 75' comercial</t>
  </si>
  <si>
    <t>GUE - CCTV - Cambios molino/prog/puertas
Salida 17:10 por termino de actividad</t>
  </si>
  <si>
    <t>GUE - CERR - Revision chapas AM2
CHBSCO - Se queda tirada la ram</t>
  </si>
  <si>
    <t>GUE - CERR - Ranura 4m</t>
  </si>
  <si>
    <t>ANGEL LOPEZ</t>
  </si>
  <si>
    <t>MET</t>
  </si>
  <si>
    <t>nx</t>
  </si>
  <si>
    <t>Apoyo medio dia en montaje Neftali</t>
  </si>
  <si>
    <t>VICTOR FERNANDEZ</t>
  </si>
  <si>
    <t>UNI</t>
  </si>
  <si>
    <t>NX</t>
  </si>
  <si>
    <t>UNI - CCTV - Mtto molinos jaguar
GUE - SJ - Mtto HAEDO</t>
  </si>
  <si>
    <t>OZIEL JUAREZ</t>
  </si>
  <si>
    <t>FRANCISCO ESTOPIER</t>
  </si>
  <si>
    <t>VACACIONES</t>
  </si>
  <si>
    <t>NO SE CITO</t>
  </si>
  <si>
    <t>MISAEL LOPEZ CORONADO</t>
  </si>
  <si>
    <t>CSC</t>
  </si>
  <si>
    <t>LN</t>
  </si>
  <si>
    <t>CHBSCO</t>
  </si>
  <si>
    <t>SECCIONADOR DEC2 GUE COLUMNA 13</t>
  </si>
  <si>
    <t>ALMACEN - CSC</t>
  </si>
  <si>
    <t>RELEVAMIENTOS - GRUA 24</t>
  </si>
  <si>
    <t>GRUAS LAMINACION LN</t>
  </si>
  <si>
    <t xml:space="preserve">DECAPADO 2 </t>
  </si>
  <si>
    <t>ISO - EN LINEA</t>
  </si>
  <si>
    <t>GRUA 24 CHU</t>
  </si>
  <si>
    <t>SECCIONADOR LAMINACION COLUMNA 13 -14</t>
  </si>
  <si>
    <t>ALMACEN - LARGOS NORTE</t>
  </si>
  <si>
    <t>GRUA PR1</t>
  </si>
  <si>
    <t>JUNTA EN LINEA ISO</t>
  </si>
  <si>
    <t>GRUA 2 ACERIA - CANCELADA</t>
  </si>
  <si>
    <t>RELEVAMIENTOS GUE</t>
  </si>
  <si>
    <t>RELEVAMIENTO - ALMACEN</t>
  </si>
  <si>
    <t>MITRAS CONEXION CLIMAS</t>
  </si>
  <si>
    <t>ALMACEN - MITRAS</t>
  </si>
  <si>
    <t>REFRACTARIOS LN</t>
  </si>
  <si>
    <t>MITRAS - GRUA CANCELADA</t>
  </si>
  <si>
    <t>ALMACEN - GRUA CANCELADA</t>
  </si>
  <si>
    <t>ALMACEN - REPORTES</t>
  </si>
  <si>
    <t>SUSPENSION</t>
  </si>
  <si>
    <t>AUTO - ALMACEN</t>
  </si>
  <si>
    <t>AUTO</t>
  </si>
  <si>
    <t>CURSO SOLDADURA CONALEP</t>
  </si>
  <si>
    <t>SUSPENSION POR FALTA INJUSTIFICADA EL 11/10</t>
  </si>
  <si>
    <t>RFID</t>
  </si>
  <si>
    <t>CCTV ANALOGO</t>
  </si>
  <si>
    <t>GRUA 20 - AUTO</t>
  </si>
  <si>
    <t>APOYO ALMACEN</t>
  </si>
  <si>
    <t>ALFREDO BORJA</t>
  </si>
  <si>
    <t>INFRA</t>
  </si>
  <si>
    <t>CESAR SANCHEZ</t>
  </si>
  <si>
    <t>ALMACEN- CSC</t>
  </si>
  <si>
    <t>ISO - MITRAS</t>
  </si>
  <si>
    <t>OFICINA MITRAS</t>
  </si>
  <si>
    <t>AUDITORIA ISO</t>
  </si>
  <si>
    <t>MITRAS - GRUA 2 ACERIA - CANCELADA</t>
  </si>
  <si>
    <t>MITRAS - ALMACEN</t>
  </si>
  <si>
    <t>PROVEEDOR SEGURO</t>
  </si>
  <si>
    <t>GRUA 20 - ALMACEN</t>
  </si>
  <si>
    <t>RFID - ALMACEN</t>
  </si>
  <si>
    <t>JOSE GUADALUPE</t>
  </si>
  <si>
    <t>EXAMEN  MEDICO - INDUCCION</t>
  </si>
  <si>
    <t>INDUCCION - ENTREVISTA INFRA</t>
  </si>
  <si>
    <t>HECTOR RAFAEL MOLINA</t>
  </si>
  <si>
    <t>PABLO ERUBEY CASTILLO</t>
  </si>
  <si>
    <t>MITRAS - guerreo</t>
  </si>
  <si>
    <t>MITRAS-JUNTA SEGURIDAD TERNIUM</t>
  </si>
  <si>
    <t>CONTRATO</t>
  </si>
  <si>
    <t>CCTV</t>
  </si>
  <si>
    <t>-</t>
  </si>
  <si>
    <t>RAM2500 - DAAN G</t>
  </si>
  <si>
    <t>RANGER - DAAN G</t>
  </si>
  <si>
    <t>MOBI GRIS - DAAN G</t>
  </si>
  <si>
    <t>MOBI GRIS - DAAN G
RAM2500 - EDEN M</t>
  </si>
  <si>
    <t>RAM2500 - EDEN MEDINA</t>
  </si>
  <si>
    <t>HILUX - EDEN MEDINA</t>
  </si>
  <si>
    <t>MOBI GRIS - DAAN G
HILUX - EDEN M</t>
  </si>
  <si>
    <t>HILUX - EDEN M</t>
  </si>
  <si>
    <t>LACA</t>
  </si>
  <si>
    <t>PUEBLA</t>
  </si>
  <si>
    <t>GRUAS</t>
  </si>
  <si>
    <t>MTTO/TALLER</t>
  </si>
  <si>
    <t>FUERA</t>
  </si>
  <si>
    <t>KEYBER</t>
  </si>
  <si>
    <t>JHONY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</si>
</sst>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quot;, &quot;d&quot; / &quot;m"/>
  </numFmts>
  <fonts count="11" x14ac:knownFonts="1">
    <font>
      <sz val="10"/>
      <color rgb="FF000000"/>
      <name val="Arial"/>
      <scheme val="minor"/>
    </font>
    <font>
      <sz val="10"/>
      <color rgb="FF000000"/>
      <name val="Calibri"/>
    </font>
    <font>
      <b/>
      <sz val="10"/>
      <color rgb="FFFFFFFF"/>
      <name val="Calibri"/>
    </font>
    <font>
      <b/>
      <sz val="10"/>
      <color theme="1"/>
      <name val="Arial"/>
      <scheme val="minor"/>
    </font>
    <font>
      <b/>
      <sz val="10"/>
      <color rgb="FF000000"/>
      <name val="Calibri"/>
    </font>
    <font>
      <sz val="9"/>
      <color rgb="FF000000"/>
      <name val="Calibri"/>
    </font>
    <font>
      <b/>
      <sz val="9"/>
      <color rgb="FF000000"/>
      <name val="Calibri"/>
    </font>
    <font>
      <b/>
      <sz val="10"/>
      <color theme="1"/>
      <name val="Calibri"/>
    </font>
    <font>
      <b/>
      <sz val="10"/>
      <color rgb="FFFFFFFF"/>
      <name val="Arial"/>
      <scheme val="minor"/>
    </font>
    <font>
      <sz val="10"/>
      <name val="Arial"/>
    </font>
    <font>
      <sz val="10"/>
      <color theme="1"/>
      <name val="Arial"/>
      <scheme val="minor"/>
    </font>
  </fonts>
  <fills count="5">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F3F3F3"/>
        <bgColor rgb="FFF3F3F3"/>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xf numFmtId="0" fontId="1" fillId="0" borderId="0" xfId="0" applyFont="1" applyAlignment="1">
      <alignment wrapText="1"/>
    </xf>
    <xf numFmtId="20" fontId="1" fillId="0" borderId="0" xfId="0" applyNumberFormat="1" applyFont="1" applyAlignment="1">
      <alignment wrapText="1"/>
    </xf>
    <xf numFmtId="0" fontId="2" fillId="2" borderId="0" xfId="0" applyFont="1" applyFill="1" applyAlignment="1">
      <alignment wrapText="1"/>
    </xf>
    <xf numFmtId="164" fontId="2" fillId="2" borderId="0" xfId="0" applyNumberFormat="1" applyFont="1" applyFill="1" applyAlignment="1">
      <alignment wrapText="1"/>
    </xf>
    <xf numFmtId="0" fontId="3" fillId="2" borderId="0" xfId="0" applyFont="1" applyFill="1"/>
    <xf numFmtId="0" fontId="2" fillId="2" borderId="0" xfId="0" applyFont="1" applyFill="1" applyAlignment="1">
      <alignment horizontal="right" wrapText="1"/>
    </xf>
    <xf numFmtId="0" fontId="4" fillId="3" borderId="0" xfId="0" applyFont="1" applyFill="1" applyAlignment="1">
      <alignment wrapText="1"/>
    </xf>
    <xf numFmtId="0" fontId="5" fillId="0" borderId="0" xfId="0" applyFont="1" applyAlignment="1">
      <alignment wrapText="1"/>
    </xf>
    <xf numFmtId="0" fontId="6" fillId="4" borderId="0" xfId="0" applyFont="1" applyFill="1" applyAlignment="1">
      <alignment wrapText="1"/>
    </xf>
    <xf numFmtId="0" fontId="4" fillId="0" borderId="0" xfId="0" applyFont="1" applyAlignment="1">
      <alignment wrapText="1"/>
    </xf>
    <xf numFmtId="0" fontId="1" fillId="2" borderId="0" xfId="0" applyFont="1" applyFill="1" applyAlignment="1">
      <alignment wrapText="1"/>
    </xf>
    <xf numFmtId="20" fontId="1" fillId="2" borderId="0" xfId="0" applyNumberFormat="1" applyFont="1" applyFill="1" applyAlignment="1">
      <alignment wrapText="1"/>
    </xf>
    <xf numFmtId="0" fontId="3" fillId="0" borderId="0" xfId="0" applyFont="1" applyAlignment="1">
      <alignment horizontal="center" vertical="center"/>
    </xf>
    <xf numFmtId="0" fontId="8" fillId="2" borderId="1" xfId="0" applyFont="1" applyFill="1" applyBorder="1" applyAlignment="1">
      <alignment horizontal="center" vertical="center"/>
    </xf>
    <xf numFmtId="0" fontId="3" fillId="0" borderId="1" xfId="0" applyFont="1" applyBorder="1" applyAlignment="1">
      <alignment horizontal="center" vertical="center"/>
    </xf>
    <xf numFmtId="0" fontId="5" fillId="0" borderId="0" xfId="0" applyFont="1" applyAlignment="1">
      <alignment vertical="center" wrapText="1"/>
    </xf>
    <xf numFmtId="0" fontId="0" fillId="0" borderId="0" xfId="0"/>
    <xf numFmtId="0" fontId="4" fillId="0" borderId="0" xfId="0" applyFont="1" applyAlignment="1">
      <alignment horizontal="left" vertical="center" wrapText="1"/>
    </xf>
    <xf numFmtId="0" fontId="7" fillId="0" borderId="0" xfId="0" applyFont="1" applyAlignment="1">
      <alignment horizontal="left" wrapText="1"/>
    </xf>
    <xf numFmtId="0" fontId="10" fillId="0" borderId="2" xfId="0" applyFont="1" applyBorder="1" applyAlignment="1">
      <alignment horizontal="left" vertical="top" wrapText="1"/>
    </xf>
    <xf numFmtId="0" fontId="9" fillId="0" borderId="3" xfId="0" applyFont="1" applyBorder="1"/>
    <xf numFmtId="164" fontId="8" fillId="2" borderId="2" xfId="0" applyNumberFormat="1" applyFont="1" applyFill="1" applyBorder="1" applyAlignment="1">
      <alignment horizontal="right"/>
    </xf>
  </cellXfs>
  <cellStyles count="1">
    <cellStyle name="Normal" xfId="0" builtinId="0"/>
  </cellStyles>
  <dxfs count="25">
    <dxf>
      <font>
        <color rgb="FFFFFFFF"/>
      </font>
      <fill>
        <patternFill patternType="solid">
          <fgColor rgb="FF999999"/>
          <bgColor rgb="FF999999"/>
        </patternFill>
      </fill>
    </dxf>
    <dxf>
      <fill>
        <patternFill patternType="solid">
          <fgColor rgb="FF3AB029"/>
          <bgColor rgb="FF3AB029"/>
        </patternFill>
      </fill>
    </dxf>
    <dxf>
      <font>
        <b/>
        <color rgb="FF434343"/>
      </font>
      <fill>
        <patternFill patternType="solid">
          <fgColor rgb="FFD5A6BD"/>
          <bgColor rgb="FFD5A6BD"/>
        </patternFill>
      </fill>
    </dxf>
    <dxf>
      <font>
        <color rgb="FFFFFFFF"/>
      </font>
      <fill>
        <patternFill patternType="solid">
          <fgColor rgb="FF999999"/>
          <bgColor rgb="FF999999"/>
        </patternFill>
      </fill>
    </dxf>
    <dxf>
      <fill>
        <patternFill patternType="solid">
          <fgColor rgb="FF3AB029"/>
          <bgColor rgb="FF3AB029"/>
        </patternFill>
      </fill>
    </dxf>
    <dxf>
      <font>
        <b/>
        <color rgb="FF434343"/>
      </font>
      <fill>
        <patternFill patternType="solid">
          <fgColor rgb="FFD5A6BD"/>
          <bgColor rgb="FFD5A6BD"/>
        </patternFill>
      </fill>
    </dxf>
    <dxf>
      <font>
        <color rgb="FFFFFFFF"/>
      </font>
      <fill>
        <patternFill patternType="solid">
          <fgColor rgb="FF999999"/>
          <bgColor rgb="FF999999"/>
        </patternFill>
      </fill>
    </dxf>
    <dxf>
      <fill>
        <patternFill patternType="solid">
          <fgColor rgb="FF3AB029"/>
          <bgColor rgb="FF3AB029"/>
        </patternFill>
      </fill>
    </dxf>
    <dxf>
      <font>
        <b/>
        <color rgb="FF434343"/>
      </font>
      <fill>
        <patternFill patternType="solid">
          <fgColor rgb="FFD5A6BD"/>
          <bgColor rgb="FFD5A6BD"/>
        </patternFill>
      </fill>
    </dxf>
    <dxf>
      <font>
        <color rgb="FFFFFFFF"/>
      </font>
      <fill>
        <patternFill patternType="solid">
          <fgColor rgb="FF999999"/>
          <bgColor rgb="FF999999"/>
        </patternFill>
      </fill>
    </dxf>
    <dxf>
      <fill>
        <patternFill patternType="solid">
          <fgColor rgb="FF3AB029"/>
          <bgColor rgb="FF3AB029"/>
        </patternFill>
      </fill>
    </dxf>
    <dxf>
      <font>
        <b/>
        <color rgb="FF434343"/>
      </font>
      <fill>
        <patternFill patternType="solid">
          <fgColor rgb="FFD5A6BD"/>
          <bgColor rgb="FFD5A6BD"/>
        </patternFill>
      </fill>
    </dxf>
    <dxf>
      <font>
        <color rgb="FFFFFFFF"/>
      </font>
      <fill>
        <patternFill patternType="solid">
          <fgColor rgb="FF999999"/>
          <bgColor rgb="FF999999"/>
        </patternFill>
      </fill>
    </dxf>
    <dxf>
      <fill>
        <patternFill patternType="solid">
          <fgColor rgb="FF3AB029"/>
          <bgColor rgb="FF3AB029"/>
        </patternFill>
      </fill>
    </dxf>
    <dxf>
      <font>
        <b/>
        <color rgb="FF434343"/>
      </font>
      <fill>
        <patternFill patternType="solid">
          <fgColor rgb="FFD5A6BD"/>
          <bgColor rgb="FFD5A6BD"/>
        </patternFill>
      </fill>
    </dxf>
    <dxf>
      <font>
        <color rgb="FFFFFFFF"/>
      </font>
      <fill>
        <patternFill patternType="solid">
          <fgColor rgb="FF999999"/>
          <bgColor rgb="FF999999"/>
        </patternFill>
      </fill>
    </dxf>
    <dxf>
      <fill>
        <patternFill patternType="solid">
          <fgColor rgb="FF3AB029"/>
          <bgColor rgb="FF3AB029"/>
        </patternFill>
      </fill>
    </dxf>
    <dxf>
      <font>
        <b/>
        <color rgb="FF434343"/>
      </font>
      <fill>
        <patternFill patternType="solid">
          <fgColor rgb="FFD5A6BD"/>
          <bgColor rgb="FFD5A6BD"/>
        </patternFill>
      </fill>
    </dxf>
    <dxf>
      <font>
        <color rgb="FFFFFFFF"/>
      </font>
      <fill>
        <patternFill patternType="solid">
          <fgColor rgb="FF999999"/>
          <bgColor rgb="FF999999"/>
        </patternFill>
      </fill>
    </dxf>
    <dxf>
      <fill>
        <patternFill patternType="solid">
          <fgColor rgb="FF3AB029"/>
          <bgColor rgb="FF3AB029"/>
        </patternFill>
      </fill>
    </dxf>
    <dxf>
      <font>
        <b/>
        <color rgb="FF434343"/>
      </font>
      <fill>
        <patternFill patternType="solid">
          <fgColor rgb="FFD5A6BD"/>
          <bgColor rgb="FFD5A6BD"/>
        </patternFill>
      </fill>
    </dxf>
    <dxf>
      <fill>
        <patternFill patternType="solid">
          <fgColor rgb="FF3AB029"/>
          <bgColor rgb="FF3AB029"/>
        </patternFill>
      </fill>
    </dxf>
    <dxf>
      <fill>
        <patternFill patternType="solid">
          <fgColor rgb="FFD9D9D9"/>
          <bgColor rgb="FFD9D9D9"/>
        </patternFill>
      </fill>
    </dxf>
    <dxf>
      <font>
        <b/>
        <color rgb="FF434343"/>
      </font>
      <fill>
        <patternFill patternType="solid">
          <fgColor rgb="FFD5A6BD"/>
          <bgColor rgb="FFD5A6BD"/>
        </patternFill>
      </fill>
    </dxf>
    <dxf>
      <font>
        <color rgb="FFFFFFFF"/>
      </font>
      <fill>
        <patternFill patternType="solid">
          <fgColor rgb="FF999999"/>
          <bgColor rgb="FF99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048000" cy="742950"/>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3048000" cy="742950"/>
    <xdr:pic>
      <xdr:nvPicPr>
        <xdr:cNvPr id="2" name="image1.png" title="Image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3048000" cy="742950"/>
    <xdr:pic>
      <xdr:nvPicPr>
        <xdr:cNvPr id="2" name="image1.png" title="Image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3048000" cy="742950"/>
    <xdr:pic>
      <xdr:nvPicPr>
        <xdr:cNvPr id="2" name="image1.png" title="Imagen">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3048000" cy="742950"/>
    <xdr:pic>
      <xdr:nvPicPr>
        <xdr:cNvPr id="2" name="image1.png" title="Imagen">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3048000" cy="742950"/>
    <xdr:pic>
      <xdr:nvPicPr>
        <xdr:cNvPr id="2" name="image1.png" title="Imagen">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3048000" cy="742950"/>
    <xdr:pic>
      <xdr:nvPicPr>
        <xdr:cNvPr id="2" name="image1.png" title="Imagen">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3048000" cy="742950"/>
    <xdr:pic>
      <xdr:nvPicPr>
        <xdr:cNvPr id="2" name="image1.png" title="Imagen">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1914525" cy="466725"/>
    <xdr:pic>
      <xdr:nvPicPr>
        <xdr:cNvPr id="2" name="image1.png" title="Imagen">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L1001"/>
  <sheetViews>
    <sheetView topLeftCell="A38" workbookViewId="0">
      <pane xSplit="1" topLeftCell="B1" activePane="topRight" state="frozen"/>
      <selection pane="topRight" activeCell="C2" sqref="C2"/>
    </sheetView>
  </sheetViews>
  <sheetFormatPr baseColWidth="10" defaultColWidth="12.5703125" defaultRowHeight="15.75" customHeight="1" x14ac:dyDescent="0.2"/>
  <cols>
    <col min="1" max="1" width="40.28515625" customWidth="1"/>
    <col min="2" max="64" width="15.5703125" customWidth="1"/>
  </cols>
  <sheetData>
    <row r="1" spans="1:64" ht="12.75" x14ac:dyDescent="0.2">
      <c r="A1" s="1"/>
      <c r="B1" s="1"/>
      <c r="E1" s="1"/>
      <c r="F1" s="1"/>
      <c r="G1" s="1"/>
      <c r="H1" s="1"/>
      <c r="I1" s="1"/>
      <c r="J1" s="1"/>
      <c r="K1" s="1"/>
      <c r="L1" s="1"/>
      <c r="M1" s="1"/>
      <c r="N1" s="1"/>
      <c r="O1" s="1"/>
      <c r="P1" s="1"/>
      <c r="Q1" s="1"/>
      <c r="R1" s="1"/>
      <c r="S1" s="1"/>
      <c r="T1" s="1"/>
      <c r="U1" s="1"/>
      <c r="V1" s="1"/>
      <c r="W1" s="1"/>
      <c r="X1" s="1"/>
      <c r="Y1" s="1"/>
      <c r="Z1" s="1"/>
      <c r="AA1" s="1"/>
      <c r="AB1" s="2"/>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ht="12.75" x14ac:dyDescent="0.2">
      <c r="A2" s="1"/>
      <c r="B2" s="1"/>
      <c r="E2" s="1"/>
      <c r="F2" s="1"/>
      <c r="G2" s="1"/>
      <c r="H2" s="1"/>
      <c r="I2" s="1"/>
      <c r="J2" s="1"/>
      <c r="K2" s="1"/>
      <c r="L2" s="1"/>
      <c r="M2" s="1"/>
      <c r="N2" s="1"/>
      <c r="O2" s="1"/>
      <c r="P2" s="1"/>
      <c r="Q2" s="1"/>
      <c r="R2" s="1"/>
      <c r="S2" s="1"/>
      <c r="T2" s="1"/>
      <c r="U2" s="1"/>
      <c r="V2" s="1"/>
      <c r="W2" s="1"/>
      <c r="X2" s="1"/>
      <c r="Y2" s="1"/>
      <c r="Z2" s="1"/>
      <c r="AA2" s="1"/>
      <c r="AB2" s="2"/>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spans="1:64" ht="12.75" x14ac:dyDescent="0.2">
      <c r="A3" s="1"/>
      <c r="B3" s="1"/>
      <c r="E3" s="1"/>
      <c r="F3" s="1"/>
      <c r="G3" s="1"/>
      <c r="H3" s="1"/>
      <c r="I3" s="1"/>
      <c r="J3" s="1"/>
      <c r="K3" s="1"/>
      <c r="L3" s="1"/>
      <c r="M3" s="1"/>
      <c r="N3" s="1"/>
      <c r="O3" s="1"/>
      <c r="P3" s="1"/>
      <c r="Q3" s="1"/>
      <c r="R3" s="1"/>
      <c r="S3" s="1"/>
      <c r="T3" s="1"/>
      <c r="U3" s="1"/>
      <c r="V3" s="1"/>
      <c r="W3" s="1"/>
      <c r="X3" s="1"/>
      <c r="Y3" s="1"/>
      <c r="Z3" s="1"/>
      <c r="AA3" s="1"/>
      <c r="AB3" s="2"/>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12.75" x14ac:dyDescent="0.2">
      <c r="A4" s="1"/>
      <c r="B4" s="1"/>
      <c r="E4" s="1"/>
      <c r="F4" s="1"/>
      <c r="G4" s="1"/>
      <c r="H4" s="1"/>
      <c r="I4" s="1"/>
      <c r="J4" s="1"/>
      <c r="K4" s="1"/>
      <c r="L4" s="1"/>
      <c r="M4" s="1"/>
      <c r="N4" s="1"/>
      <c r="O4" s="1"/>
      <c r="P4" s="1"/>
      <c r="Q4" s="1"/>
      <c r="R4" s="1"/>
      <c r="S4" s="1"/>
      <c r="T4" s="1"/>
      <c r="U4" s="1"/>
      <c r="V4" s="1"/>
      <c r="W4" s="1"/>
      <c r="X4" s="1"/>
      <c r="Y4" s="1"/>
      <c r="Z4" s="1"/>
      <c r="AA4" s="1"/>
      <c r="AB4" s="2"/>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ht="12.75" x14ac:dyDescent="0.2">
      <c r="A5" s="1"/>
      <c r="B5" s="1"/>
      <c r="E5" s="1"/>
      <c r="F5" s="1"/>
      <c r="G5" s="1"/>
      <c r="H5" s="1"/>
      <c r="I5" s="1"/>
      <c r="J5" s="1"/>
      <c r="K5" s="1"/>
      <c r="L5" s="1"/>
      <c r="M5" s="1"/>
      <c r="N5" s="1"/>
      <c r="O5" s="1"/>
      <c r="P5" s="1"/>
      <c r="Q5" s="1"/>
      <c r="R5" s="1"/>
      <c r="S5" s="1"/>
      <c r="T5" s="1"/>
      <c r="U5" s="1"/>
      <c r="V5" s="1"/>
      <c r="W5" s="1"/>
      <c r="X5" s="1"/>
      <c r="Y5" s="1"/>
      <c r="Z5" s="1"/>
      <c r="AA5" s="1"/>
      <c r="AB5" s="2"/>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spans="1:64" ht="12.75" x14ac:dyDescent="0.2">
      <c r="A6" s="1"/>
      <c r="B6" s="1"/>
      <c r="D6" s="1"/>
      <c r="E6" s="1"/>
      <c r="F6" s="1"/>
      <c r="G6" s="1"/>
      <c r="H6" s="1"/>
      <c r="I6" s="1"/>
      <c r="J6" s="1"/>
      <c r="K6" s="1"/>
      <c r="L6" s="1"/>
      <c r="M6" s="1"/>
      <c r="N6" s="1"/>
      <c r="O6" s="1"/>
      <c r="P6" s="1"/>
      <c r="Q6" s="1"/>
      <c r="R6" s="1"/>
      <c r="S6" s="1"/>
      <c r="T6" s="1"/>
      <c r="U6" s="1"/>
      <c r="V6" s="1"/>
      <c r="W6" s="1"/>
      <c r="X6" s="1"/>
      <c r="Y6" s="1"/>
      <c r="Z6" s="1"/>
      <c r="AA6" s="1"/>
      <c r="AB6" s="2"/>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spans="1:64" ht="12.75" x14ac:dyDescent="0.2">
      <c r="A7" s="1"/>
      <c r="B7" s="1"/>
      <c r="D7" s="1"/>
      <c r="E7" s="1"/>
      <c r="F7" s="1"/>
      <c r="G7" s="1"/>
      <c r="H7" s="1"/>
      <c r="I7" s="1"/>
      <c r="J7" s="1"/>
      <c r="K7" s="1"/>
      <c r="L7" s="1"/>
      <c r="M7" s="1"/>
      <c r="N7" s="1"/>
      <c r="O7" s="1"/>
      <c r="P7" s="1"/>
      <c r="Q7" s="1"/>
      <c r="R7" s="1"/>
      <c r="S7" s="1"/>
      <c r="T7" s="1"/>
      <c r="U7" s="1"/>
      <c r="V7" s="1"/>
      <c r="W7" s="1"/>
      <c r="X7" s="1"/>
      <c r="Y7" s="1"/>
      <c r="Z7" s="1"/>
      <c r="AA7" s="1"/>
      <c r="AB7" s="2"/>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4" ht="12.75" x14ac:dyDescent="0.2">
      <c r="A8" s="1"/>
      <c r="B8" s="1"/>
      <c r="D8" s="1"/>
      <c r="E8" s="1"/>
      <c r="F8" s="1"/>
      <c r="G8" s="1"/>
      <c r="H8" s="1"/>
      <c r="I8" s="1"/>
      <c r="J8" s="1"/>
      <c r="K8" s="1"/>
      <c r="L8" s="1"/>
      <c r="M8" s="1"/>
      <c r="N8" s="1"/>
      <c r="O8" s="1"/>
      <c r="P8" s="1"/>
      <c r="Q8" s="1"/>
      <c r="R8" s="1"/>
      <c r="S8" s="1"/>
      <c r="T8" s="1"/>
      <c r="U8" s="1"/>
      <c r="V8" s="1"/>
      <c r="W8" s="1"/>
      <c r="X8" s="1"/>
      <c r="Y8" s="1"/>
      <c r="Z8" s="1"/>
      <c r="AA8" s="1"/>
      <c r="AB8" s="2"/>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spans="1:64" ht="12.75" x14ac:dyDescent="0.2">
      <c r="A9" s="1"/>
      <c r="B9" s="1"/>
      <c r="D9" s="1"/>
      <c r="E9" s="1"/>
      <c r="F9" s="1"/>
      <c r="G9" s="1"/>
      <c r="H9" s="1"/>
      <c r="I9" s="1"/>
      <c r="J9" s="1"/>
      <c r="K9" s="1"/>
      <c r="L9" s="1"/>
      <c r="M9" s="1"/>
      <c r="N9" s="1"/>
      <c r="O9" s="1"/>
      <c r="P9" s="1"/>
      <c r="Q9" s="1"/>
      <c r="R9" s="1"/>
      <c r="S9" s="1"/>
      <c r="T9" s="1"/>
      <c r="U9" s="1"/>
      <c r="V9" s="1"/>
      <c r="W9" s="1"/>
      <c r="X9" s="1"/>
      <c r="Y9" s="1"/>
      <c r="Z9" s="1"/>
      <c r="AA9" s="1"/>
      <c r="AB9" s="2"/>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spans="1:64" ht="12.75" x14ac:dyDescent="0.2">
      <c r="A10" s="3" t="s">
        <v>0</v>
      </c>
      <c r="B10" s="4">
        <v>45200</v>
      </c>
      <c r="C10" s="5"/>
      <c r="D10" s="4">
        <v>45201</v>
      </c>
      <c r="E10" s="5"/>
      <c r="F10" s="4">
        <v>45202</v>
      </c>
      <c r="G10" s="5"/>
      <c r="H10" s="4">
        <v>45203</v>
      </c>
      <c r="I10" s="5"/>
      <c r="J10" s="4">
        <v>45204</v>
      </c>
      <c r="K10" s="5"/>
      <c r="L10" s="4">
        <v>45205</v>
      </c>
      <c r="M10" s="5"/>
      <c r="N10" s="4">
        <v>45206</v>
      </c>
      <c r="O10" s="5"/>
      <c r="P10" s="4">
        <v>45207</v>
      </c>
      <c r="Q10" s="5"/>
      <c r="R10" s="4">
        <v>45208</v>
      </c>
      <c r="S10" s="5"/>
      <c r="T10" s="4">
        <v>45209</v>
      </c>
      <c r="U10" s="5"/>
      <c r="V10" s="4">
        <v>45210</v>
      </c>
      <c r="W10" s="5"/>
      <c r="X10" s="4">
        <v>45211</v>
      </c>
      <c r="Y10" s="5"/>
      <c r="Z10" s="4">
        <v>45212</v>
      </c>
      <c r="AA10" s="5"/>
      <c r="AB10" s="4">
        <v>45213</v>
      </c>
      <c r="AC10" s="5"/>
      <c r="AD10" s="4">
        <v>45214</v>
      </c>
      <c r="AE10" s="5"/>
      <c r="AF10" s="4">
        <v>45215</v>
      </c>
      <c r="AG10" s="5"/>
      <c r="AH10" s="4">
        <v>45216</v>
      </c>
      <c r="AI10" s="5"/>
      <c r="AJ10" s="4">
        <v>45217</v>
      </c>
      <c r="AK10" s="5"/>
      <c r="AL10" s="4">
        <v>45218</v>
      </c>
      <c r="AM10" s="5"/>
      <c r="AN10" s="4">
        <v>45219</v>
      </c>
      <c r="AO10" s="5"/>
      <c r="AP10" s="4">
        <v>45220</v>
      </c>
      <c r="AQ10" s="5"/>
      <c r="AR10" s="4">
        <v>45221</v>
      </c>
      <c r="AS10" s="5"/>
      <c r="AT10" s="4">
        <v>45222</v>
      </c>
      <c r="AU10" s="5"/>
      <c r="AV10" s="4">
        <v>45223</v>
      </c>
      <c r="AW10" s="5"/>
      <c r="AX10" s="4">
        <v>45224</v>
      </c>
      <c r="AY10" s="5"/>
      <c r="AZ10" s="4">
        <v>45225</v>
      </c>
      <c r="BA10" s="5"/>
      <c r="BB10" s="4">
        <v>45226</v>
      </c>
      <c r="BC10" s="5"/>
      <c r="BD10" s="4">
        <v>45227</v>
      </c>
      <c r="BE10" s="5"/>
      <c r="BF10" s="4">
        <v>45228</v>
      </c>
      <c r="BG10" s="5"/>
      <c r="BH10" s="4">
        <v>45229</v>
      </c>
      <c r="BI10" s="5"/>
      <c r="BJ10" s="4">
        <v>45230</v>
      </c>
      <c r="BK10" s="5"/>
      <c r="BL10" s="6" t="s">
        <v>1</v>
      </c>
    </row>
    <row r="11" spans="1:64" ht="12.75" x14ac:dyDescent="0.2">
      <c r="A11" s="18" t="s">
        <v>2</v>
      </c>
      <c r="B11" s="7"/>
      <c r="C11" s="7"/>
      <c r="D11" s="7" t="s">
        <v>3</v>
      </c>
      <c r="E11" s="7" t="s">
        <v>3</v>
      </c>
      <c r="F11" s="7" t="s">
        <v>3</v>
      </c>
      <c r="G11" s="7" t="s">
        <v>3</v>
      </c>
      <c r="H11" s="7" t="s">
        <v>3</v>
      </c>
      <c r="I11" s="7" t="s">
        <v>3</v>
      </c>
      <c r="J11" s="7" t="s">
        <v>3</v>
      </c>
      <c r="K11" s="7" t="s">
        <v>3</v>
      </c>
      <c r="L11" s="7" t="s">
        <v>3</v>
      </c>
      <c r="M11" s="7" t="s">
        <v>3</v>
      </c>
      <c r="N11" s="7"/>
      <c r="O11" s="7"/>
      <c r="P11" s="7"/>
      <c r="Q11" s="7"/>
      <c r="R11" s="7" t="s">
        <v>3</v>
      </c>
      <c r="S11" s="7" t="s">
        <v>4</v>
      </c>
      <c r="T11" s="7" t="s">
        <v>4</v>
      </c>
      <c r="U11" s="7" t="s">
        <v>3</v>
      </c>
      <c r="V11" s="7" t="s">
        <v>4</v>
      </c>
      <c r="W11" s="7" t="s">
        <v>3</v>
      </c>
      <c r="X11" s="7" t="s">
        <v>4</v>
      </c>
      <c r="Y11" s="7" t="s">
        <v>4</v>
      </c>
      <c r="Z11" s="7" t="s">
        <v>4</v>
      </c>
      <c r="AA11" s="7" t="s">
        <v>4</v>
      </c>
      <c r="AB11" s="7" t="s">
        <v>4</v>
      </c>
      <c r="AC11" s="7" t="s">
        <v>4</v>
      </c>
      <c r="AD11" s="7" t="s">
        <v>4</v>
      </c>
      <c r="AE11" s="7" t="s">
        <v>4</v>
      </c>
      <c r="AF11" s="7" t="s">
        <v>3</v>
      </c>
      <c r="AG11" s="7" t="s">
        <v>3</v>
      </c>
      <c r="AH11" s="7" t="s">
        <v>4</v>
      </c>
      <c r="AI11" s="7" t="s">
        <v>4</v>
      </c>
      <c r="AJ11" s="7" t="s">
        <v>3</v>
      </c>
      <c r="AK11" s="7" t="s">
        <v>3</v>
      </c>
      <c r="AL11" s="7" t="s">
        <v>3</v>
      </c>
      <c r="AM11" s="7" t="s">
        <v>3</v>
      </c>
      <c r="AN11" s="7" t="s">
        <v>4</v>
      </c>
      <c r="AO11" s="7" t="s">
        <v>4</v>
      </c>
      <c r="AP11" s="7" t="s">
        <v>3</v>
      </c>
      <c r="AQ11" s="7"/>
      <c r="AR11" s="7"/>
      <c r="AS11" s="7"/>
      <c r="AT11" s="7" t="s">
        <v>4</v>
      </c>
      <c r="AU11" s="7" t="s">
        <v>3</v>
      </c>
      <c r="AV11" s="7" t="s">
        <v>3</v>
      </c>
      <c r="AW11" s="7" t="s">
        <v>4</v>
      </c>
      <c r="AX11" s="7" t="s">
        <v>3</v>
      </c>
      <c r="AY11" s="7" t="s">
        <v>3</v>
      </c>
      <c r="AZ11" s="7" t="s">
        <v>4</v>
      </c>
      <c r="BA11" s="7" t="s">
        <v>4</v>
      </c>
      <c r="BB11" s="7" t="s">
        <v>4</v>
      </c>
      <c r="BC11" s="7" t="s">
        <v>4</v>
      </c>
      <c r="BD11" s="7" t="s">
        <v>4</v>
      </c>
      <c r="BE11" s="7" t="s">
        <v>4</v>
      </c>
      <c r="BF11" s="7"/>
      <c r="BG11" s="7"/>
      <c r="BH11" s="7" t="s">
        <v>4</v>
      </c>
      <c r="BI11" s="7" t="s">
        <v>3</v>
      </c>
      <c r="BJ11" s="7" t="s">
        <v>4</v>
      </c>
      <c r="BK11" s="7" t="s">
        <v>3</v>
      </c>
      <c r="BL11" s="8"/>
    </row>
    <row r="12" spans="1:64" ht="78" customHeight="1" x14ac:dyDescent="0.2">
      <c r="A12" s="17"/>
      <c r="B12" s="16" t="s">
        <v>5</v>
      </c>
      <c r="C12" s="17"/>
      <c r="D12" s="16" t="s">
        <v>6</v>
      </c>
      <c r="E12" s="17"/>
      <c r="F12" s="16" t="s">
        <v>7</v>
      </c>
      <c r="G12" s="17"/>
      <c r="H12" s="16" t="s">
        <v>8</v>
      </c>
      <c r="I12" s="17"/>
      <c r="J12" s="16" t="s">
        <v>8</v>
      </c>
      <c r="K12" s="17"/>
      <c r="L12" s="16" t="s">
        <v>9</v>
      </c>
      <c r="M12" s="17"/>
      <c r="N12" s="16" t="s">
        <v>10</v>
      </c>
      <c r="O12" s="17"/>
      <c r="P12" s="16" t="s">
        <v>5</v>
      </c>
      <c r="Q12" s="17"/>
      <c r="R12" s="16" t="s">
        <v>8</v>
      </c>
      <c r="S12" s="17"/>
      <c r="T12" s="16" t="s">
        <v>11</v>
      </c>
      <c r="U12" s="17"/>
      <c r="V12" s="16" t="s">
        <v>12</v>
      </c>
      <c r="W12" s="17"/>
      <c r="X12" s="16" t="s">
        <v>8</v>
      </c>
      <c r="Y12" s="17"/>
      <c r="Z12" s="16" t="s">
        <v>8</v>
      </c>
      <c r="AA12" s="17"/>
      <c r="AB12" s="16" t="s">
        <v>13</v>
      </c>
      <c r="AC12" s="17"/>
      <c r="AD12" s="16" t="s">
        <v>14</v>
      </c>
      <c r="AE12" s="17"/>
      <c r="AF12" s="16" t="s">
        <v>15</v>
      </c>
      <c r="AG12" s="17"/>
      <c r="AH12" s="16" t="s">
        <v>16</v>
      </c>
      <c r="AI12" s="17"/>
      <c r="AJ12" s="16" t="s">
        <v>17</v>
      </c>
      <c r="AK12" s="17"/>
      <c r="AL12" s="16" t="s">
        <v>18</v>
      </c>
      <c r="AM12" s="17"/>
      <c r="AN12" s="16" t="s">
        <v>19</v>
      </c>
      <c r="AO12" s="17"/>
      <c r="AP12" s="16" t="s">
        <v>20</v>
      </c>
      <c r="AQ12" s="17"/>
      <c r="AR12" s="16" t="s">
        <v>5</v>
      </c>
      <c r="AS12" s="17"/>
      <c r="AT12" s="16" t="s">
        <v>21</v>
      </c>
      <c r="AU12" s="17"/>
      <c r="AV12" s="16" t="s">
        <v>8</v>
      </c>
      <c r="AW12" s="17"/>
      <c r="AX12" s="16" t="s">
        <v>22</v>
      </c>
      <c r="AY12" s="17"/>
      <c r="AZ12" s="16" t="s">
        <v>8</v>
      </c>
      <c r="BA12" s="17"/>
      <c r="BB12" s="16" t="s">
        <v>8</v>
      </c>
      <c r="BC12" s="17"/>
      <c r="BD12" s="16" t="s">
        <v>20</v>
      </c>
      <c r="BE12" s="17"/>
      <c r="BF12" s="16" t="s">
        <v>5</v>
      </c>
      <c r="BG12" s="17"/>
      <c r="BH12" s="16" t="s">
        <v>23</v>
      </c>
      <c r="BI12" s="17"/>
      <c r="BJ12" s="16" t="s">
        <v>8</v>
      </c>
      <c r="BK12" s="17"/>
      <c r="BL12" s="8"/>
    </row>
    <row r="13" spans="1:64" ht="12.75" x14ac:dyDescent="0.2">
      <c r="A13" s="9" t="s">
        <v>24</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
        <f>SUM(B13:BK13)</f>
        <v>0</v>
      </c>
    </row>
    <row r="14" spans="1:64" ht="12.75" x14ac:dyDescent="0.2">
      <c r="A14" s="3" t="s">
        <v>0</v>
      </c>
      <c r="B14" s="4">
        <v>45200</v>
      </c>
      <c r="C14" s="5"/>
      <c r="D14" s="4">
        <v>45201</v>
      </c>
      <c r="E14" s="5"/>
      <c r="F14" s="4">
        <v>45202</v>
      </c>
      <c r="G14" s="5"/>
      <c r="H14" s="4">
        <v>45203</v>
      </c>
      <c r="I14" s="5"/>
      <c r="J14" s="4">
        <v>45204</v>
      </c>
      <c r="K14" s="5"/>
      <c r="L14" s="4">
        <v>45205</v>
      </c>
      <c r="M14" s="5"/>
      <c r="N14" s="4">
        <v>45206</v>
      </c>
      <c r="O14" s="5"/>
      <c r="P14" s="4">
        <v>45207</v>
      </c>
      <c r="Q14" s="5"/>
      <c r="R14" s="4">
        <v>45208</v>
      </c>
      <c r="S14" s="5"/>
      <c r="T14" s="4">
        <v>45209</v>
      </c>
      <c r="U14" s="5" t="s">
        <v>25</v>
      </c>
      <c r="V14" s="4">
        <v>45210</v>
      </c>
      <c r="W14" s="5"/>
      <c r="X14" s="4">
        <v>45211</v>
      </c>
      <c r="Y14" s="5"/>
      <c r="Z14" s="4">
        <v>45212</v>
      </c>
      <c r="AA14" s="5"/>
      <c r="AB14" s="4">
        <v>45213</v>
      </c>
      <c r="AC14" s="5"/>
      <c r="AD14" s="4">
        <v>45214</v>
      </c>
      <c r="AE14" s="5"/>
      <c r="AF14" s="4">
        <v>45215</v>
      </c>
      <c r="AG14" s="5"/>
      <c r="AH14" s="4">
        <v>45216</v>
      </c>
      <c r="AI14" s="5"/>
      <c r="AJ14" s="4">
        <v>45217</v>
      </c>
      <c r="AK14" s="5"/>
      <c r="AL14" s="4">
        <v>45218</v>
      </c>
      <c r="AM14" s="5"/>
      <c r="AN14" s="4">
        <v>45219</v>
      </c>
      <c r="AO14" s="5"/>
      <c r="AP14" s="4">
        <v>45220</v>
      </c>
      <c r="AQ14" s="5"/>
      <c r="AR14" s="4">
        <v>45221</v>
      </c>
      <c r="AS14" s="5"/>
      <c r="AT14" s="4">
        <v>45222</v>
      </c>
      <c r="AU14" s="5"/>
      <c r="AV14" s="4">
        <v>45223</v>
      </c>
      <c r="AW14" s="5"/>
      <c r="AX14" s="4">
        <v>45224</v>
      </c>
      <c r="AY14" s="5"/>
      <c r="AZ14" s="4">
        <v>45225</v>
      </c>
      <c r="BA14" s="5"/>
      <c r="BB14" s="4">
        <v>45226</v>
      </c>
      <c r="BC14" s="5"/>
      <c r="BD14" s="4">
        <v>45227</v>
      </c>
      <c r="BE14" s="5"/>
      <c r="BF14" s="4">
        <v>45228</v>
      </c>
      <c r="BG14" s="5"/>
      <c r="BH14" s="4">
        <v>45229</v>
      </c>
      <c r="BI14" s="5" t="s">
        <v>25</v>
      </c>
      <c r="BJ14" s="4">
        <v>45230</v>
      </c>
      <c r="BK14" s="5"/>
      <c r="BL14" s="6" t="s">
        <v>1</v>
      </c>
    </row>
    <row r="15" spans="1:64" ht="12.75" x14ac:dyDescent="0.2">
      <c r="A15" s="18" t="s">
        <v>26</v>
      </c>
      <c r="B15" s="7"/>
      <c r="C15" s="7"/>
      <c r="D15" s="7" t="s">
        <v>4</v>
      </c>
      <c r="E15" s="7" t="s">
        <v>4</v>
      </c>
      <c r="F15" s="7" t="s">
        <v>4</v>
      </c>
      <c r="G15" s="7" t="s">
        <v>4</v>
      </c>
      <c r="H15" s="7" t="s">
        <v>4</v>
      </c>
      <c r="I15" s="7" t="s">
        <v>4</v>
      </c>
      <c r="J15" s="7" t="s">
        <v>4</v>
      </c>
      <c r="K15" s="7" t="s">
        <v>4</v>
      </c>
      <c r="L15" s="7" t="s">
        <v>4</v>
      </c>
      <c r="M15" s="7" t="s">
        <v>4</v>
      </c>
      <c r="N15" s="7" t="s">
        <v>27</v>
      </c>
      <c r="O15" s="7" t="s">
        <v>27</v>
      </c>
      <c r="P15" s="7"/>
      <c r="Q15" s="7"/>
      <c r="R15" s="7" t="s">
        <v>4</v>
      </c>
      <c r="S15" s="7" t="s">
        <v>4</v>
      </c>
      <c r="T15" s="7" t="s">
        <v>4</v>
      </c>
      <c r="U15" s="7" t="s">
        <v>3</v>
      </c>
      <c r="V15" s="7" t="s">
        <v>4</v>
      </c>
      <c r="W15" s="7" t="s">
        <v>4</v>
      </c>
      <c r="X15" s="7" t="s">
        <v>4</v>
      </c>
      <c r="Y15" s="7" t="s">
        <v>4</v>
      </c>
      <c r="Z15" s="7" t="s">
        <v>4</v>
      </c>
      <c r="AA15" s="7" t="s">
        <v>4</v>
      </c>
      <c r="AB15" s="7" t="s">
        <v>4</v>
      </c>
      <c r="AC15" s="7" t="s">
        <v>4</v>
      </c>
      <c r="AD15" s="7" t="s">
        <v>4</v>
      </c>
      <c r="AE15" s="7" t="s">
        <v>4</v>
      </c>
      <c r="AF15" s="7" t="s">
        <v>4</v>
      </c>
      <c r="AG15" s="7" t="s">
        <v>4</v>
      </c>
      <c r="AH15" s="7" t="s">
        <v>4</v>
      </c>
      <c r="AI15" s="7" t="s">
        <v>4</v>
      </c>
      <c r="AJ15" s="7" t="s">
        <v>4</v>
      </c>
      <c r="AK15" s="7" t="s">
        <v>4</v>
      </c>
      <c r="AL15" s="7" t="s">
        <v>3</v>
      </c>
      <c r="AM15" s="7" t="s">
        <v>3</v>
      </c>
      <c r="AN15" s="7" t="s">
        <v>4</v>
      </c>
      <c r="AO15" s="7" t="s">
        <v>4</v>
      </c>
      <c r="AP15" s="7" t="s">
        <v>4</v>
      </c>
      <c r="AQ15" s="7" t="s">
        <v>4</v>
      </c>
      <c r="AR15" s="7"/>
      <c r="AS15" s="7"/>
      <c r="AT15" s="7" t="s">
        <v>4</v>
      </c>
      <c r="AU15" s="7" t="s">
        <v>3</v>
      </c>
      <c r="AV15" s="7" t="s">
        <v>3</v>
      </c>
      <c r="AW15" s="7" t="s">
        <v>4</v>
      </c>
      <c r="AX15" s="7" t="s">
        <v>4</v>
      </c>
      <c r="AY15" s="7" t="s">
        <v>4</v>
      </c>
      <c r="AZ15" s="7" t="s">
        <v>4</v>
      </c>
      <c r="BA15" s="7" t="s">
        <v>4</v>
      </c>
      <c r="BB15" s="7" t="s">
        <v>4</v>
      </c>
      <c r="BC15" s="7" t="s">
        <v>4</v>
      </c>
      <c r="BD15" s="7" t="s">
        <v>4</v>
      </c>
      <c r="BE15" s="7" t="s">
        <v>4</v>
      </c>
      <c r="BF15" s="7"/>
      <c r="BG15" s="7"/>
      <c r="BH15" s="7" t="s">
        <v>4</v>
      </c>
      <c r="BI15" s="7" t="s">
        <v>4</v>
      </c>
      <c r="BJ15" s="7" t="s">
        <v>4</v>
      </c>
      <c r="BK15" s="7" t="s">
        <v>4</v>
      </c>
      <c r="BL15" s="8"/>
    </row>
    <row r="16" spans="1:64" ht="79.5" customHeight="1" x14ac:dyDescent="0.2">
      <c r="A16" s="17"/>
      <c r="B16" s="16" t="s">
        <v>5</v>
      </c>
      <c r="C16" s="17"/>
      <c r="D16" s="16" t="s">
        <v>28</v>
      </c>
      <c r="E16" s="17"/>
      <c r="F16" s="16" t="s">
        <v>29</v>
      </c>
      <c r="G16" s="17"/>
      <c r="H16" s="16" t="s">
        <v>30</v>
      </c>
      <c r="I16" s="17"/>
      <c r="J16" s="16" t="s">
        <v>31</v>
      </c>
      <c r="K16" s="17"/>
      <c r="L16" s="16" t="s">
        <v>32</v>
      </c>
      <c r="M16" s="17"/>
      <c r="N16" s="16" t="s">
        <v>33</v>
      </c>
      <c r="O16" s="17"/>
      <c r="P16" s="16" t="s">
        <v>5</v>
      </c>
      <c r="Q16" s="17"/>
      <c r="R16" s="16" t="s">
        <v>34</v>
      </c>
      <c r="S16" s="17"/>
      <c r="T16" s="16" t="s">
        <v>35</v>
      </c>
      <c r="U16" s="17"/>
      <c r="V16" s="16" t="s">
        <v>36</v>
      </c>
      <c r="W16" s="17"/>
      <c r="X16" s="16" t="s">
        <v>31</v>
      </c>
      <c r="Y16" s="17"/>
      <c r="Z16" s="16" t="s">
        <v>37</v>
      </c>
      <c r="AA16" s="17"/>
      <c r="AB16" s="16" t="s">
        <v>38</v>
      </c>
      <c r="AC16" s="17"/>
      <c r="AD16" s="16" t="s">
        <v>39</v>
      </c>
      <c r="AE16" s="17"/>
      <c r="AF16" s="16" t="s">
        <v>34</v>
      </c>
      <c r="AG16" s="17"/>
      <c r="AH16" s="16" t="s">
        <v>16</v>
      </c>
      <c r="AI16" s="17"/>
      <c r="AJ16" s="16" t="s">
        <v>40</v>
      </c>
      <c r="AK16" s="17"/>
      <c r="AL16" s="16" t="s">
        <v>18</v>
      </c>
      <c r="AM16" s="17"/>
      <c r="AN16" s="16" t="s">
        <v>41</v>
      </c>
      <c r="AO16" s="17"/>
      <c r="AP16" s="16" t="s">
        <v>38</v>
      </c>
      <c r="AQ16" s="17"/>
      <c r="AR16" s="16" t="s">
        <v>14</v>
      </c>
      <c r="AS16" s="17"/>
      <c r="AT16" s="16" t="s">
        <v>42</v>
      </c>
      <c r="AU16" s="17"/>
      <c r="AV16" s="16" t="s">
        <v>43</v>
      </c>
      <c r="AW16" s="17"/>
      <c r="AX16" s="16" t="s">
        <v>44</v>
      </c>
      <c r="AY16" s="17"/>
      <c r="AZ16" s="16" t="s">
        <v>31</v>
      </c>
      <c r="BA16" s="17"/>
      <c r="BB16" s="16" t="s">
        <v>37</v>
      </c>
      <c r="BC16" s="17"/>
      <c r="BD16" s="16" t="s">
        <v>45</v>
      </c>
      <c r="BE16" s="17"/>
      <c r="BF16" s="16" t="s">
        <v>5</v>
      </c>
      <c r="BG16" s="17"/>
      <c r="BH16" s="16" t="s">
        <v>46</v>
      </c>
      <c r="BI16" s="17"/>
      <c r="BJ16" s="16" t="s">
        <v>47</v>
      </c>
      <c r="BK16" s="17"/>
      <c r="BL16" s="8"/>
    </row>
    <row r="17" spans="1:64" ht="12.75" x14ac:dyDescent="0.2">
      <c r="A17" s="9" t="s">
        <v>24</v>
      </c>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
        <f>SUM(B17:BK17)</f>
        <v>0</v>
      </c>
    </row>
    <row r="18" spans="1:64" ht="12.75" x14ac:dyDescent="0.2">
      <c r="A18" s="3" t="s">
        <v>0</v>
      </c>
      <c r="B18" s="4">
        <v>45200</v>
      </c>
      <c r="C18" s="5"/>
      <c r="D18" s="4">
        <v>45201</v>
      </c>
      <c r="E18" s="5"/>
      <c r="F18" s="4">
        <v>45202</v>
      </c>
      <c r="G18" s="5"/>
      <c r="H18" s="4">
        <v>45203</v>
      </c>
      <c r="I18" s="5"/>
      <c r="J18" s="4">
        <v>45204</v>
      </c>
      <c r="K18" s="5"/>
      <c r="L18" s="4">
        <v>45205</v>
      </c>
      <c r="M18" s="5"/>
      <c r="N18" s="4">
        <v>45206</v>
      </c>
      <c r="O18" s="5"/>
      <c r="P18" s="4">
        <v>45207</v>
      </c>
      <c r="Q18" s="5"/>
      <c r="R18" s="4">
        <v>45208</v>
      </c>
      <c r="S18" s="5"/>
      <c r="T18" s="4">
        <v>45209</v>
      </c>
      <c r="U18" s="5" t="s">
        <v>25</v>
      </c>
      <c r="V18" s="4">
        <v>45210</v>
      </c>
      <c r="W18" s="5" t="s">
        <v>25</v>
      </c>
      <c r="X18" s="4">
        <v>45211</v>
      </c>
      <c r="Y18" s="5"/>
      <c r="Z18" s="4">
        <v>45212</v>
      </c>
      <c r="AA18" s="5"/>
      <c r="AB18" s="4">
        <v>45213</v>
      </c>
      <c r="AC18" s="5"/>
      <c r="AD18" s="4">
        <v>45214</v>
      </c>
      <c r="AE18" s="5"/>
      <c r="AF18" s="4">
        <v>45215</v>
      </c>
      <c r="AG18" s="5" t="s">
        <v>48</v>
      </c>
      <c r="AH18" s="4">
        <v>45216</v>
      </c>
      <c r="AI18" s="5"/>
      <c r="AJ18" s="4">
        <v>45217</v>
      </c>
      <c r="AK18" s="5"/>
      <c r="AL18" s="4">
        <v>45218</v>
      </c>
      <c r="AM18" s="5"/>
      <c r="AN18" s="4">
        <v>45219</v>
      </c>
      <c r="AO18" s="5"/>
      <c r="AP18" s="4">
        <v>45220</v>
      </c>
      <c r="AQ18" s="5"/>
      <c r="AR18" s="4">
        <v>45221</v>
      </c>
      <c r="AS18" s="5"/>
      <c r="AT18" s="4">
        <v>45222</v>
      </c>
      <c r="AU18" s="5"/>
      <c r="AV18" s="4">
        <v>45223</v>
      </c>
      <c r="AW18" s="5"/>
      <c r="AX18" s="4">
        <v>45224</v>
      </c>
      <c r="AY18" s="5"/>
      <c r="AZ18" s="4">
        <v>45225</v>
      </c>
      <c r="BA18" s="5"/>
      <c r="BB18" s="4">
        <v>45226</v>
      </c>
      <c r="BC18" s="5"/>
      <c r="BD18" s="4">
        <v>45227</v>
      </c>
      <c r="BE18" s="5"/>
      <c r="BF18" s="4">
        <v>45228</v>
      </c>
      <c r="BG18" s="5"/>
      <c r="BH18" s="4">
        <v>45229</v>
      </c>
      <c r="BI18" s="5"/>
      <c r="BJ18" s="4">
        <v>45230</v>
      </c>
      <c r="BK18" s="5" t="s">
        <v>25</v>
      </c>
      <c r="BL18" s="6" t="s">
        <v>1</v>
      </c>
    </row>
    <row r="19" spans="1:64" ht="12.75" x14ac:dyDescent="0.2">
      <c r="A19" s="18" t="s">
        <v>49</v>
      </c>
      <c r="B19" s="7"/>
      <c r="C19" s="7"/>
      <c r="D19" s="7" t="s">
        <v>4</v>
      </c>
      <c r="E19" s="7" t="s">
        <v>4</v>
      </c>
      <c r="F19" s="7" t="s">
        <v>4</v>
      </c>
      <c r="G19" s="7" t="s">
        <v>4</v>
      </c>
      <c r="H19" s="7" t="s">
        <v>4</v>
      </c>
      <c r="I19" s="7" t="s">
        <v>4</v>
      </c>
      <c r="J19" s="7" t="s">
        <v>4</v>
      </c>
      <c r="K19" s="7" t="s">
        <v>4</v>
      </c>
      <c r="L19" s="7" t="s">
        <v>4</v>
      </c>
      <c r="M19" s="7" t="s">
        <v>4</v>
      </c>
      <c r="N19" s="7" t="s">
        <v>3</v>
      </c>
      <c r="O19" s="7" t="s">
        <v>3</v>
      </c>
      <c r="P19" s="7"/>
      <c r="Q19" s="7"/>
      <c r="R19" s="7" t="s">
        <v>3</v>
      </c>
      <c r="S19" s="7" t="s">
        <v>4</v>
      </c>
      <c r="T19" s="7" t="s">
        <v>4</v>
      </c>
      <c r="U19" s="7" t="s">
        <v>4</v>
      </c>
      <c r="V19" s="7" t="s">
        <v>4</v>
      </c>
      <c r="W19" s="7" t="s">
        <v>4</v>
      </c>
      <c r="X19" s="7" t="s">
        <v>3</v>
      </c>
      <c r="Y19" s="7" t="s">
        <v>4</v>
      </c>
      <c r="Z19" s="7" t="s">
        <v>4</v>
      </c>
      <c r="AA19" s="7" t="s">
        <v>4</v>
      </c>
      <c r="AB19" s="7" t="s">
        <v>4</v>
      </c>
      <c r="AC19" s="7" t="s">
        <v>4</v>
      </c>
      <c r="AD19" s="7" t="s">
        <v>4</v>
      </c>
      <c r="AE19" s="7" t="s">
        <v>4</v>
      </c>
      <c r="AF19" s="7"/>
      <c r="AG19" s="7"/>
      <c r="AH19" s="7" t="s">
        <v>4</v>
      </c>
      <c r="AI19" s="7" t="s">
        <v>4</v>
      </c>
      <c r="AJ19" s="7" t="s">
        <v>3</v>
      </c>
      <c r="AK19" s="7" t="s">
        <v>4</v>
      </c>
      <c r="AL19" s="7" t="s">
        <v>3</v>
      </c>
      <c r="AM19" s="7" t="s">
        <v>4</v>
      </c>
      <c r="AN19" s="7" t="s">
        <v>4</v>
      </c>
      <c r="AO19" s="7" t="s">
        <v>4</v>
      </c>
      <c r="AP19" s="7" t="s">
        <v>4</v>
      </c>
      <c r="AQ19" s="7" t="s">
        <v>4</v>
      </c>
      <c r="AR19" s="7"/>
      <c r="AS19" s="7"/>
      <c r="AT19" s="7" t="s">
        <v>4</v>
      </c>
      <c r="AU19" s="7" t="s">
        <v>3</v>
      </c>
      <c r="AV19" s="7" t="s">
        <v>3</v>
      </c>
      <c r="AW19" s="7" t="s">
        <v>4</v>
      </c>
      <c r="AX19" s="7" t="s">
        <v>3</v>
      </c>
      <c r="AY19" s="7" t="s">
        <v>4</v>
      </c>
      <c r="AZ19" s="7" t="s">
        <v>4</v>
      </c>
      <c r="BA19" s="7" t="s">
        <v>4</v>
      </c>
      <c r="BB19" s="7" t="s">
        <v>4</v>
      </c>
      <c r="BC19" s="7" t="s">
        <v>4</v>
      </c>
      <c r="BD19" s="7" t="s">
        <v>4</v>
      </c>
      <c r="BE19" s="7" t="s">
        <v>4</v>
      </c>
      <c r="BF19" s="7"/>
      <c r="BG19" s="7"/>
      <c r="BH19" s="7" t="s">
        <v>4</v>
      </c>
      <c r="BI19" s="7" t="s">
        <v>4</v>
      </c>
      <c r="BJ19" s="7" t="s">
        <v>4</v>
      </c>
      <c r="BK19" s="7" t="s">
        <v>4</v>
      </c>
      <c r="BL19" s="8"/>
    </row>
    <row r="20" spans="1:64" ht="79.5" customHeight="1" x14ac:dyDescent="0.2">
      <c r="A20" s="17"/>
      <c r="B20" s="16" t="s">
        <v>5</v>
      </c>
      <c r="C20" s="17"/>
      <c r="D20" s="16" t="s">
        <v>50</v>
      </c>
      <c r="E20" s="17"/>
      <c r="F20" s="16" t="s">
        <v>51</v>
      </c>
      <c r="G20" s="17"/>
      <c r="H20" s="16" t="s">
        <v>30</v>
      </c>
      <c r="I20" s="17"/>
      <c r="J20" s="16" t="s">
        <v>52</v>
      </c>
      <c r="K20" s="17"/>
      <c r="L20" s="16" t="s">
        <v>53</v>
      </c>
      <c r="M20" s="17"/>
      <c r="N20" s="16" t="s">
        <v>54</v>
      </c>
      <c r="O20" s="17"/>
      <c r="P20" s="16" t="s">
        <v>14</v>
      </c>
      <c r="Q20" s="17"/>
      <c r="R20" s="16" t="s">
        <v>34</v>
      </c>
      <c r="S20" s="17"/>
      <c r="T20" s="16" t="s">
        <v>55</v>
      </c>
      <c r="U20" s="17"/>
      <c r="V20" s="16" t="s">
        <v>56</v>
      </c>
      <c r="W20" s="17"/>
      <c r="X20" s="16" t="s">
        <v>57</v>
      </c>
      <c r="Y20" s="17"/>
      <c r="Z20" s="16" t="s">
        <v>37</v>
      </c>
      <c r="AA20" s="17"/>
      <c r="AB20" s="16" t="s">
        <v>38</v>
      </c>
      <c r="AC20" s="17"/>
      <c r="AD20" s="16" t="s">
        <v>39</v>
      </c>
      <c r="AE20" s="17"/>
      <c r="AF20" s="16" t="s">
        <v>58</v>
      </c>
      <c r="AG20" s="17"/>
      <c r="AH20" s="16" t="s">
        <v>59</v>
      </c>
      <c r="AI20" s="17"/>
      <c r="AJ20" s="16" t="s">
        <v>60</v>
      </c>
      <c r="AK20" s="17"/>
      <c r="AL20" s="16" t="s">
        <v>31</v>
      </c>
      <c r="AM20" s="17"/>
      <c r="AN20" s="16" t="s">
        <v>37</v>
      </c>
      <c r="AO20" s="17"/>
      <c r="AP20" s="16" t="s">
        <v>38</v>
      </c>
      <c r="AQ20" s="17"/>
      <c r="AR20" s="16" t="s">
        <v>5</v>
      </c>
      <c r="AS20" s="17"/>
      <c r="AT20" s="16" t="s">
        <v>61</v>
      </c>
      <c r="AU20" s="17"/>
      <c r="AV20" s="16" t="s">
        <v>43</v>
      </c>
      <c r="AW20" s="17"/>
      <c r="AX20" s="16" t="s">
        <v>62</v>
      </c>
      <c r="AY20" s="17"/>
      <c r="AZ20" s="16" t="s">
        <v>63</v>
      </c>
      <c r="BA20" s="17"/>
      <c r="BB20" s="16" t="s">
        <v>37</v>
      </c>
      <c r="BC20" s="17"/>
      <c r="BD20" s="16" t="s">
        <v>64</v>
      </c>
      <c r="BE20" s="17"/>
      <c r="BF20" s="16" t="s">
        <v>14</v>
      </c>
      <c r="BG20" s="17"/>
      <c r="BH20" s="16" t="s">
        <v>65</v>
      </c>
      <c r="BI20" s="17"/>
      <c r="BJ20" s="16" t="s">
        <v>66</v>
      </c>
      <c r="BK20" s="17"/>
      <c r="BL20" s="8"/>
    </row>
    <row r="21" spans="1:64" ht="12.75" x14ac:dyDescent="0.2">
      <c r="A21" s="9" t="s">
        <v>24</v>
      </c>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v>4</v>
      </c>
      <c r="AK21" s="10" t="s">
        <v>67</v>
      </c>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
        <f>SUM(B21:BK21)</f>
        <v>4</v>
      </c>
    </row>
    <row r="22" spans="1:64" ht="12.75" x14ac:dyDescent="0.2">
      <c r="A22" s="3" t="s">
        <v>0</v>
      </c>
      <c r="B22" s="4">
        <v>45200</v>
      </c>
      <c r="C22" s="5"/>
      <c r="D22" s="4">
        <v>45201</v>
      </c>
      <c r="E22" s="5"/>
      <c r="F22" s="4">
        <v>45202</v>
      </c>
      <c r="G22" s="5"/>
      <c r="H22" s="4">
        <v>45203</v>
      </c>
      <c r="I22" s="5"/>
      <c r="J22" s="4">
        <v>45204</v>
      </c>
      <c r="K22" s="5"/>
      <c r="L22" s="4">
        <v>45205</v>
      </c>
      <c r="M22" s="5"/>
      <c r="N22" s="4">
        <v>45206</v>
      </c>
      <c r="O22" s="5"/>
      <c r="P22" s="4">
        <v>45207</v>
      </c>
      <c r="Q22" s="5"/>
      <c r="R22" s="4">
        <v>45208</v>
      </c>
      <c r="S22" s="5" t="s">
        <v>48</v>
      </c>
      <c r="T22" s="4">
        <v>45209</v>
      </c>
      <c r="U22" s="5" t="s">
        <v>48</v>
      </c>
      <c r="V22" s="4">
        <v>45210</v>
      </c>
      <c r="W22" s="5"/>
      <c r="X22" s="4">
        <v>45211</v>
      </c>
      <c r="Y22" s="5"/>
      <c r="Z22" s="4">
        <v>45212</v>
      </c>
      <c r="AA22" s="5"/>
      <c r="AB22" s="4">
        <v>45213</v>
      </c>
      <c r="AC22" s="5"/>
      <c r="AD22" s="4">
        <v>45214</v>
      </c>
      <c r="AE22" s="5"/>
      <c r="AF22" s="4">
        <v>45215</v>
      </c>
      <c r="AG22" s="5"/>
      <c r="AH22" s="4">
        <v>45216</v>
      </c>
      <c r="AI22" s="5"/>
      <c r="AJ22" s="4">
        <v>45217</v>
      </c>
      <c r="AK22" s="5" t="s">
        <v>25</v>
      </c>
      <c r="AL22" s="4">
        <v>45218</v>
      </c>
      <c r="AM22" s="5" t="s">
        <v>25</v>
      </c>
      <c r="AN22" s="4">
        <v>45219</v>
      </c>
      <c r="AO22" s="5"/>
      <c r="AP22" s="4">
        <v>45220</v>
      </c>
      <c r="AQ22" s="5"/>
      <c r="AR22" s="4">
        <v>45221</v>
      </c>
      <c r="AS22" s="5"/>
      <c r="AT22" s="4">
        <v>45222</v>
      </c>
      <c r="AU22" s="5"/>
      <c r="AV22" s="4">
        <v>45223</v>
      </c>
      <c r="AW22" s="5" t="s">
        <v>68</v>
      </c>
      <c r="AX22" s="4">
        <v>45224</v>
      </c>
      <c r="AY22" s="5"/>
      <c r="AZ22" s="4">
        <v>45225</v>
      </c>
      <c r="BA22" s="5" t="s">
        <v>25</v>
      </c>
      <c r="BB22" s="4">
        <v>45226</v>
      </c>
      <c r="BC22" s="5"/>
      <c r="BD22" s="4">
        <v>45227</v>
      </c>
      <c r="BE22" s="5" t="s">
        <v>68</v>
      </c>
      <c r="BF22" s="4">
        <v>45228</v>
      </c>
      <c r="BG22" s="5"/>
      <c r="BH22" s="4">
        <v>45229</v>
      </c>
      <c r="BI22" s="5" t="s">
        <v>68</v>
      </c>
      <c r="BJ22" s="4">
        <v>45230</v>
      </c>
      <c r="BK22" s="5" t="s">
        <v>69</v>
      </c>
      <c r="BL22" s="6" t="s">
        <v>1</v>
      </c>
    </row>
    <row r="23" spans="1:64" ht="12.75" x14ac:dyDescent="0.2">
      <c r="A23" s="18" t="s">
        <v>70</v>
      </c>
      <c r="B23" s="7"/>
      <c r="C23" s="7"/>
      <c r="D23" s="7" t="s">
        <v>4</v>
      </c>
      <c r="E23" s="7" t="s">
        <v>4</v>
      </c>
      <c r="F23" s="7" t="s">
        <v>4</v>
      </c>
      <c r="G23" s="7" t="s">
        <v>4</v>
      </c>
      <c r="H23" s="7" t="s">
        <v>4</v>
      </c>
      <c r="I23" s="7" t="s">
        <v>4</v>
      </c>
      <c r="J23" s="7" t="s">
        <v>4</v>
      </c>
      <c r="K23" s="7" t="s">
        <v>4</v>
      </c>
      <c r="L23" s="7" t="s">
        <v>4</v>
      </c>
      <c r="M23" s="7" t="s">
        <v>4</v>
      </c>
      <c r="N23" s="7" t="s">
        <v>27</v>
      </c>
      <c r="O23" s="7" t="s">
        <v>27</v>
      </c>
      <c r="P23" s="7"/>
      <c r="Q23" s="7"/>
      <c r="R23" s="7"/>
      <c r="S23" s="7"/>
      <c r="T23" s="7"/>
      <c r="U23" s="7"/>
      <c r="V23" s="7" t="s">
        <v>4</v>
      </c>
      <c r="W23" s="7" t="s">
        <v>4</v>
      </c>
      <c r="X23" s="7" t="s">
        <v>4</v>
      </c>
      <c r="Y23" s="7" t="s">
        <v>4</v>
      </c>
      <c r="Z23" s="7" t="s">
        <v>4</v>
      </c>
      <c r="AA23" s="7" t="s">
        <v>4</v>
      </c>
      <c r="AB23" s="7" t="s">
        <v>4</v>
      </c>
      <c r="AC23" s="7" t="s">
        <v>4</v>
      </c>
      <c r="AD23" s="7" t="s">
        <v>4</v>
      </c>
      <c r="AE23" s="7" t="s">
        <v>4</v>
      </c>
      <c r="AF23" s="7" t="s">
        <v>4</v>
      </c>
      <c r="AG23" s="7" t="s">
        <v>4</v>
      </c>
      <c r="AH23" s="7" t="s">
        <v>4</v>
      </c>
      <c r="AI23" s="7" t="s">
        <v>4</v>
      </c>
      <c r="AJ23" s="7" t="s">
        <v>4</v>
      </c>
      <c r="AK23" s="7" t="s">
        <v>4</v>
      </c>
      <c r="AL23" s="7" t="s">
        <v>4</v>
      </c>
      <c r="AM23" s="7" t="s">
        <v>4</v>
      </c>
      <c r="AN23" s="7" t="s">
        <v>4</v>
      </c>
      <c r="AO23" s="7" t="s">
        <v>4</v>
      </c>
      <c r="AP23" s="7" t="s">
        <v>27</v>
      </c>
      <c r="AQ23" s="7" t="s">
        <v>27</v>
      </c>
      <c r="AR23" s="7"/>
      <c r="AS23" s="7"/>
      <c r="AT23" s="7" t="s">
        <v>4</v>
      </c>
      <c r="AU23" s="7" t="s">
        <v>3</v>
      </c>
      <c r="AV23" s="7"/>
      <c r="AW23" s="7"/>
      <c r="AX23" s="7" t="s">
        <v>4</v>
      </c>
      <c r="AY23" s="7" t="s">
        <v>4</v>
      </c>
      <c r="AZ23" s="7" t="s">
        <v>4</v>
      </c>
      <c r="BA23" s="7" t="s">
        <v>4</v>
      </c>
      <c r="BB23" s="7" t="s">
        <v>4</v>
      </c>
      <c r="BC23" s="7" t="s">
        <v>4</v>
      </c>
      <c r="BD23" s="7"/>
      <c r="BE23" s="7"/>
      <c r="BF23" s="7"/>
      <c r="BG23" s="7"/>
      <c r="BH23" s="7"/>
      <c r="BI23" s="7"/>
      <c r="BJ23" s="7"/>
      <c r="BK23" s="7"/>
      <c r="BL23" s="8"/>
    </row>
    <row r="24" spans="1:64" ht="79.5" customHeight="1" x14ac:dyDescent="0.2">
      <c r="A24" s="17"/>
      <c r="B24" s="16" t="s">
        <v>5</v>
      </c>
      <c r="C24" s="17"/>
      <c r="D24" s="16" t="s">
        <v>28</v>
      </c>
      <c r="E24" s="17"/>
      <c r="F24" s="16" t="s">
        <v>29</v>
      </c>
      <c r="G24" s="17"/>
      <c r="H24" s="16" t="s">
        <v>30</v>
      </c>
      <c r="I24" s="17"/>
      <c r="J24" s="16" t="s">
        <v>31</v>
      </c>
      <c r="K24" s="17"/>
      <c r="L24" s="16" t="s">
        <v>32</v>
      </c>
      <c r="M24" s="17"/>
      <c r="N24" s="16" t="s">
        <v>33</v>
      </c>
      <c r="O24" s="17"/>
      <c r="P24" s="16" t="s">
        <v>5</v>
      </c>
      <c r="Q24" s="17"/>
      <c r="R24" s="16" t="s">
        <v>71</v>
      </c>
      <c r="S24" s="17"/>
      <c r="T24" s="16" t="s">
        <v>71</v>
      </c>
      <c r="U24" s="17"/>
      <c r="V24" s="16" t="s">
        <v>72</v>
      </c>
      <c r="W24" s="17"/>
      <c r="X24" s="16" t="s">
        <v>31</v>
      </c>
      <c r="Y24" s="17"/>
      <c r="Z24" s="16" t="s">
        <v>37</v>
      </c>
      <c r="AA24" s="17"/>
      <c r="AB24" s="16" t="s">
        <v>38</v>
      </c>
      <c r="AC24" s="17"/>
      <c r="AD24" s="16" t="s">
        <v>39</v>
      </c>
      <c r="AE24" s="17"/>
      <c r="AF24" s="16" t="s">
        <v>34</v>
      </c>
      <c r="AG24" s="17"/>
      <c r="AH24" s="16" t="s">
        <v>16</v>
      </c>
      <c r="AI24" s="17"/>
      <c r="AJ24" s="16" t="s">
        <v>73</v>
      </c>
      <c r="AK24" s="17"/>
      <c r="AL24" s="16" t="s">
        <v>74</v>
      </c>
      <c r="AM24" s="17"/>
      <c r="AN24" s="16" t="s">
        <v>37</v>
      </c>
      <c r="AO24" s="17"/>
      <c r="AP24" s="16" t="s">
        <v>75</v>
      </c>
      <c r="AQ24" s="17"/>
      <c r="AR24" s="16" t="s">
        <v>5</v>
      </c>
      <c r="AS24" s="17"/>
      <c r="AT24" s="16" t="s">
        <v>61</v>
      </c>
      <c r="AU24" s="17"/>
      <c r="AV24" s="16" t="s">
        <v>76</v>
      </c>
      <c r="AW24" s="17"/>
      <c r="AX24" s="16" t="s">
        <v>77</v>
      </c>
      <c r="AY24" s="17"/>
      <c r="AZ24" s="16" t="s">
        <v>78</v>
      </c>
      <c r="BA24" s="17"/>
      <c r="BB24" s="16" t="s">
        <v>37</v>
      </c>
      <c r="BC24" s="17"/>
      <c r="BD24" s="16" t="s">
        <v>79</v>
      </c>
      <c r="BE24" s="17"/>
      <c r="BF24" s="16" t="s">
        <v>5</v>
      </c>
      <c r="BG24" s="17"/>
      <c r="BH24" s="16" t="s">
        <v>80</v>
      </c>
      <c r="BI24" s="17"/>
      <c r="BJ24" s="16"/>
      <c r="BK24" s="17"/>
      <c r="BL24" s="8" t="s">
        <v>81</v>
      </c>
    </row>
    <row r="25" spans="1:64" ht="12.75" x14ac:dyDescent="0.2">
      <c r="A25" s="9" t="s">
        <v>24</v>
      </c>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
        <f>SUM(B25:BK25)</f>
        <v>0</v>
      </c>
    </row>
    <row r="26" spans="1:64" ht="12.75" x14ac:dyDescent="0.2">
      <c r="A26" s="3" t="s">
        <v>0</v>
      </c>
      <c r="B26" s="4">
        <v>45200</v>
      </c>
      <c r="C26" s="5"/>
      <c r="D26" s="4">
        <v>45201</v>
      </c>
      <c r="E26" s="5"/>
      <c r="F26" s="4">
        <v>45202</v>
      </c>
      <c r="G26" s="5"/>
      <c r="H26" s="4">
        <v>45203</v>
      </c>
      <c r="I26" s="5"/>
      <c r="J26" s="4">
        <v>45204</v>
      </c>
      <c r="K26" s="5"/>
      <c r="L26" s="4">
        <v>45205</v>
      </c>
      <c r="M26" s="5"/>
      <c r="N26" s="4">
        <v>45206</v>
      </c>
      <c r="O26" s="5"/>
      <c r="P26" s="4">
        <v>45207</v>
      </c>
      <c r="Q26" s="5"/>
      <c r="R26" s="4">
        <v>45208</v>
      </c>
      <c r="S26" s="5"/>
      <c r="T26" s="4">
        <v>45209</v>
      </c>
      <c r="U26" s="5"/>
      <c r="V26" s="4">
        <v>45210</v>
      </c>
      <c r="W26" s="5"/>
      <c r="X26" s="4">
        <v>45211</v>
      </c>
      <c r="Y26" s="5"/>
      <c r="Z26" s="4">
        <v>45212</v>
      </c>
      <c r="AA26" s="5"/>
      <c r="AB26" s="4">
        <v>45213</v>
      </c>
      <c r="AC26" s="5"/>
      <c r="AD26" s="4">
        <v>45214</v>
      </c>
      <c r="AE26" s="5"/>
      <c r="AF26" s="4">
        <v>45215</v>
      </c>
      <c r="AG26" s="5"/>
      <c r="AH26" s="4">
        <v>45216</v>
      </c>
      <c r="AI26" s="5"/>
      <c r="AJ26" s="4">
        <v>45217</v>
      </c>
      <c r="AK26" s="5"/>
      <c r="AL26" s="4">
        <v>45218</v>
      </c>
      <c r="AM26" s="5"/>
      <c r="AN26" s="4">
        <v>45219</v>
      </c>
      <c r="AO26" s="5"/>
      <c r="AP26" s="4">
        <v>45220</v>
      </c>
      <c r="AQ26" s="5"/>
      <c r="AR26" s="4">
        <v>45221</v>
      </c>
      <c r="AS26" s="5"/>
      <c r="AT26" s="4">
        <v>45222</v>
      </c>
      <c r="AU26" s="5"/>
      <c r="AV26" s="4">
        <v>45223</v>
      </c>
      <c r="AW26" s="5"/>
      <c r="AX26" s="4">
        <v>45224</v>
      </c>
      <c r="AY26" s="5"/>
      <c r="AZ26" s="4">
        <v>45225</v>
      </c>
      <c r="BA26" s="5"/>
      <c r="BB26" s="4">
        <v>45226</v>
      </c>
      <c r="BC26" s="5"/>
      <c r="BD26" s="4">
        <v>45227</v>
      </c>
      <c r="BE26" s="5"/>
      <c r="BF26" s="4">
        <v>45228</v>
      </c>
      <c r="BG26" s="5"/>
      <c r="BH26" s="4">
        <v>45229</v>
      </c>
      <c r="BI26" s="5"/>
      <c r="BJ26" s="4">
        <v>45230</v>
      </c>
      <c r="BK26" s="5"/>
      <c r="BL26" s="6" t="s">
        <v>1</v>
      </c>
    </row>
    <row r="27" spans="1:64" ht="12.75" x14ac:dyDescent="0.2">
      <c r="A27" s="18" t="s">
        <v>82</v>
      </c>
      <c r="B27" s="7"/>
      <c r="C27" s="7"/>
      <c r="D27" s="7" t="s">
        <v>3</v>
      </c>
      <c r="E27" s="7" t="s">
        <v>3</v>
      </c>
      <c r="F27" s="7" t="s">
        <v>4</v>
      </c>
      <c r="G27" s="7" t="s">
        <v>4</v>
      </c>
      <c r="H27" s="7" t="s">
        <v>4</v>
      </c>
      <c r="I27" s="7" t="s">
        <v>4</v>
      </c>
      <c r="J27" s="7" t="s">
        <v>4</v>
      </c>
      <c r="K27" s="7" t="s">
        <v>4</v>
      </c>
      <c r="L27" s="7" t="s">
        <v>4</v>
      </c>
      <c r="M27" s="7" t="s">
        <v>4</v>
      </c>
      <c r="N27" s="7" t="s">
        <v>3</v>
      </c>
      <c r="O27" s="7" t="s">
        <v>3</v>
      </c>
      <c r="P27" s="7"/>
      <c r="Q27" s="7"/>
      <c r="R27" s="7" t="s">
        <v>4</v>
      </c>
      <c r="S27" s="7" t="s">
        <v>4</v>
      </c>
      <c r="T27" s="7" t="s">
        <v>4</v>
      </c>
      <c r="U27" s="7" t="s">
        <v>4</v>
      </c>
      <c r="V27" s="7" t="s">
        <v>4</v>
      </c>
      <c r="W27" s="7" t="s">
        <v>4</v>
      </c>
      <c r="X27" s="7" t="s">
        <v>4</v>
      </c>
      <c r="Y27" s="7" t="s">
        <v>4</v>
      </c>
      <c r="Z27" s="7" t="s">
        <v>4</v>
      </c>
      <c r="AA27" s="7" t="s">
        <v>4</v>
      </c>
      <c r="AB27" s="7" t="s">
        <v>4</v>
      </c>
      <c r="AC27" s="7" t="s">
        <v>4</v>
      </c>
      <c r="AD27" s="7" t="s">
        <v>4</v>
      </c>
      <c r="AE27" s="7" t="s">
        <v>4</v>
      </c>
      <c r="AF27" s="7" t="s">
        <v>4</v>
      </c>
      <c r="AG27" s="7" t="s">
        <v>4</v>
      </c>
      <c r="AH27" s="7" t="s">
        <v>4</v>
      </c>
      <c r="AI27" s="7" t="s">
        <v>4</v>
      </c>
      <c r="AJ27" s="7" t="s">
        <v>4</v>
      </c>
      <c r="AK27" s="7" t="s">
        <v>4</v>
      </c>
      <c r="AL27" s="7" t="s">
        <v>3</v>
      </c>
      <c r="AM27" s="7" t="s">
        <v>4</v>
      </c>
      <c r="AN27" s="7" t="s">
        <v>4</v>
      </c>
      <c r="AO27" s="7" t="s">
        <v>4</v>
      </c>
      <c r="AP27" s="7" t="s">
        <v>4</v>
      </c>
      <c r="AQ27" s="7" t="s">
        <v>4</v>
      </c>
      <c r="AR27" s="7" t="s">
        <v>4</v>
      </c>
      <c r="AS27" s="7" t="s">
        <v>4</v>
      </c>
      <c r="AT27" s="7" t="s">
        <v>4</v>
      </c>
      <c r="AU27" s="7" t="s">
        <v>3</v>
      </c>
      <c r="AV27" s="7" t="s">
        <v>3</v>
      </c>
      <c r="AW27" s="7" t="s">
        <v>4</v>
      </c>
      <c r="AX27" s="7" t="s">
        <v>4</v>
      </c>
      <c r="AY27" s="7" t="s">
        <v>4</v>
      </c>
      <c r="AZ27" s="7" t="s">
        <v>4</v>
      </c>
      <c r="BA27" s="7" t="s">
        <v>4</v>
      </c>
      <c r="BB27" s="7" t="s">
        <v>4</v>
      </c>
      <c r="BC27" s="7" t="s">
        <v>4</v>
      </c>
      <c r="BD27" s="7" t="s">
        <v>4</v>
      </c>
      <c r="BE27" s="7" t="s">
        <v>4</v>
      </c>
      <c r="BF27" s="7"/>
      <c r="BG27" s="7"/>
      <c r="BH27" s="7" t="s">
        <v>4</v>
      </c>
      <c r="BI27" s="7" t="s">
        <v>4</v>
      </c>
      <c r="BJ27" s="7" t="s">
        <v>4</v>
      </c>
      <c r="BK27" s="7" t="s">
        <v>4</v>
      </c>
      <c r="BL27" s="8"/>
    </row>
    <row r="28" spans="1:64" ht="79.5" customHeight="1" x14ac:dyDescent="0.2">
      <c r="A28" s="17"/>
      <c r="B28" s="16" t="s">
        <v>5</v>
      </c>
      <c r="C28" s="17"/>
      <c r="D28" s="16" t="s">
        <v>28</v>
      </c>
      <c r="E28" s="17"/>
      <c r="F28" s="16" t="s">
        <v>51</v>
      </c>
      <c r="G28" s="17"/>
      <c r="H28" s="16" t="s">
        <v>30</v>
      </c>
      <c r="I28" s="17"/>
      <c r="J28" s="16" t="s">
        <v>52</v>
      </c>
      <c r="K28" s="17"/>
      <c r="L28" s="16" t="s">
        <v>32</v>
      </c>
      <c r="M28" s="17"/>
      <c r="N28" s="16" t="s">
        <v>83</v>
      </c>
      <c r="O28" s="17"/>
      <c r="P28" s="16" t="s">
        <v>5</v>
      </c>
      <c r="Q28" s="17"/>
      <c r="R28" s="16" t="s">
        <v>34</v>
      </c>
      <c r="S28" s="17"/>
      <c r="T28" s="16" t="s">
        <v>84</v>
      </c>
      <c r="U28" s="17"/>
      <c r="V28" s="16" t="s">
        <v>72</v>
      </c>
      <c r="W28" s="17"/>
      <c r="X28" s="16" t="s">
        <v>57</v>
      </c>
      <c r="Y28" s="17"/>
      <c r="Z28" s="16" t="s">
        <v>37</v>
      </c>
      <c r="AA28" s="17"/>
      <c r="AB28" s="16" t="s">
        <v>38</v>
      </c>
      <c r="AC28" s="17"/>
      <c r="AD28" s="16" t="s">
        <v>39</v>
      </c>
      <c r="AE28" s="17"/>
      <c r="AF28" s="16" t="s">
        <v>34</v>
      </c>
      <c r="AG28" s="17"/>
      <c r="AH28" s="16" t="s">
        <v>59</v>
      </c>
      <c r="AI28" s="17"/>
      <c r="AJ28" s="16" t="s">
        <v>85</v>
      </c>
      <c r="AK28" s="17"/>
      <c r="AL28" s="16" t="s">
        <v>31</v>
      </c>
      <c r="AM28" s="17"/>
      <c r="AN28" s="16" t="s">
        <v>37</v>
      </c>
      <c r="AO28" s="17"/>
      <c r="AP28" s="16" t="s">
        <v>38</v>
      </c>
      <c r="AQ28" s="17"/>
      <c r="AR28" s="16" t="s">
        <v>5</v>
      </c>
      <c r="AS28" s="17"/>
      <c r="AT28" s="16" t="s">
        <v>61</v>
      </c>
      <c r="AU28" s="17"/>
      <c r="AV28" s="16" t="s">
        <v>43</v>
      </c>
      <c r="AW28" s="17"/>
      <c r="AX28" s="16" t="s">
        <v>86</v>
      </c>
      <c r="AY28" s="17"/>
      <c r="AZ28" s="16" t="s">
        <v>63</v>
      </c>
      <c r="BA28" s="17"/>
      <c r="BB28" s="16" t="s">
        <v>37</v>
      </c>
      <c r="BC28" s="17"/>
      <c r="BD28" s="16" t="s">
        <v>45</v>
      </c>
      <c r="BE28" s="17"/>
      <c r="BF28" s="16" t="s">
        <v>5</v>
      </c>
      <c r="BG28" s="17"/>
      <c r="BH28" s="16" t="s">
        <v>65</v>
      </c>
      <c r="BI28" s="17"/>
      <c r="BJ28" s="16" t="s">
        <v>66</v>
      </c>
      <c r="BK28" s="17"/>
      <c r="BL28" s="8"/>
    </row>
    <row r="29" spans="1:64" ht="12.75" x14ac:dyDescent="0.2">
      <c r="A29" s="9" t="s">
        <v>24</v>
      </c>
      <c r="B29" s="10"/>
      <c r="C29" s="10"/>
      <c r="D29" s="10"/>
      <c r="E29" s="10"/>
      <c r="F29" s="10"/>
      <c r="G29" s="10"/>
      <c r="H29" s="10"/>
      <c r="I29" s="10"/>
      <c r="J29" s="10"/>
      <c r="K29" s="10"/>
      <c r="L29" s="10">
        <v>1</v>
      </c>
      <c r="M29" s="10"/>
      <c r="N29" s="10"/>
      <c r="O29" s="10"/>
      <c r="P29" s="10"/>
      <c r="Q29" s="10"/>
      <c r="R29" s="10"/>
      <c r="S29" s="10"/>
      <c r="T29" s="10"/>
      <c r="U29" s="10"/>
      <c r="V29" s="10"/>
      <c r="W29" s="10"/>
      <c r="X29" s="10"/>
      <c r="Y29" s="10"/>
      <c r="Z29" s="10"/>
      <c r="AA29" s="10"/>
      <c r="AB29" s="10">
        <v>1</v>
      </c>
      <c r="AC29" s="10"/>
      <c r="AD29" s="10"/>
      <c r="AE29" s="10"/>
      <c r="AF29" s="10"/>
      <c r="AG29" s="10"/>
      <c r="AH29" s="10"/>
      <c r="AI29" s="10"/>
      <c r="AJ29" s="10">
        <v>1</v>
      </c>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
        <f>SUM(B29:BK29)</f>
        <v>3</v>
      </c>
    </row>
    <row r="30" spans="1:64" ht="12.75" x14ac:dyDescent="0.2">
      <c r="A30" s="3" t="s">
        <v>0</v>
      </c>
      <c r="B30" s="4">
        <v>45200</v>
      </c>
      <c r="C30" s="5"/>
      <c r="D30" s="4">
        <v>45201</v>
      </c>
      <c r="E30" s="5"/>
      <c r="F30" s="4">
        <v>45202</v>
      </c>
      <c r="G30" s="5"/>
      <c r="H30" s="4">
        <v>45203</v>
      </c>
      <c r="I30" s="5"/>
      <c r="J30" s="4">
        <v>45204</v>
      </c>
      <c r="K30" s="5"/>
      <c r="L30" s="4">
        <v>45205</v>
      </c>
      <c r="M30" s="5"/>
      <c r="N30" s="4">
        <v>45206</v>
      </c>
      <c r="O30" s="5"/>
      <c r="P30" s="4">
        <v>45207</v>
      </c>
      <c r="Q30" s="5"/>
      <c r="R30" s="4">
        <v>45208</v>
      </c>
      <c r="S30" s="5"/>
      <c r="T30" s="4">
        <v>45209</v>
      </c>
      <c r="U30" s="5"/>
      <c r="V30" s="4">
        <v>45210</v>
      </c>
      <c r="W30" s="5"/>
      <c r="X30" s="4">
        <v>45211</v>
      </c>
      <c r="Y30" s="5"/>
      <c r="Z30" s="4">
        <v>45212</v>
      </c>
      <c r="AA30" s="5"/>
      <c r="AB30" s="4">
        <v>45213</v>
      </c>
      <c r="AC30" s="5"/>
      <c r="AD30" s="4">
        <v>45214</v>
      </c>
      <c r="AE30" s="5"/>
      <c r="AF30" s="4">
        <v>45215</v>
      </c>
      <c r="AG30" s="5"/>
      <c r="AH30" s="4">
        <v>45216</v>
      </c>
      <c r="AI30" s="5"/>
      <c r="AJ30" s="4">
        <v>45217</v>
      </c>
      <c r="AK30" s="5"/>
      <c r="AL30" s="4">
        <v>45218</v>
      </c>
      <c r="AM30" s="5"/>
      <c r="AN30" s="4">
        <v>45219</v>
      </c>
      <c r="AO30" s="5"/>
      <c r="AP30" s="4">
        <v>45220</v>
      </c>
      <c r="AQ30" s="5"/>
      <c r="AR30" s="4">
        <v>45221</v>
      </c>
      <c r="AS30" s="5"/>
      <c r="AT30" s="4">
        <v>45222</v>
      </c>
      <c r="AU30" s="5"/>
      <c r="AV30" s="4">
        <v>45223</v>
      </c>
      <c r="AW30" s="5"/>
      <c r="AX30" s="4">
        <v>45224</v>
      </c>
      <c r="AY30" s="5"/>
      <c r="AZ30" s="4">
        <v>45225</v>
      </c>
      <c r="BA30" s="5"/>
      <c r="BB30" s="4">
        <v>45226</v>
      </c>
      <c r="BC30" s="5"/>
      <c r="BD30" s="4">
        <v>45227</v>
      </c>
      <c r="BE30" s="5"/>
      <c r="BF30" s="4">
        <v>45228</v>
      </c>
      <c r="BG30" s="5"/>
      <c r="BH30" s="4">
        <v>45229</v>
      </c>
      <c r="BI30" s="5"/>
      <c r="BJ30" s="4">
        <v>45230</v>
      </c>
      <c r="BK30" s="5"/>
      <c r="BL30" s="6" t="s">
        <v>1</v>
      </c>
    </row>
    <row r="31" spans="1:64" ht="12.75" x14ac:dyDescent="0.2">
      <c r="A31" s="18" t="s">
        <v>87</v>
      </c>
      <c r="B31" s="7"/>
      <c r="C31" s="7"/>
      <c r="D31" s="7" t="s">
        <v>88</v>
      </c>
      <c r="E31" s="7" t="s">
        <v>88</v>
      </c>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8"/>
    </row>
    <row r="32" spans="1:64" ht="79.5" customHeight="1" x14ac:dyDescent="0.2">
      <c r="A32" s="17"/>
      <c r="B32" s="16" t="s">
        <v>89</v>
      </c>
      <c r="C32" s="17"/>
      <c r="D32" s="16" t="s">
        <v>90</v>
      </c>
      <c r="E32" s="17"/>
      <c r="F32" s="16" t="s">
        <v>89</v>
      </c>
      <c r="G32" s="17"/>
      <c r="H32" s="16" t="s">
        <v>89</v>
      </c>
      <c r="I32" s="17"/>
      <c r="J32" s="16" t="s">
        <v>89</v>
      </c>
      <c r="K32" s="17"/>
      <c r="L32" s="16" t="s">
        <v>89</v>
      </c>
      <c r="M32" s="17"/>
      <c r="N32" s="16" t="s">
        <v>89</v>
      </c>
      <c r="O32" s="17"/>
      <c r="P32" s="16" t="s">
        <v>89</v>
      </c>
      <c r="Q32" s="17"/>
      <c r="R32" s="16" t="s">
        <v>89</v>
      </c>
      <c r="S32" s="17"/>
      <c r="T32" s="16" t="s">
        <v>89</v>
      </c>
      <c r="U32" s="17"/>
      <c r="V32" s="16" t="s">
        <v>89</v>
      </c>
      <c r="W32" s="17"/>
      <c r="X32" s="16" t="s">
        <v>89</v>
      </c>
      <c r="Y32" s="17"/>
      <c r="Z32" s="16" t="s">
        <v>89</v>
      </c>
      <c r="AA32" s="17"/>
      <c r="AB32" s="16" t="s">
        <v>89</v>
      </c>
      <c r="AC32" s="17"/>
      <c r="AD32" s="16" t="s">
        <v>89</v>
      </c>
      <c r="AE32" s="17"/>
      <c r="AF32" s="16" t="s">
        <v>89</v>
      </c>
      <c r="AG32" s="17"/>
      <c r="AH32" s="16" t="s">
        <v>89</v>
      </c>
      <c r="AI32" s="17"/>
      <c r="AJ32" s="16" t="s">
        <v>89</v>
      </c>
      <c r="AK32" s="17"/>
      <c r="AL32" s="16" t="s">
        <v>89</v>
      </c>
      <c r="AM32" s="17"/>
      <c r="AN32" s="16" t="s">
        <v>89</v>
      </c>
      <c r="AO32" s="17"/>
      <c r="AP32" s="16" t="s">
        <v>89</v>
      </c>
      <c r="AQ32" s="17"/>
      <c r="AR32" s="16" t="s">
        <v>89</v>
      </c>
      <c r="AS32" s="17"/>
      <c r="AT32" s="16" t="s">
        <v>89</v>
      </c>
      <c r="AU32" s="17"/>
      <c r="AV32" s="16" t="s">
        <v>89</v>
      </c>
      <c r="AW32" s="17"/>
      <c r="AX32" s="16" t="s">
        <v>89</v>
      </c>
      <c r="AY32" s="17"/>
      <c r="AZ32" s="16" t="s">
        <v>89</v>
      </c>
      <c r="BA32" s="17"/>
      <c r="BB32" s="16" t="s">
        <v>89</v>
      </c>
      <c r="BC32" s="17"/>
      <c r="BD32" s="16" t="s">
        <v>89</v>
      </c>
      <c r="BE32" s="17"/>
      <c r="BF32" s="16" t="s">
        <v>89</v>
      </c>
      <c r="BG32" s="17"/>
      <c r="BH32" s="16" t="s">
        <v>89</v>
      </c>
      <c r="BI32" s="17"/>
      <c r="BJ32" s="16" t="s">
        <v>89</v>
      </c>
      <c r="BK32" s="17"/>
      <c r="BL32" s="8"/>
    </row>
    <row r="33" spans="1:64" ht="12.75" x14ac:dyDescent="0.2">
      <c r="A33" s="9" t="s">
        <v>24</v>
      </c>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
        <f>SUM(B33:BK33)</f>
        <v>0</v>
      </c>
    </row>
    <row r="34" spans="1:64" ht="12.75" x14ac:dyDescent="0.2">
      <c r="A34" s="3" t="s">
        <v>0</v>
      </c>
      <c r="B34" s="4">
        <v>45200</v>
      </c>
      <c r="C34" s="5"/>
      <c r="D34" s="4">
        <v>45201</v>
      </c>
      <c r="E34" s="5"/>
      <c r="F34" s="4">
        <v>45202</v>
      </c>
      <c r="G34" s="5"/>
      <c r="H34" s="4">
        <v>45203</v>
      </c>
      <c r="I34" s="5"/>
      <c r="J34" s="4">
        <v>45204</v>
      </c>
      <c r="K34" s="5"/>
      <c r="L34" s="4">
        <v>45205</v>
      </c>
      <c r="M34" s="5"/>
      <c r="N34" s="4">
        <v>45206</v>
      </c>
      <c r="O34" s="5"/>
      <c r="P34" s="4">
        <v>45207</v>
      </c>
      <c r="Q34" s="5"/>
      <c r="R34" s="4">
        <v>45208</v>
      </c>
      <c r="S34" s="5"/>
      <c r="T34" s="4">
        <v>45209</v>
      </c>
      <c r="U34" s="5"/>
      <c r="V34" s="4">
        <v>45210</v>
      </c>
      <c r="W34" s="5"/>
      <c r="X34" s="4">
        <v>45211</v>
      </c>
      <c r="Y34" s="5"/>
      <c r="Z34" s="4">
        <v>45212</v>
      </c>
      <c r="AA34" s="5"/>
      <c r="AB34" s="4">
        <v>45213</v>
      </c>
      <c r="AC34" s="5"/>
      <c r="AD34" s="4">
        <v>45214</v>
      </c>
      <c r="AE34" s="5"/>
      <c r="AF34" s="4">
        <v>45215</v>
      </c>
      <c r="AG34" s="5"/>
      <c r="AH34" s="4">
        <v>45216</v>
      </c>
      <c r="AI34" s="5"/>
      <c r="AJ34" s="4">
        <v>45217</v>
      </c>
      <c r="AK34" s="5"/>
      <c r="AL34" s="4">
        <v>45218</v>
      </c>
      <c r="AM34" s="5"/>
      <c r="AN34" s="4">
        <v>45219</v>
      </c>
      <c r="AO34" s="5"/>
      <c r="AP34" s="4">
        <v>45220</v>
      </c>
      <c r="AQ34" s="5"/>
      <c r="AR34" s="4">
        <v>45221</v>
      </c>
      <c r="AS34" s="5"/>
      <c r="AT34" s="4">
        <v>45222</v>
      </c>
      <c r="AU34" s="5"/>
      <c r="AV34" s="4">
        <v>45223</v>
      </c>
      <c r="AW34" s="5"/>
      <c r="AX34" s="4">
        <v>45224</v>
      </c>
      <c r="AY34" s="5"/>
      <c r="AZ34" s="4">
        <v>45225</v>
      </c>
      <c r="BA34" s="5"/>
      <c r="BB34" s="4">
        <v>45226</v>
      </c>
      <c r="BC34" s="5"/>
      <c r="BD34" s="4">
        <v>45227</v>
      </c>
      <c r="BE34" s="5"/>
      <c r="BF34" s="4">
        <v>45228</v>
      </c>
      <c r="BG34" s="5"/>
      <c r="BH34" s="4">
        <v>45229</v>
      </c>
      <c r="BI34" s="5"/>
      <c r="BJ34" s="4">
        <v>45230</v>
      </c>
      <c r="BK34" s="5"/>
      <c r="BL34" s="6" t="s">
        <v>1</v>
      </c>
    </row>
    <row r="35" spans="1:64" ht="12.75" x14ac:dyDescent="0.2">
      <c r="A35" s="18" t="s">
        <v>91</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t="s">
        <v>92</v>
      </c>
      <c r="AI35" s="7" t="s">
        <v>4</v>
      </c>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8"/>
    </row>
    <row r="36" spans="1:64" ht="79.5" customHeight="1" x14ac:dyDescent="0.2">
      <c r="A36" s="17"/>
      <c r="B36" s="16" t="s">
        <v>93</v>
      </c>
      <c r="C36" s="17"/>
      <c r="D36" s="16" t="s">
        <v>93</v>
      </c>
      <c r="E36" s="17"/>
      <c r="F36" s="16" t="s">
        <v>93</v>
      </c>
      <c r="G36" s="17"/>
      <c r="H36" s="16" t="s">
        <v>93</v>
      </c>
      <c r="I36" s="17"/>
      <c r="J36" s="16" t="s">
        <v>93</v>
      </c>
      <c r="K36" s="17"/>
      <c r="L36" s="16" t="s">
        <v>93</v>
      </c>
      <c r="M36" s="17"/>
      <c r="N36" s="16" t="s">
        <v>93</v>
      </c>
      <c r="O36" s="17"/>
      <c r="P36" s="16" t="s">
        <v>93</v>
      </c>
      <c r="Q36" s="17"/>
      <c r="R36" s="16" t="s">
        <v>93</v>
      </c>
      <c r="S36" s="17"/>
      <c r="T36" s="16" t="s">
        <v>93</v>
      </c>
      <c r="U36" s="17"/>
      <c r="V36" s="16" t="s">
        <v>93</v>
      </c>
      <c r="W36" s="17"/>
      <c r="X36" s="16" t="s">
        <v>93</v>
      </c>
      <c r="Y36" s="17"/>
      <c r="Z36" s="16" t="s">
        <v>93</v>
      </c>
      <c r="AA36" s="17"/>
      <c r="AB36" s="16" t="s">
        <v>93</v>
      </c>
      <c r="AC36" s="17"/>
      <c r="AD36" s="16" t="s">
        <v>93</v>
      </c>
      <c r="AE36" s="17"/>
      <c r="AF36" s="16" t="s">
        <v>93</v>
      </c>
      <c r="AG36" s="17"/>
      <c r="AH36" s="16" t="s">
        <v>94</v>
      </c>
      <c r="AI36" s="17"/>
      <c r="AJ36" s="16" t="s">
        <v>93</v>
      </c>
      <c r="AK36" s="17"/>
      <c r="AL36" s="16" t="s">
        <v>93</v>
      </c>
      <c r="AM36" s="17"/>
      <c r="AN36" s="16" t="s">
        <v>93</v>
      </c>
      <c r="AO36" s="17"/>
      <c r="AP36" s="16" t="s">
        <v>93</v>
      </c>
      <c r="AQ36" s="17"/>
      <c r="AR36" s="16" t="s">
        <v>93</v>
      </c>
      <c r="AS36" s="17"/>
      <c r="AT36" s="16" t="s">
        <v>93</v>
      </c>
      <c r="AU36" s="17"/>
      <c r="AV36" s="16" t="s">
        <v>93</v>
      </c>
      <c r="AW36" s="17"/>
      <c r="AX36" s="16" t="s">
        <v>93</v>
      </c>
      <c r="AY36" s="17"/>
      <c r="AZ36" s="16" t="s">
        <v>93</v>
      </c>
      <c r="BA36" s="17"/>
      <c r="BB36" s="16" t="s">
        <v>93</v>
      </c>
      <c r="BC36" s="17"/>
      <c r="BD36" s="16" t="s">
        <v>93</v>
      </c>
      <c r="BE36" s="17"/>
      <c r="BF36" s="16" t="s">
        <v>93</v>
      </c>
      <c r="BG36" s="17"/>
      <c r="BH36" s="16" t="s">
        <v>93</v>
      </c>
      <c r="BI36" s="17"/>
      <c r="BJ36" s="16" t="s">
        <v>93</v>
      </c>
      <c r="BK36" s="17"/>
      <c r="BL36" s="8"/>
    </row>
    <row r="37" spans="1:64" ht="12.75" x14ac:dyDescent="0.2">
      <c r="A37" s="9" t="s">
        <v>24</v>
      </c>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
        <f>SUM(B37:BK37)</f>
        <v>0</v>
      </c>
    </row>
    <row r="38" spans="1:64" ht="12.75" x14ac:dyDescent="0.2">
      <c r="A38" s="3" t="s">
        <v>0</v>
      </c>
      <c r="B38" s="4">
        <v>45200</v>
      </c>
      <c r="C38" s="5"/>
      <c r="D38" s="4">
        <v>45201</v>
      </c>
      <c r="E38" s="5"/>
      <c r="F38" s="4">
        <v>45202</v>
      </c>
      <c r="G38" s="5"/>
      <c r="H38" s="4">
        <v>45203</v>
      </c>
      <c r="I38" s="5"/>
      <c r="J38" s="4">
        <v>45204</v>
      </c>
      <c r="K38" s="5"/>
      <c r="L38" s="4">
        <v>45205</v>
      </c>
      <c r="M38" s="5"/>
      <c r="N38" s="4">
        <v>45206</v>
      </c>
      <c r="O38" s="5"/>
      <c r="P38" s="4">
        <v>45207</v>
      </c>
      <c r="Q38" s="5"/>
      <c r="R38" s="4">
        <v>45208</v>
      </c>
      <c r="S38" s="5"/>
      <c r="T38" s="4">
        <v>45209</v>
      </c>
      <c r="U38" s="5"/>
      <c r="V38" s="4">
        <v>45210</v>
      </c>
      <c r="W38" s="5"/>
      <c r="X38" s="4">
        <v>45211</v>
      </c>
      <c r="Y38" s="5"/>
      <c r="Z38" s="4">
        <v>45212</v>
      </c>
      <c r="AA38" s="5"/>
      <c r="AB38" s="4">
        <v>45213</v>
      </c>
      <c r="AC38" s="5"/>
      <c r="AD38" s="4">
        <v>45214</v>
      </c>
      <c r="AE38" s="5"/>
      <c r="AF38" s="4">
        <v>45215</v>
      </c>
      <c r="AG38" s="5"/>
      <c r="AH38" s="4">
        <v>45216</v>
      </c>
      <c r="AI38" s="5"/>
      <c r="AJ38" s="4">
        <v>45217</v>
      </c>
      <c r="AK38" s="5"/>
      <c r="AL38" s="4">
        <v>45218</v>
      </c>
      <c r="AM38" s="5"/>
      <c r="AN38" s="4">
        <v>45219</v>
      </c>
      <c r="AO38" s="5"/>
      <c r="AP38" s="4">
        <v>45220</v>
      </c>
      <c r="AQ38" s="5"/>
      <c r="AR38" s="4">
        <v>45221</v>
      </c>
      <c r="AS38" s="5"/>
      <c r="AT38" s="4">
        <v>45222</v>
      </c>
      <c r="AU38" s="5"/>
      <c r="AV38" s="4">
        <v>45223</v>
      </c>
      <c r="AW38" s="5"/>
      <c r="AX38" s="4">
        <v>45224</v>
      </c>
      <c r="AY38" s="5"/>
      <c r="AZ38" s="4">
        <v>45225</v>
      </c>
      <c r="BA38" s="5"/>
      <c r="BB38" s="4">
        <v>45226</v>
      </c>
      <c r="BC38" s="5"/>
      <c r="BD38" s="4">
        <v>45227</v>
      </c>
      <c r="BE38" s="5"/>
      <c r="BF38" s="4">
        <v>45228</v>
      </c>
      <c r="BG38" s="5"/>
      <c r="BH38" s="4">
        <v>45229</v>
      </c>
      <c r="BI38" s="5"/>
      <c r="BJ38" s="4">
        <v>45230</v>
      </c>
      <c r="BK38" s="5"/>
      <c r="BL38" s="6" t="s">
        <v>1</v>
      </c>
    </row>
    <row r="39" spans="1:64" ht="12.75" x14ac:dyDescent="0.2">
      <c r="A39" s="18" t="s">
        <v>95</v>
      </c>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t="s">
        <v>3</v>
      </c>
      <c r="AY39" s="7" t="s">
        <v>4</v>
      </c>
      <c r="AZ39" s="7"/>
      <c r="BA39" s="7"/>
      <c r="BB39" s="7"/>
      <c r="BC39" s="7"/>
      <c r="BD39" s="7"/>
      <c r="BE39" s="7"/>
      <c r="BF39" s="7"/>
      <c r="BG39" s="7"/>
      <c r="BH39" s="7"/>
      <c r="BI39" s="7"/>
      <c r="BJ39" s="7"/>
      <c r="BK39" s="7"/>
      <c r="BL39" s="8"/>
    </row>
    <row r="40" spans="1:64" ht="79.5" customHeight="1" x14ac:dyDescent="0.2">
      <c r="A40" s="17"/>
      <c r="B40" s="16" t="s">
        <v>93</v>
      </c>
      <c r="C40" s="17"/>
      <c r="D40" s="16" t="s">
        <v>93</v>
      </c>
      <c r="E40" s="17"/>
      <c r="F40" s="16" t="s">
        <v>93</v>
      </c>
      <c r="G40" s="17"/>
      <c r="H40" s="16" t="s">
        <v>93</v>
      </c>
      <c r="I40" s="17"/>
      <c r="J40" s="16" t="s">
        <v>93</v>
      </c>
      <c r="K40" s="17"/>
      <c r="L40" s="16" t="s">
        <v>93</v>
      </c>
      <c r="M40" s="17"/>
      <c r="N40" s="16" t="s">
        <v>93</v>
      </c>
      <c r="O40" s="17"/>
      <c r="P40" s="16" t="s">
        <v>93</v>
      </c>
      <c r="Q40" s="17"/>
      <c r="R40" s="16" t="s">
        <v>93</v>
      </c>
      <c r="S40" s="17"/>
      <c r="T40" s="16" t="s">
        <v>93</v>
      </c>
      <c r="U40" s="17"/>
      <c r="V40" s="16" t="s">
        <v>93</v>
      </c>
      <c r="W40" s="17"/>
      <c r="X40" s="16" t="s">
        <v>93</v>
      </c>
      <c r="Y40" s="17"/>
      <c r="Z40" s="16" t="s">
        <v>93</v>
      </c>
      <c r="AA40" s="17"/>
      <c r="AB40" s="16" t="s">
        <v>93</v>
      </c>
      <c r="AC40" s="17"/>
      <c r="AD40" s="16" t="s">
        <v>93</v>
      </c>
      <c r="AE40" s="17"/>
      <c r="AF40" s="16" t="s">
        <v>93</v>
      </c>
      <c r="AG40" s="17"/>
      <c r="AH40" s="16" t="s">
        <v>93</v>
      </c>
      <c r="AI40" s="17"/>
      <c r="AJ40" s="16" t="s">
        <v>93</v>
      </c>
      <c r="AK40" s="17"/>
      <c r="AL40" s="16" t="s">
        <v>93</v>
      </c>
      <c r="AM40" s="17"/>
      <c r="AN40" s="16" t="s">
        <v>93</v>
      </c>
      <c r="AO40" s="17"/>
      <c r="AP40" s="16" t="s">
        <v>93</v>
      </c>
      <c r="AQ40" s="17"/>
      <c r="AR40" s="16" t="s">
        <v>93</v>
      </c>
      <c r="AS40" s="17"/>
      <c r="AT40" s="16" t="s">
        <v>93</v>
      </c>
      <c r="AU40" s="17"/>
      <c r="AV40" s="16" t="s">
        <v>93</v>
      </c>
      <c r="AW40" s="17"/>
      <c r="AX40" s="16" t="s">
        <v>86</v>
      </c>
      <c r="AY40" s="17"/>
      <c r="AZ40" s="16" t="s">
        <v>93</v>
      </c>
      <c r="BA40" s="17"/>
      <c r="BB40" s="16" t="s">
        <v>93</v>
      </c>
      <c r="BC40" s="17"/>
      <c r="BD40" s="16" t="s">
        <v>93</v>
      </c>
      <c r="BE40" s="17"/>
      <c r="BF40" s="16" t="s">
        <v>93</v>
      </c>
      <c r="BG40" s="17"/>
      <c r="BH40" s="16" t="s">
        <v>93</v>
      </c>
      <c r="BI40" s="17"/>
      <c r="BJ40" s="16" t="s">
        <v>93</v>
      </c>
      <c r="BK40" s="17"/>
      <c r="BL40" s="8"/>
    </row>
    <row r="41" spans="1:64" ht="12.75" x14ac:dyDescent="0.2">
      <c r="A41" s="9" t="s">
        <v>24</v>
      </c>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
        <f>SUM(B41:BK41)</f>
        <v>0</v>
      </c>
    </row>
    <row r="42" spans="1:64" ht="12.75" x14ac:dyDescent="0.2">
      <c r="A42" s="3" t="s">
        <v>0</v>
      </c>
      <c r="B42" s="4">
        <v>45200</v>
      </c>
      <c r="C42" s="5"/>
      <c r="D42" s="4">
        <v>45201</v>
      </c>
      <c r="E42" s="5"/>
      <c r="F42" s="4">
        <v>45202</v>
      </c>
      <c r="G42" s="5"/>
      <c r="H42" s="4">
        <v>45203</v>
      </c>
      <c r="I42" s="5"/>
      <c r="J42" s="4">
        <v>45204</v>
      </c>
      <c r="K42" s="5"/>
      <c r="L42" s="4">
        <v>45205</v>
      </c>
      <c r="M42" s="5"/>
      <c r="N42" s="4">
        <v>45206</v>
      </c>
      <c r="O42" s="5"/>
      <c r="P42" s="4">
        <v>45207</v>
      </c>
      <c r="Q42" s="5"/>
      <c r="R42" s="4">
        <v>45208</v>
      </c>
      <c r="S42" s="5"/>
      <c r="T42" s="4">
        <v>45209</v>
      </c>
      <c r="U42" s="5"/>
      <c r="V42" s="4">
        <v>45210</v>
      </c>
      <c r="W42" s="5"/>
      <c r="X42" s="4">
        <v>45211</v>
      </c>
      <c r="Y42" s="5"/>
      <c r="Z42" s="4">
        <v>45212</v>
      </c>
      <c r="AA42" s="5"/>
      <c r="AB42" s="4">
        <v>45213</v>
      </c>
      <c r="AC42" s="5"/>
      <c r="AD42" s="4">
        <v>45214</v>
      </c>
      <c r="AE42" s="5"/>
      <c r="AF42" s="4">
        <v>45215</v>
      </c>
      <c r="AG42" s="5"/>
      <c r="AH42" s="4">
        <v>45216</v>
      </c>
      <c r="AI42" s="5"/>
      <c r="AJ42" s="4">
        <v>45217</v>
      </c>
      <c r="AK42" s="5"/>
      <c r="AL42" s="4">
        <v>45218</v>
      </c>
      <c r="AM42" s="5"/>
      <c r="AN42" s="4">
        <v>45219</v>
      </c>
      <c r="AO42" s="5"/>
      <c r="AP42" s="4">
        <v>45220</v>
      </c>
      <c r="AQ42" s="5"/>
      <c r="AR42" s="4">
        <v>45221</v>
      </c>
      <c r="AS42" s="5"/>
      <c r="AT42" s="4">
        <v>45222</v>
      </c>
      <c r="AU42" s="5"/>
      <c r="AV42" s="4">
        <v>45223</v>
      </c>
      <c r="AW42" s="5"/>
      <c r="AX42" s="4">
        <v>45224</v>
      </c>
      <c r="AY42" s="5"/>
      <c r="AZ42" s="4">
        <v>45225</v>
      </c>
      <c r="BA42" s="5"/>
      <c r="BB42" s="4">
        <v>45226</v>
      </c>
      <c r="BC42" s="5"/>
      <c r="BD42" s="4">
        <v>45227</v>
      </c>
      <c r="BE42" s="5"/>
      <c r="BF42" s="4">
        <v>45228</v>
      </c>
      <c r="BG42" s="5"/>
      <c r="BH42" s="4">
        <v>45229</v>
      </c>
      <c r="BI42" s="5"/>
      <c r="BJ42" s="4">
        <v>45230</v>
      </c>
      <c r="BK42" s="5"/>
      <c r="BL42" s="6" t="s">
        <v>1</v>
      </c>
    </row>
    <row r="43" spans="1:64" ht="12.75" x14ac:dyDescent="0.2">
      <c r="A43" s="18" t="s">
        <v>96</v>
      </c>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t="s">
        <v>3</v>
      </c>
      <c r="AY43" s="7" t="s">
        <v>4</v>
      </c>
      <c r="AZ43" s="7"/>
      <c r="BA43" s="7"/>
      <c r="BB43" s="7"/>
      <c r="BC43" s="7"/>
      <c r="BD43" s="7"/>
      <c r="BE43" s="7"/>
      <c r="BF43" s="7"/>
      <c r="BG43" s="7"/>
      <c r="BH43" s="7"/>
      <c r="BI43" s="7"/>
      <c r="BJ43" s="7"/>
      <c r="BK43" s="7"/>
      <c r="BL43" s="8"/>
    </row>
    <row r="44" spans="1:64" ht="79.5" customHeight="1" x14ac:dyDescent="0.2">
      <c r="A44" s="17"/>
      <c r="B44" s="16" t="s">
        <v>93</v>
      </c>
      <c r="C44" s="17"/>
      <c r="D44" s="16" t="s">
        <v>93</v>
      </c>
      <c r="E44" s="17"/>
      <c r="F44" s="16" t="s">
        <v>93</v>
      </c>
      <c r="G44" s="17"/>
      <c r="H44" s="16" t="s">
        <v>93</v>
      </c>
      <c r="I44" s="17"/>
      <c r="J44" s="16" t="s">
        <v>93</v>
      </c>
      <c r="K44" s="17"/>
      <c r="L44" s="16" t="s">
        <v>93</v>
      </c>
      <c r="M44" s="17"/>
      <c r="N44" s="16" t="s">
        <v>93</v>
      </c>
      <c r="O44" s="17"/>
      <c r="P44" s="16" t="s">
        <v>93</v>
      </c>
      <c r="Q44" s="17"/>
      <c r="R44" s="16" t="s">
        <v>93</v>
      </c>
      <c r="S44" s="17"/>
      <c r="T44" s="16" t="s">
        <v>93</v>
      </c>
      <c r="U44" s="17"/>
      <c r="V44" s="16" t="s">
        <v>93</v>
      </c>
      <c r="W44" s="17"/>
      <c r="X44" s="16" t="s">
        <v>93</v>
      </c>
      <c r="Y44" s="17"/>
      <c r="Z44" s="16" t="s">
        <v>93</v>
      </c>
      <c r="AA44" s="17"/>
      <c r="AB44" s="16" t="s">
        <v>93</v>
      </c>
      <c r="AC44" s="17"/>
      <c r="AD44" s="16" t="s">
        <v>93</v>
      </c>
      <c r="AE44" s="17"/>
      <c r="AF44" s="16" t="s">
        <v>93</v>
      </c>
      <c r="AG44" s="17"/>
      <c r="AH44" s="16" t="s">
        <v>93</v>
      </c>
      <c r="AI44" s="17"/>
      <c r="AJ44" s="16" t="s">
        <v>93</v>
      </c>
      <c r="AK44" s="17"/>
      <c r="AL44" s="16" t="s">
        <v>93</v>
      </c>
      <c r="AM44" s="17"/>
      <c r="AN44" s="16" t="s">
        <v>93</v>
      </c>
      <c r="AO44" s="17"/>
      <c r="AP44" s="16" t="s">
        <v>93</v>
      </c>
      <c r="AQ44" s="17"/>
      <c r="AR44" s="16" t="s">
        <v>93</v>
      </c>
      <c r="AS44" s="17"/>
      <c r="AT44" s="16" t="s">
        <v>93</v>
      </c>
      <c r="AU44" s="17"/>
      <c r="AV44" s="16" t="s">
        <v>93</v>
      </c>
      <c r="AW44" s="17"/>
      <c r="AX44" s="16" t="s">
        <v>62</v>
      </c>
      <c r="AY44" s="17"/>
      <c r="AZ44" s="16" t="s">
        <v>93</v>
      </c>
      <c r="BA44" s="17"/>
      <c r="BB44" s="16" t="s">
        <v>93</v>
      </c>
      <c r="BC44" s="17"/>
      <c r="BD44" s="16" t="s">
        <v>93</v>
      </c>
      <c r="BE44" s="17"/>
      <c r="BF44" s="16" t="s">
        <v>93</v>
      </c>
      <c r="BG44" s="17"/>
      <c r="BH44" s="16" t="s">
        <v>93</v>
      </c>
      <c r="BI44" s="17"/>
      <c r="BJ44" s="16" t="s">
        <v>93</v>
      </c>
      <c r="BK44" s="17"/>
      <c r="BL44" s="8"/>
    </row>
    <row r="45" spans="1:64" ht="12.75" x14ac:dyDescent="0.2">
      <c r="A45" s="9" t="s">
        <v>24</v>
      </c>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
        <f>SUM(B45:BK45)</f>
        <v>0</v>
      </c>
    </row>
    <row r="46" spans="1:64" ht="12.75" x14ac:dyDescent="0.2">
      <c r="A46" s="3" t="s">
        <v>0</v>
      </c>
      <c r="B46" s="4">
        <v>45200</v>
      </c>
      <c r="C46" s="5"/>
      <c r="D46" s="4">
        <v>45201</v>
      </c>
      <c r="E46" s="5"/>
      <c r="F46" s="4">
        <v>45202</v>
      </c>
      <c r="G46" s="5"/>
      <c r="H46" s="4">
        <v>45203</v>
      </c>
      <c r="I46" s="5"/>
      <c r="J46" s="4">
        <v>45204</v>
      </c>
      <c r="K46" s="5"/>
      <c r="L46" s="4">
        <v>45205</v>
      </c>
      <c r="M46" s="5"/>
      <c r="N46" s="4">
        <v>45206</v>
      </c>
      <c r="O46" s="5"/>
      <c r="P46" s="4">
        <v>45207</v>
      </c>
      <c r="Q46" s="5"/>
      <c r="R46" s="4">
        <v>45208</v>
      </c>
      <c r="S46" s="5"/>
      <c r="T46" s="4">
        <v>45209</v>
      </c>
      <c r="U46" s="5"/>
      <c r="V46" s="4">
        <v>45210</v>
      </c>
      <c r="W46" s="5"/>
      <c r="X46" s="4">
        <v>45211</v>
      </c>
      <c r="Y46" s="5"/>
      <c r="Z46" s="4">
        <v>45212</v>
      </c>
      <c r="AA46" s="5"/>
      <c r="AB46" s="4">
        <v>45213</v>
      </c>
      <c r="AC46" s="5"/>
      <c r="AD46" s="4">
        <v>45214</v>
      </c>
      <c r="AE46" s="5"/>
      <c r="AF46" s="4">
        <v>45215</v>
      </c>
      <c r="AG46" s="5"/>
      <c r="AH46" s="4">
        <v>45216</v>
      </c>
      <c r="AI46" s="5"/>
      <c r="AJ46" s="4">
        <v>45217</v>
      </c>
      <c r="AK46" s="5"/>
      <c r="AL46" s="4">
        <v>45218</v>
      </c>
      <c r="AM46" s="5"/>
      <c r="AN46" s="4">
        <v>45219</v>
      </c>
      <c r="AO46" s="5"/>
      <c r="AP46" s="4">
        <v>45220</v>
      </c>
      <c r="AQ46" s="5"/>
      <c r="AR46" s="4">
        <v>45221</v>
      </c>
      <c r="AS46" s="5"/>
      <c r="AT46" s="4">
        <v>45222</v>
      </c>
      <c r="AU46" s="5"/>
      <c r="AV46" s="4">
        <v>45223</v>
      </c>
      <c r="AW46" s="5"/>
      <c r="AX46" s="4">
        <v>45224</v>
      </c>
      <c r="AY46" s="5"/>
      <c r="AZ46" s="4">
        <v>45225</v>
      </c>
      <c r="BA46" s="5"/>
      <c r="BB46" s="4">
        <v>45226</v>
      </c>
      <c r="BC46" s="5"/>
      <c r="BD46" s="4">
        <v>45227</v>
      </c>
      <c r="BE46" s="5"/>
      <c r="BF46" s="4">
        <v>45228</v>
      </c>
      <c r="BG46" s="5"/>
      <c r="BH46" s="4">
        <v>45229</v>
      </c>
      <c r="BI46" s="5"/>
      <c r="BJ46" s="4">
        <v>45230</v>
      </c>
      <c r="BK46" s="5"/>
      <c r="BL46" s="6" t="s">
        <v>1</v>
      </c>
    </row>
    <row r="47" spans="1:64" ht="12.75" x14ac:dyDescent="0.2">
      <c r="A47" s="18"/>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8"/>
    </row>
    <row r="48" spans="1:64" ht="79.5" customHeight="1" x14ac:dyDescent="0.2">
      <c r="A48" s="17"/>
      <c r="B48" s="16"/>
      <c r="C48" s="17"/>
      <c r="D48" s="16"/>
      <c r="E48" s="17"/>
      <c r="F48" s="16"/>
      <c r="G48" s="17"/>
      <c r="H48" s="16"/>
      <c r="I48" s="17"/>
      <c r="J48" s="16"/>
      <c r="K48" s="17"/>
      <c r="L48" s="16"/>
      <c r="M48" s="17"/>
      <c r="N48" s="16"/>
      <c r="O48" s="17"/>
      <c r="P48" s="16"/>
      <c r="Q48" s="17"/>
      <c r="R48" s="16"/>
      <c r="S48" s="17"/>
      <c r="T48" s="16"/>
      <c r="U48" s="17"/>
      <c r="V48" s="16"/>
      <c r="W48" s="17"/>
      <c r="X48" s="16"/>
      <c r="Y48" s="17"/>
      <c r="Z48" s="16"/>
      <c r="AA48" s="17"/>
      <c r="AB48" s="16"/>
      <c r="AC48" s="17"/>
      <c r="AD48" s="16"/>
      <c r="AE48" s="17"/>
      <c r="AF48" s="16"/>
      <c r="AG48" s="17"/>
      <c r="AH48" s="16"/>
      <c r="AI48" s="17"/>
      <c r="AJ48" s="16"/>
      <c r="AK48" s="17"/>
      <c r="AL48" s="16"/>
      <c r="AM48" s="17"/>
      <c r="AN48" s="16"/>
      <c r="AO48" s="17"/>
      <c r="AP48" s="16"/>
      <c r="AQ48" s="17"/>
      <c r="AR48" s="16"/>
      <c r="AS48" s="17"/>
      <c r="AT48" s="16"/>
      <c r="AU48" s="17"/>
      <c r="AV48" s="16"/>
      <c r="AW48" s="17"/>
      <c r="AX48" s="16"/>
      <c r="AY48" s="17"/>
      <c r="AZ48" s="16"/>
      <c r="BA48" s="17"/>
      <c r="BB48" s="16"/>
      <c r="BC48" s="17"/>
      <c r="BD48" s="16"/>
      <c r="BE48" s="17"/>
      <c r="BF48" s="16"/>
      <c r="BG48" s="17"/>
      <c r="BH48" s="16"/>
      <c r="BI48" s="17"/>
      <c r="BJ48" s="16"/>
      <c r="BK48" s="17"/>
      <c r="BL48" s="8"/>
    </row>
    <row r="49" spans="1:64" ht="12.75" x14ac:dyDescent="0.2">
      <c r="A49" s="9" t="s">
        <v>24</v>
      </c>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
        <f>SUM(B49:BK49)</f>
        <v>0</v>
      </c>
    </row>
    <row r="50" spans="1:64" ht="12.75" x14ac:dyDescent="0.2">
      <c r="A50" s="3" t="s">
        <v>0</v>
      </c>
      <c r="B50" s="4">
        <v>45200</v>
      </c>
      <c r="C50" s="5"/>
      <c r="D50" s="4">
        <v>45201</v>
      </c>
      <c r="E50" s="5"/>
      <c r="F50" s="4">
        <v>45202</v>
      </c>
      <c r="G50" s="5"/>
      <c r="H50" s="4">
        <v>45203</v>
      </c>
      <c r="I50" s="5"/>
      <c r="J50" s="4">
        <v>45204</v>
      </c>
      <c r="K50" s="5"/>
      <c r="L50" s="4">
        <v>45205</v>
      </c>
      <c r="M50" s="5"/>
      <c r="N50" s="4">
        <v>45206</v>
      </c>
      <c r="O50" s="5"/>
      <c r="P50" s="4">
        <v>45207</v>
      </c>
      <c r="Q50" s="5"/>
      <c r="R50" s="4">
        <v>45208</v>
      </c>
      <c r="S50" s="5"/>
      <c r="T50" s="4">
        <v>45209</v>
      </c>
      <c r="U50" s="5"/>
      <c r="V50" s="4">
        <v>45210</v>
      </c>
      <c r="W50" s="5"/>
      <c r="X50" s="4">
        <v>45211</v>
      </c>
      <c r="Y50" s="5"/>
      <c r="Z50" s="4">
        <v>45212</v>
      </c>
      <c r="AA50" s="5"/>
      <c r="AB50" s="4">
        <v>45213</v>
      </c>
      <c r="AC50" s="5"/>
      <c r="AD50" s="4">
        <v>45214</v>
      </c>
      <c r="AE50" s="5"/>
      <c r="AF50" s="4">
        <v>45215</v>
      </c>
      <c r="AG50" s="5"/>
      <c r="AH50" s="4">
        <v>45216</v>
      </c>
      <c r="AI50" s="5"/>
      <c r="AJ50" s="4">
        <v>45217</v>
      </c>
      <c r="AK50" s="5"/>
      <c r="AL50" s="4">
        <v>45218</v>
      </c>
      <c r="AM50" s="5"/>
      <c r="AN50" s="4">
        <v>45219</v>
      </c>
      <c r="AO50" s="5"/>
      <c r="AP50" s="4">
        <v>45220</v>
      </c>
      <c r="AQ50" s="5"/>
      <c r="AR50" s="4">
        <v>45221</v>
      </c>
      <c r="AS50" s="5"/>
      <c r="AT50" s="4">
        <v>45222</v>
      </c>
      <c r="AU50" s="5"/>
      <c r="AV50" s="4">
        <v>45223</v>
      </c>
      <c r="AW50" s="5"/>
      <c r="AX50" s="4">
        <v>45224</v>
      </c>
      <c r="AY50" s="5"/>
      <c r="AZ50" s="4">
        <v>45225</v>
      </c>
      <c r="BA50" s="5"/>
      <c r="BB50" s="4">
        <v>45226</v>
      </c>
      <c r="BC50" s="5"/>
      <c r="BD50" s="4">
        <v>45227</v>
      </c>
      <c r="BE50" s="5"/>
      <c r="BF50" s="4">
        <v>45228</v>
      </c>
      <c r="BG50" s="5"/>
      <c r="BH50" s="4">
        <v>45229</v>
      </c>
      <c r="BI50" s="5"/>
      <c r="BJ50" s="4">
        <v>45230</v>
      </c>
      <c r="BK50" s="5"/>
      <c r="BL50" s="6" t="s">
        <v>1</v>
      </c>
    </row>
    <row r="51" spans="1:64" ht="12.75" x14ac:dyDescent="0.2">
      <c r="A51" s="18"/>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8"/>
    </row>
    <row r="52" spans="1:64" ht="79.5" customHeight="1" x14ac:dyDescent="0.2">
      <c r="A52" s="17"/>
      <c r="B52" s="16"/>
      <c r="C52" s="17"/>
      <c r="D52" s="16"/>
      <c r="E52" s="17"/>
      <c r="F52" s="16"/>
      <c r="G52" s="17"/>
      <c r="H52" s="16"/>
      <c r="I52" s="17"/>
      <c r="J52" s="16"/>
      <c r="K52" s="17"/>
      <c r="L52" s="16"/>
      <c r="M52" s="17"/>
      <c r="N52" s="16"/>
      <c r="O52" s="17"/>
      <c r="P52" s="16"/>
      <c r="Q52" s="17"/>
      <c r="R52" s="16"/>
      <c r="S52" s="17"/>
      <c r="T52" s="16"/>
      <c r="U52" s="17"/>
      <c r="V52" s="16"/>
      <c r="W52" s="17"/>
      <c r="X52" s="16"/>
      <c r="Y52" s="17"/>
      <c r="Z52" s="16"/>
      <c r="AA52" s="17"/>
      <c r="AB52" s="16"/>
      <c r="AC52" s="17"/>
      <c r="AD52" s="16"/>
      <c r="AE52" s="17"/>
      <c r="AF52" s="16"/>
      <c r="AG52" s="17"/>
      <c r="AH52" s="16"/>
      <c r="AI52" s="17"/>
      <c r="AJ52" s="16"/>
      <c r="AK52" s="17"/>
      <c r="AL52" s="16"/>
      <c r="AM52" s="17"/>
      <c r="AN52" s="16"/>
      <c r="AO52" s="17"/>
      <c r="AP52" s="16"/>
      <c r="AQ52" s="17"/>
      <c r="AR52" s="16"/>
      <c r="AS52" s="17"/>
      <c r="AT52" s="16"/>
      <c r="AU52" s="17"/>
      <c r="AV52" s="16"/>
      <c r="AW52" s="17"/>
      <c r="AX52" s="16"/>
      <c r="AY52" s="17"/>
      <c r="AZ52" s="16"/>
      <c r="BA52" s="17"/>
      <c r="BB52" s="16"/>
      <c r="BC52" s="17"/>
      <c r="BD52" s="16"/>
      <c r="BE52" s="17"/>
      <c r="BF52" s="16"/>
      <c r="BG52" s="17"/>
      <c r="BH52" s="16"/>
      <c r="BI52" s="17"/>
      <c r="BJ52" s="16"/>
      <c r="BK52" s="17"/>
      <c r="BL52" s="8"/>
    </row>
    <row r="53" spans="1:64" ht="12.75" x14ac:dyDescent="0.2">
      <c r="A53" s="9" t="s">
        <v>24</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
        <f>SUM(B53:BK53)</f>
        <v>0</v>
      </c>
    </row>
    <row r="54" spans="1:64" ht="12.75" x14ac:dyDescent="0.2">
      <c r="A54" s="3" t="s">
        <v>0</v>
      </c>
      <c r="B54" s="4">
        <v>45200</v>
      </c>
      <c r="C54" s="5"/>
      <c r="D54" s="4">
        <v>45201</v>
      </c>
      <c r="E54" s="5"/>
      <c r="F54" s="4">
        <v>45202</v>
      </c>
      <c r="G54" s="5"/>
      <c r="H54" s="4">
        <v>45203</v>
      </c>
      <c r="I54" s="5"/>
      <c r="J54" s="4">
        <v>45204</v>
      </c>
      <c r="K54" s="5"/>
      <c r="L54" s="4">
        <v>45205</v>
      </c>
      <c r="M54" s="5"/>
      <c r="N54" s="4">
        <v>45206</v>
      </c>
      <c r="O54" s="5"/>
      <c r="P54" s="4">
        <v>45207</v>
      </c>
      <c r="Q54" s="5"/>
      <c r="R54" s="4">
        <v>45208</v>
      </c>
      <c r="S54" s="5"/>
      <c r="T54" s="4">
        <v>45209</v>
      </c>
      <c r="U54" s="5"/>
      <c r="V54" s="4">
        <v>45210</v>
      </c>
      <c r="W54" s="5"/>
      <c r="X54" s="4">
        <v>45211</v>
      </c>
      <c r="Y54" s="5"/>
      <c r="Z54" s="4">
        <v>45212</v>
      </c>
      <c r="AA54" s="5"/>
      <c r="AB54" s="4">
        <v>45213</v>
      </c>
      <c r="AC54" s="5"/>
      <c r="AD54" s="4">
        <v>45214</v>
      </c>
      <c r="AE54" s="5"/>
      <c r="AF54" s="4">
        <v>45215</v>
      </c>
      <c r="AG54" s="5"/>
      <c r="AH54" s="4">
        <v>45216</v>
      </c>
      <c r="AI54" s="5"/>
      <c r="AJ54" s="4">
        <v>45217</v>
      </c>
      <c r="AK54" s="5"/>
      <c r="AL54" s="4">
        <v>45218</v>
      </c>
      <c r="AM54" s="5"/>
      <c r="AN54" s="4">
        <v>45219</v>
      </c>
      <c r="AO54" s="5"/>
      <c r="AP54" s="4">
        <v>45220</v>
      </c>
      <c r="AQ54" s="5"/>
      <c r="AR54" s="4">
        <v>45221</v>
      </c>
      <c r="AS54" s="5"/>
      <c r="AT54" s="4">
        <v>45222</v>
      </c>
      <c r="AU54" s="5"/>
      <c r="AV54" s="4">
        <v>45223</v>
      </c>
      <c r="AW54" s="5"/>
      <c r="AX54" s="4">
        <v>45224</v>
      </c>
      <c r="AY54" s="5"/>
      <c r="AZ54" s="4">
        <v>45225</v>
      </c>
      <c r="BA54" s="5"/>
      <c r="BB54" s="4">
        <v>45226</v>
      </c>
      <c r="BC54" s="5"/>
      <c r="BD54" s="4">
        <v>45227</v>
      </c>
      <c r="BE54" s="5"/>
      <c r="BF54" s="4">
        <v>45228</v>
      </c>
      <c r="BG54" s="5"/>
      <c r="BH54" s="4">
        <v>45229</v>
      </c>
      <c r="BI54" s="5"/>
      <c r="BJ54" s="4">
        <v>45230</v>
      </c>
      <c r="BK54" s="5"/>
      <c r="BL54" s="6" t="s">
        <v>1</v>
      </c>
    </row>
    <row r="55" spans="1:64" ht="12.75" x14ac:dyDescent="0.2">
      <c r="A55" s="18"/>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8"/>
    </row>
    <row r="56" spans="1:64" ht="79.5" customHeight="1" x14ac:dyDescent="0.2">
      <c r="A56" s="17"/>
      <c r="B56" s="16"/>
      <c r="C56" s="17"/>
      <c r="D56" s="16"/>
      <c r="E56" s="17"/>
      <c r="F56" s="16"/>
      <c r="G56" s="17"/>
      <c r="H56" s="16"/>
      <c r="I56" s="17"/>
      <c r="J56" s="16"/>
      <c r="K56" s="17"/>
      <c r="L56" s="16"/>
      <c r="M56" s="17"/>
      <c r="N56" s="16"/>
      <c r="O56" s="17"/>
      <c r="P56" s="16"/>
      <c r="Q56" s="17"/>
      <c r="R56" s="16"/>
      <c r="S56" s="17"/>
      <c r="T56" s="16"/>
      <c r="U56" s="17"/>
      <c r="V56" s="16"/>
      <c r="W56" s="17"/>
      <c r="X56" s="16"/>
      <c r="Y56" s="17"/>
      <c r="Z56" s="16"/>
      <c r="AA56" s="17"/>
      <c r="AB56" s="16"/>
      <c r="AC56" s="17"/>
      <c r="AD56" s="16"/>
      <c r="AE56" s="17"/>
      <c r="AF56" s="16"/>
      <c r="AG56" s="17"/>
      <c r="AH56" s="16"/>
      <c r="AI56" s="17"/>
      <c r="AJ56" s="16"/>
      <c r="AK56" s="17"/>
      <c r="AL56" s="16"/>
      <c r="AM56" s="17"/>
      <c r="AN56" s="16"/>
      <c r="AO56" s="17"/>
      <c r="AP56" s="16"/>
      <c r="AQ56" s="17"/>
      <c r="AR56" s="16"/>
      <c r="AS56" s="17"/>
      <c r="AT56" s="16"/>
      <c r="AU56" s="17"/>
      <c r="AV56" s="16"/>
      <c r="AW56" s="17"/>
      <c r="AX56" s="16"/>
      <c r="AY56" s="17"/>
      <c r="AZ56" s="16"/>
      <c r="BA56" s="17"/>
      <c r="BB56" s="16"/>
      <c r="BC56" s="17"/>
      <c r="BD56" s="16"/>
      <c r="BE56" s="17"/>
      <c r="BF56" s="16"/>
      <c r="BG56" s="17"/>
      <c r="BH56" s="16"/>
      <c r="BI56" s="17"/>
      <c r="BJ56" s="16"/>
      <c r="BK56" s="17"/>
      <c r="BL56" s="8"/>
    </row>
    <row r="57" spans="1:64" ht="12.75" x14ac:dyDescent="0.2">
      <c r="A57" s="9" t="s">
        <v>24</v>
      </c>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
        <f>SUM(B57:BK57)</f>
        <v>0</v>
      </c>
    </row>
    <row r="58" spans="1:64" ht="12.75" x14ac:dyDescent="0.2">
      <c r="A58" s="3" t="s">
        <v>0</v>
      </c>
      <c r="B58" s="4">
        <v>45200</v>
      </c>
      <c r="C58" s="5"/>
      <c r="D58" s="4">
        <v>45201</v>
      </c>
      <c r="E58" s="5"/>
      <c r="F58" s="4">
        <v>45202</v>
      </c>
      <c r="G58" s="5"/>
      <c r="H58" s="4">
        <v>45203</v>
      </c>
      <c r="I58" s="5"/>
      <c r="J58" s="4">
        <v>45204</v>
      </c>
      <c r="K58" s="5"/>
      <c r="L58" s="4">
        <v>45205</v>
      </c>
      <c r="M58" s="5"/>
      <c r="N58" s="4">
        <v>45206</v>
      </c>
      <c r="O58" s="5"/>
      <c r="P58" s="4">
        <v>45207</v>
      </c>
      <c r="Q58" s="5"/>
      <c r="R58" s="4">
        <v>45208</v>
      </c>
      <c r="S58" s="5"/>
      <c r="T58" s="4">
        <v>45209</v>
      </c>
      <c r="U58" s="5"/>
      <c r="V58" s="4">
        <v>45210</v>
      </c>
      <c r="W58" s="5"/>
      <c r="X58" s="4">
        <v>45211</v>
      </c>
      <c r="Y58" s="5"/>
      <c r="Z58" s="4">
        <v>45212</v>
      </c>
      <c r="AA58" s="5"/>
      <c r="AB58" s="4">
        <v>45213</v>
      </c>
      <c r="AC58" s="5"/>
      <c r="AD58" s="4">
        <v>45214</v>
      </c>
      <c r="AE58" s="5"/>
      <c r="AF58" s="4">
        <v>45215</v>
      </c>
      <c r="AG58" s="5"/>
      <c r="AH58" s="4">
        <v>45216</v>
      </c>
      <c r="AI58" s="5"/>
      <c r="AJ58" s="4">
        <v>45217</v>
      </c>
      <c r="AK58" s="5"/>
      <c r="AL58" s="4">
        <v>45218</v>
      </c>
      <c r="AM58" s="5"/>
      <c r="AN58" s="4">
        <v>45219</v>
      </c>
      <c r="AO58" s="5"/>
      <c r="AP58" s="4">
        <v>45220</v>
      </c>
      <c r="AQ58" s="5"/>
      <c r="AR58" s="4">
        <v>45221</v>
      </c>
      <c r="AS58" s="5"/>
      <c r="AT58" s="4">
        <v>45222</v>
      </c>
      <c r="AU58" s="5"/>
      <c r="AV58" s="4">
        <v>45223</v>
      </c>
      <c r="AW58" s="5"/>
      <c r="AX58" s="4">
        <v>45224</v>
      </c>
      <c r="AY58" s="5"/>
      <c r="AZ58" s="4">
        <v>45225</v>
      </c>
      <c r="BA58" s="5"/>
      <c r="BB58" s="4">
        <v>45226</v>
      </c>
      <c r="BC58" s="5"/>
      <c r="BD58" s="4">
        <v>45227</v>
      </c>
      <c r="BE58" s="5"/>
      <c r="BF58" s="4">
        <v>45228</v>
      </c>
      <c r="BG58" s="5"/>
      <c r="BH58" s="4">
        <v>45229</v>
      </c>
      <c r="BI58" s="5"/>
      <c r="BJ58" s="4">
        <v>45230</v>
      </c>
      <c r="BK58" s="5"/>
      <c r="BL58" s="6" t="s">
        <v>1</v>
      </c>
    </row>
    <row r="59" spans="1:64" ht="12.75" x14ac:dyDescent="0.2">
      <c r="A59" s="18"/>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8"/>
    </row>
    <row r="60" spans="1:64" ht="79.5" customHeight="1" x14ac:dyDescent="0.2">
      <c r="A60" s="17"/>
      <c r="B60" s="16"/>
      <c r="C60" s="17"/>
      <c r="D60" s="16"/>
      <c r="E60" s="17"/>
      <c r="F60" s="16"/>
      <c r="G60" s="17"/>
      <c r="H60" s="16"/>
      <c r="I60" s="17"/>
      <c r="J60" s="16"/>
      <c r="K60" s="17"/>
      <c r="L60" s="16"/>
      <c r="M60" s="17"/>
      <c r="N60" s="16"/>
      <c r="O60" s="17"/>
      <c r="P60" s="16"/>
      <c r="Q60" s="17"/>
      <c r="R60" s="16"/>
      <c r="S60" s="17"/>
      <c r="T60" s="16"/>
      <c r="U60" s="17"/>
      <c r="V60" s="16"/>
      <c r="W60" s="17"/>
      <c r="X60" s="16"/>
      <c r="Y60" s="17"/>
      <c r="Z60" s="16"/>
      <c r="AA60" s="17"/>
      <c r="AB60" s="16"/>
      <c r="AC60" s="17"/>
      <c r="AD60" s="16"/>
      <c r="AE60" s="17"/>
      <c r="AF60" s="16"/>
      <c r="AG60" s="17"/>
      <c r="AH60" s="16"/>
      <c r="AI60" s="17"/>
      <c r="AJ60" s="16"/>
      <c r="AK60" s="17"/>
      <c r="AL60" s="16"/>
      <c r="AM60" s="17"/>
      <c r="AN60" s="16"/>
      <c r="AO60" s="17"/>
      <c r="AP60" s="16"/>
      <c r="AQ60" s="17"/>
      <c r="AR60" s="16"/>
      <c r="AS60" s="17"/>
      <c r="AT60" s="16"/>
      <c r="AU60" s="17"/>
      <c r="AV60" s="16"/>
      <c r="AW60" s="17"/>
      <c r="AX60" s="16"/>
      <c r="AY60" s="17"/>
      <c r="AZ60" s="16"/>
      <c r="BA60" s="17"/>
      <c r="BB60" s="16"/>
      <c r="BC60" s="17"/>
      <c r="BD60" s="16"/>
      <c r="BE60" s="17"/>
      <c r="BF60" s="16"/>
      <c r="BG60" s="17"/>
      <c r="BH60" s="16"/>
      <c r="BI60" s="17"/>
      <c r="BJ60" s="16"/>
      <c r="BK60" s="17"/>
      <c r="BL60" s="8"/>
    </row>
    <row r="61" spans="1:64" ht="12.75" x14ac:dyDescent="0.2">
      <c r="A61" s="9" t="s">
        <v>24</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
        <f>SUM(B61:BK61)</f>
        <v>0</v>
      </c>
    </row>
    <row r="62" spans="1:64" ht="12.75" x14ac:dyDescent="0.2">
      <c r="A62" s="3" t="s">
        <v>0</v>
      </c>
      <c r="B62" s="4">
        <v>45200</v>
      </c>
      <c r="C62" s="5"/>
      <c r="D62" s="4">
        <v>45201</v>
      </c>
      <c r="E62" s="5"/>
      <c r="F62" s="4">
        <v>45202</v>
      </c>
      <c r="G62" s="5"/>
      <c r="H62" s="4">
        <v>45203</v>
      </c>
      <c r="I62" s="5"/>
      <c r="J62" s="4">
        <v>45204</v>
      </c>
      <c r="K62" s="5"/>
      <c r="L62" s="4">
        <v>45205</v>
      </c>
      <c r="M62" s="5"/>
      <c r="N62" s="4">
        <v>45206</v>
      </c>
      <c r="O62" s="5"/>
      <c r="P62" s="4">
        <v>45207</v>
      </c>
      <c r="Q62" s="5"/>
      <c r="R62" s="4">
        <v>45208</v>
      </c>
      <c r="S62" s="5"/>
      <c r="T62" s="4">
        <v>45209</v>
      </c>
      <c r="U62" s="5"/>
      <c r="V62" s="4">
        <v>45210</v>
      </c>
      <c r="W62" s="5"/>
      <c r="X62" s="4">
        <v>45211</v>
      </c>
      <c r="Y62" s="5"/>
      <c r="Z62" s="4">
        <v>45212</v>
      </c>
      <c r="AA62" s="5"/>
      <c r="AB62" s="4">
        <v>45213</v>
      </c>
      <c r="AC62" s="5"/>
      <c r="AD62" s="4">
        <v>45214</v>
      </c>
      <c r="AE62" s="5"/>
      <c r="AF62" s="4">
        <v>45215</v>
      </c>
      <c r="AG62" s="5"/>
      <c r="AH62" s="4">
        <v>45216</v>
      </c>
      <c r="AI62" s="5"/>
      <c r="AJ62" s="4">
        <v>45217</v>
      </c>
      <c r="AK62" s="5"/>
      <c r="AL62" s="4">
        <v>45218</v>
      </c>
      <c r="AM62" s="5"/>
      <c r="AN62" s="4">
        <v>45219</v>
      </c>
      <c r="AO62" s="5"/>
      <c r="AP62" s="4">
        <v>45220</v>
      </c>
      <c r="AQ62" s="5"/>
      <c r="AR62" s="4">
        <v>45221</v>
      </c>
      <c r="AS62" s="5"/>
      <c r="AT62" s="4">
        <v>45222</v>
      </c>
      <c r="AU62" s="5"/>
      <c r="AV62" s="4">
        <v>45223</v>
      </c>
      <c r="AW62" s="5"/>
      <c r="AX62" s="4">
        <v>45224</v>
      </c>
      <c r="AY62" s="5"/>
      <c r="AZ62" s="4">
        <v>45225</v>
      </c>
      <c r="BA62" s="5"/>
      <c r="BB62" s="4">
        <v>45226</v>
      </c>
      <c r="BC62" s="5"/>
      <c r="BD62" s="4">
        <v>45227</v>
      </c>
      <c r="BE62" s="5"/>
      <c r="BF62" s="4">
        <v>45228</v>
      </c>
      <c r="BG62" s="5"/>
      <c r="BH62" s="4">
        <v>45229</v>
      </c>
      <c r="BI62" s="5"/>
      <c r="BJ62" s="4">
        <v>45230</v>
      </c>
      <c r="BK62" s="5"/>
      <c r="BL62" s="6" t="s">
        <v>1</v>
      </c>
    </row>
    <row r="63" spans="1:64" ht="12.75" x14ac:dyDescent="0.2">
      <c r="A63" s="18"/>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8"/>
    </row>
    <row r="64" spans="1:64" ht="79.5" customHeight="1" x14ac:dyDescent="0.2">
      <c r="A64" s="17"/>
      <c r="B64" s="16"/>
      <c r="C64" s="17"/>
      <c r="D64" s="16"/>
      <c r="E64" s="17"/>
      <c r="F64" s="16"/>
      <c r="G64" s="17"/>
      <c r="H64" s="16"/>
      <c r="I64" s="17"/>
      <c r="J64" s="16"/>
      <c r="K64" s="17"/>
      <c r="L64" s="16"/>
      <c r="M64" s="17"/>
      <c r="N64" s="16"/>
      <c r="O64" s="17"/>
      <c r="P64" s="16"/>
      <c r="Q64" s="17"/>
      <c r="R64" s="16"/>
      <c r="S64" s="17"/>
      <c r="T64" s="16"/>
      <c r="U64" s="17"/>
      <c r="V64" s="16"/>
      <c r="W64" s="17"/>
      <c r="X64" s="16"/>
      <c r="Y64" s="17"/>
      <c r="Z64" s="16"/>
      <c r="AA64" s="17"/>
      <c r="AB64" s="16"/>
      <c r="AC64" s="17"/>
      <c r="AD64" s="16"/>
      <c r="AE64" s="17"/>
      <c r="AF64" s="16"/>
      <c r="AG64" s="17"/>
      <c r="AH64" s="16"/>
      <c r="AI64" s="17"/>
      <c r="AJ64" s="16"/>
      <c r="AK64" s="17"/>
      <c r="AL64" s="16"/>
      <c r="AM64" s="17"/>
      <c r="AN64" s="16"/>
      <c r="AO64" s="17"/>
      <c r="AP64" s="16"/>
      <c r="AQ64" s="17"/>
      <c r="AR64" s="16"/>
      <c r="AS64" s="17"/>
      <c r="AT64" s="16"/>
      <c r="AU64" s="17"/>
      <c r="AV64" s="16"/>
      <c r="AW64" s="17"/>
      <c r="AX64" s="16"/>
      <c r="AY64" s="17"/>
      <c r="AZ64" s="16"/>
      <c r="BA64" s="17"/>
      <c r="BB64" s="16"/>
      <c r="BC64" s="17"/>
      <c r="BD64" s="16"/>
      <c r="BE64" s="17"/>
      <c r="BF64" s="16"/>
      <c r="BG64" s="17"/>
      <c r="BH64" s="16"/>
      <c r="BI64" s="17"/>
      <c r="BJ64" s="16"/>
      <c r="BK64" s="17"/>
      <c r="BL64" s="8"/>
    </row>
    <row r="65" spans="1:64" ht="12.75" x14ac:dyDescent="0.2">
      <c r="A65" s="9" t="s">
        <v>24</v>
      </c>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
        <f>SUM(B65:BK65)</f>
        <v>0</v>
      </c>
    </row>
    <row r="66" spans="1:64" ht="12.75" x14ac:dyDescent="0.2">
      <c r="A66" s="3" t="s">
        <v>0</v>
      </c>
      <c r="B66" s="4">
        <v>45200</v>
      </c>
      <c r="C66" s="5"/>
      <c r="D66" s="4">
        <v>45201</v>
      </c>
      <c r="E66" s="5"/>
      <c r="F66" s="4">
        <v>45202</v>
      </c>
      <c r="G66" s="5"/>
      <c r="H66" s="4">
        <v>45203</v>
      </c>
      <c r="I66" s="5"/>
      <c r="J66" s="4">
        <v>45204</v>
      </c>
      <c r="K66" s="5"/>
      <c r="L66" s="4">
        <v>45205</v>
      </c>
      <c r="M66" s="5"/>
      <c r="N66" s="4">
        <v>45206</v>
      </c>
      <c r="O66" s="5"/>
      <c r="P66" s="4">
        <v>45207</v>
      </c>
      <c r="Q66" s="5"/>
      <c r="R66" s="4">
        <v>45208</v>
      </c>
      <c r="S66" s="5"/>
      <c r="T66" s="4">
        <v>45209</v>
      </c>
      <c r="U66" s="5"/>
      <c r="V66" s="4">
        <v>45210</v>
      </c>
      <c r="W66" s="5"/>
      <c r="X66" s="4">
        <v>45211</v>
      </c>
      <c r="Y66" s="5"/>
      <c r="Z66" s="4">
        <v>45212</v>
      </c>
      <c r="AA66" s="5"/>
      <c r="AB66" s="4">
        <v>45213</v>
      </c>
      <c r="AC66" s="5"/>
      <c r="AD66" s="4">
        <v>45214</v>
      </c>
      <c r="AE66" s="5"/>
      <c r="AF66" s="4">
        <v>45215</v>
      </c>
      <c r="AG66" s="5"/>
      <c r="AH66" s="4">
        <v>45216</v>
      </c>
      <c r="AI66" s="5"/>
      <c r="AJ66" s="4">
        <v>45217</v>
      </c>
      <c r="AK66" s="5"/>
      <c r="AL66" s="4">
        <v>45218</v>
      </c>
      <c r="AM66" s="5"/>
      <c r="AN66" s="4">
        <v>45219</v>
      </c>
      <c r="AO66" s="5"/>
      <c r="AP66" s="4">
        <v>45220</v>
      </c>
      <c r="AQ66" s="5"/>
      <c r="AR66" s="4">
        <v>45221</v>
      </c>
      <c r="AS66" s="5"/>
      <c r="AT66" s="4">
        <v>45222</v>
      </c>
      <c r="AU66" s="5"/>
      <c r="AV66" s="4">
        <v>45223</v>
      </c>
      <c r="AW66" s="5"/>
      <c r="AX66" s="4">
        <v>45224</v>
      </c>
      <c r="AY66" s="5"/>
      <c r="AZ66" s="4">
        <v>45225</v>
      </c>
      <c r="BA66" s="5"/>
      <c r="BB66" s="4">
        <v>45226</v>
      </c>
      <c r="BC66" s="5"/>
      <c r="BD66" s="4">
        <v>45227</v>
      </c>
      <c r="BE66" s="5"/>
      <c r="BF66" s="4">
        <v>45228</v>
      </c>
      <c r="BG66" s="5"/>
      <c r="BH66" s="4">
        <v>45229</v>
      </c>
      <c r="BI66" s="5"/>
      <c r="BJ66" s="4">
        <v>45230</v>
      </c>
      <c r="BK66" s="5"/>
      <c r="BL66" s="6" t="s">
        <v>1</v>
      </c>
    </row>
    <row r="67" spans="1:64" ht="12.75" x14ac:dyDescent="0.2">
      <c r="A67" s="18"/>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8"/>
    </row>
    <row r="68" spans="1:64" ht="79.5" customHeight="1" x14ac:dyDescent="0.2">
      <c r="A68" s="17"/>
      <c r="B68" s="16"/>
      <c r="C68" s="17"/>
      <c r="D68" s="16"/>
      <c r="E68" s="17"/>
      <c r="F68" s="16"/>
      <c r="G68" s="17"/>
      <c r="H68" s="16"/>
      <c r="I68" s="17"/>
      <c r="J68" s="16"/>
      <c r="K68" s="17"/>
      <c r="L68" s="16"/>
      <c r="M68" s="17"/>
      <c r="N68" s="16"/>
      <c r="O68" s="17"/>
      <c r="P68" s="16"/>
      <c r="Q68" s="17"/>
      <c r="R68" s="16"/>
      <c r="S68" s="17"/>
      <c r="T68" s="16"/>
      <c r="U68" s="17"/>
      <c r="V68" s="16"/>
      <c r="W68" s="17"/>
      <c r="X68" s="16"/>
      <c r="Y68" s="17"/>
      <c r="Z68" s="16"/>
      <c r="AA68" s="17"/>
      <c r="AB68" s="16"/>
      <c r="AC68" s="17"/>
      <c r="AD68" s="16"/>
      <c r="AE68" s="17"/>
      <c r="AF68" s="16"/>
      <c r="AG68" s="17"/>
      <c r="AH68" s="16"/>
      <c r="AI68" s="17"/>
      <c r="AJ68" s="16"/>
      <c r="AK68" s="17"/>
      <c r="AL68" s="16"/>
      <c r="AM68" s="17"/>
      <c r="AN68" s="16"/>
      <c r="AO68" s="17"/>
      <c r="AP68" s="16"/>
      <c r="AQ68" s="17"/>
      <c r="AR68" s="16"/>
      <c r="AS68" s="17"/>
      <c r="AT68" s="16"/>
      <c r="AU68" s="17"/>
      <c r="AV68" s="16"/>
      <c r="AW68" s="17"/>
      <c r="AX68" s="16"/>
      <c r="AY68" s="17"/>
      <c r="AZ68" s="16"/>
      <c r="BA68" s="17"/>
      <c r="BB68" s="16"/>
      <c r="BC68" s="17"/>
      <c r="BD68" s="16"/>
      <c r="BE68" s="17"/>
      <c r="BF68" s="16"/>
      <c r="BG68" s="17"/>
      <c r="BH68" s="16"/>
      <c r="BI68" s="17"/>
      <c r="BJ68" s="16"/>
      <c r="BK68" s="17"/>
      <c r="BL68" s="8"/>
    </row>
    <row r="69" spans="1:64" ht="12.75" x14ac:dyDescent="0.2">
      <c r="A69" s="9" t="s">
        <v>24</v>
      </c>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
        <f>SUM(B69:BK69)</f>
        <v>0</v>
      </c>
    </row>
    <row r="70" spans="1:64" ht="12.75" x14ac:dyDescent="0.2">
      <c r="A70" s="3" t="s">
        <v>0</v>
      </c>
      <c r="B70" s="4">
        <v>45200</v>
      </c>
      <c r="C70" s="5"/>
      <c r="D70" s="4">
        <v>45201</v>
      </c>
      <c r="E70" s="5"/>
      <c r="F70" s="4">
        <v>45202</v>
      </c>
      <c r="G70" s="5"/>
      <c r="H70" s="4">
        <v>45203</v>
      </c>
      <c r="I70" s="5"/>
      <c r="J70" s="4">
        <v>45204</v>
      </c>
      <c r="K70" s="5"/>
      <c r="L70" s="4">
        <v>45205</v>
      </c>
      <c r="M70" s="5"/>
      <c r="N70" s="4">
        <v>45206</v>
      </c>
      <c r="O70" s="5"/>
      <c r="P70" s="4">
        <v>45207</v>
      </c>
      <c r="Q70" s="5"/>
      <c r="R70" s="4">
        <v>45208</v>
      </c>
      <c r="S70" s="5"/>
      <c r="T70" s="4">
        <v>45209</v>
      </c>
      <c r="U70" s="5"/>
      <c r="V70" s="4">
        <v>45210</v>
      </c>
      <c r="W70" s="5"/>
      <c r="X70" s="4">
        <v>45211</v>
      </c>
      <c r="Y70" s="5"/>
      <c r="Z70" s="4">
        <v>45212</v>
      </c>
      <c r="AA70" s="5"/>
      <c r="AB70" s="4">
        <v>45213</v>
      </c>
      <c r="AC70" s="5"/>
      <c r="AD70" s="4">
        <v>45214</v>
      </c>
      <c r="AE70" s="5"/>
      <c r="AF70" s="4">
        <v>45215</v>
      </c>
      <c r="AG70" s="5"/>
      <c r="AH70" s="4">
        <v>45216</v>
      </c>
      <c r="AI70" s="5"/>
      <c r="AJ70" s="4">
        <v>45217</v>
      </c>
      <c r="AK70" s="5"/>
      <c r="AL70" s="4">
        <v>45218</v>
      </c>
      <c r="AM70" s="5"/>
      <c r="AN70" s="4">
        <v>45219</v>
      </c>
      <c r="AO70" s="5"/>
      <c r="AP70" s="4">
        <v>45220</v>
      </c>
      <c r="AQ70" s="5"/>
      <c r="AR70" s="4">
        <v>45221</v>
      </c>
      <c r="AS70" s="5"/>
      <c r="AT70" s="4">
        <v>45222</v>
      </c>
      <c r="AU70" s="5"/>
      <c r="AV70" s="4">
        <v>45223</v>
      </c>
      <c r="AW70" s="5"/>
      <c r="AX70" s="4">
        <v>45224</v>
      </c>
      <c r="AY70" s="5"/>
      <c r="AZ70" s="4">
        <v>45225</v>
      </c>
      <c r="BA70" s="5"/>
      <c r="BB70" s="4">
        <v>45226</v>
      </c>
      <c r="BC70" s="5"/>
      <c r="BD70" s="4">
        <v>45227</v>
      </c>
      <c r="BE70" s="5"/>
      <c r="BF70" s="4">
        <v>45228</v>
      </c>
      <c r="BG70" s="5"/>
      <c r="BH70" s="4">
        <v>45229</v>
      </c>
      <c r="BI70" s="5"/>
      <c r="BJ70" s="4">
        <v>45230</v>
      </c>
      <c r="BK70" s="5"/>
      <c r="BL70" s="6" t="s">
        <v>1</v>
      </c>
    </row>
    <row r="71" spans="1:64" ht="12.75" x14ac:dyDescent="0.2">
      <c r="A71" s="18"/>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8"/>
    </row>
    <row r="72" spans="1:64" ht="79.5" customHeight="1" x14ac:dyDescent="0.2">
      <c r="A72" s="17"/>
      <c r="B72" s="16"/>
      <c r="C72" s="17"/>
      <c r="D72" s="16"/>
      <c r="E72" s="17"/>
      <c r="F72" s="16"/>
      <c r="G72" s="17"/>
      <c r="H72" s="16"/>
      <c r="I72" s="17"/>
      <c r="J72" s="16"/>
      <c r="K72" s="17"/>
      <c r="L72" s="16"/>
      <c r="M72" s="17"/>
      <c r="N72" s="16"/>
      <c r="O72" s="17"/>
      <c r="P72" s="16"/>
      <c r="Q72" s="17"/>
      <c r="R72" s="16"/>
      <c r="S72" s="17"/>
      <c r="T72" s="16"/>
      <c r="U72" s="17"/>
      <c r="V72" s="16"/>
      <c r="W72" s="17"/>
      <c r="X72" s="16"/>
      <c r="Y72" s="17"/>
      <c r="Z72" s="16"/>
      <c r="AA72" s="17"/>
      <c r="AB72" s="16"/>
      <c r="AC72" s="17"/>
      <c r="AD72" s="16"/>
      <c r="AE72" s="17"/>
      <c r="AF72" s="16"/>
      <c r="AG72" s="17"/>
      <c r="AH72" s="16"/>
      <c r="AI72" s="17"/>
      <c r="AJ72" s="16"/>
      <c r="AK72" s="17"/>
      <c r="AL72" s="16"/>
      <c r="AM72" s="17"/>
      <c r="AN72" s="16"/>
      <c r="AO72" s="17"/>
      <c r="AP72" s="16"/>
      <c r="AQ72" s="17"/>
      <c r="AR72" s="16"/>
      <c r="AS72" s="17"/>
      <c r="AT72" s="16"/>
      <c r="AU72" s="17"/>
      <c r="AV72" s="16"/>
      <c r="AW72" s="17"/>
      <c r="AX72" s="16"/>
      <c r="AY72" s="17"/>
      <c r="AZ72" s="16"/>
      <c r="BA72" s="17"/>
      <c r="BB72" s="16"/>
      <c r="BC72" s="17"/>
      <c r="BD72" s="16"/>
      <c r="BE72" s="17"/>
      <c r="BF72" s="16"/>
      <c r="BG72" s="17"/>
      <c r="BH72" s="16"/>
      <c r="BI72" s="17"/>
      <c r="BJ72" s="16"/>
      <c r="BK72" s="17"/>
      <c r="BL72" s="8"/>
    </row>
    <row r="73" spans="1:64" ht="12.75" x14ac:dyDescent="0.2">
      <c r="A73" s="9" t="s">
        <v>24</v>
      </c>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
        <f>SUM(B73:BK73)</f>
        <v>0</v>
      </c>
    </row>
    <row r="74" spans="1:64" ht="12.75" x14ac:dyDescent="0.2">
      <c r="A74" s="3" t="s">
        <v>0</v>
      </c>
      <c r="B74" s="4">
        <v>45200</v>
      </c>
      <c r="C74" s="5"/>
      <c r="D74" s="4">
        <v>45201</v>
      </c>
      <c r="E74" s="5"/>
      <c r="F74" s="4">
        <v>45202</v>
      </c>
      <c r="G74" s="5"/>
      <c r="H74" s="4">
        <v>45203</v>
      </c>
      <c r="I74" s="5"/>
      <c r="J74" s="4">
        <v>45204</v>
      </c>
      <c r="K74" s="5"/>
      <c r="L74" s="4">
        <v>45205</v>
      </c>
      <c r="M74" s="5"/>
      <c r="N74" s="4">
        <v>45206</v>
      </c>
      <c r="O74" s="5"/>
      <c r="P74" s="4">
        <v>45207</v>
      </c>
      <c r="Q74" s="5"/>
      <c r="R74" s="4">
        <v>45208</v>
      </c>
      <c r="S74" s="5"/>
      <c r="T74" s="4">
        <v>45209</v>
      </c>
      <c r="U74" s="5"/>
      <c r="V74" s="4">
        <v>45210</v>
      </c>
      <c r="W74" s="5"/>
      <c r="X74" s="4">
        <v>45211</v>
      </c>
      <c r="Y74" s="5"/>
      <c r="Z74" s="4">
        <v>45212</v>
      </c>
      <c r="AA74" s="5"/>
      <c r="AB74" s="4">
        <v>45213</v>
      </c>
      <c r="AC74" s="5"/>
      <c r="AD74" s="4">
        <v>45214</v>
      </c>
      <c r="AE74" s="5"/>
      <c r="AF74" s="4">
        <v>45215</v>
      </c>
      <c r="AG74" s="5"/>
      <c r="AH74" s="4">
        <v>45216</v>
      </c>
      <c r="AI74" s="5"/>
      <c r="AJ74" s="4">
        <v>45217</v>
      </c>
      <c r="AK74" s="5"/>
      <c r="AL74" s="4">
        <v>45218</v>
      </c>
      <c r="AM74" s="5"/>
      <c r="AN74" s="4">
        <v>45219</v>
      </c>
      <c r="AO74" s="5"/>
      <c r="AP74" s="4">
        <v>45220</v>
      </c>
      <c r="AQ74" s="5"/>
      <c r="AR74" s="4">
        <v>45221</v>
      </c>
      <c r="AS74" s="5"/>
      <c r="AT74" s="4">
        <v>45222</v>
      </c>
      <c r="AU74" s="5"/>
      <c r="AV74" s="4">
        <v>45223</v>
      </c>
      <c r="AW74" s="5"/>
      <c r="AX74" s="4">
        <v>45224</v>
      </c>
      <c r="AY74" s="5"/>
      <c r="AZ74" s="4">
        <v>45225</v>
      </c>
      <c r="BA74" s="5"/>
      <c r="BB74" s="4">
        <v>45226</v>
      </c>
      <c r="BC74" s="5"/>
      <c r="BD74" s="4">
        <v>45227</v>
      </c>
      <c r="BE74" s="5"/>
      <c r="BF74" s="4">
        <v>45228</v>
      </c>
      <c r="BG74" s="5"/>
      <c r="BH74" s="4">
        <v>45229</v>
      </c>
      <c r="BI74" s="5"/>
      <c r="BJ74" s="4">
        <v>45230</v>
      </c>
      <c r="BK74" s="5"/>
      <c r="BL74" s="6" t="s">
        <v>1</v>
      </c>
    </row>
    <row r="75" spans="1:64" ht="12.75" x14ac:dyDescent="0.2">
      <c r="A75" s="18"/>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8"/>
    </row>
    <row r="76" spans="1:64" ht="79.5" customHeight="1" x14ac:dyDescent="0.2">
      <c r="A76" s="17"/>
      <c r="B76" s="16"/>
      <c r="C76" s="17"/>
      <c r="D76" s="16"/>
      <c r="E76" s="17"/>
      <c r="F76" s="16"/>
      <c r="G76" s="17"/>
      <c r="H76" s="16"/>
      <c r="I76" s="17"/>
      <c r="J76" s="16"/>
      <c r="K76" s="17"/>
      <c r="L76" s="16"/>
      <c r="M76" s="17"/>
      <c r="N76" s="16"/>
      <c r="O76" s="17"/>
      <c r="P76" s="16"/>
      <c r="Q76" s="17"/>
      <c r="R76" s="16"/>
      <c r="S76" s="17"/>
      <c r="T76" s="16"/>
      <c r="U76" s="17"/>
      <c r="V76" s="16"/>
      <c r="W76" s="17"/>
      <c r="X76" s="16"/>
      <c r="Y76" s="17"/>
      <c r="Z76" s="16"/>
      <c r="AA76" s="17"/>
      <c r="AB76" s="16"/>
      <c r="AC76" s="17"/>
      <c r="AD76" s="16"/>
      <c r="AE76" s="17"/>
      <c r="AF76" s="16"/>
      <c r="AG76" s="17"/>
      <c r="AH76" s="16"/>
      <c r="AI76" s="17"/>
      <c r="AJ76" s="16"/>
      <c r="AK76" s="17"/>
      <c r="AL76" s="16"/>
      <c r="AM76" s="17"/>
      <c r="AN76" s="16"/>
      <c r="AO76" s="17"/>
      <c r="AP76" s="16"/>
      <c r="AQ76" s="17"/>
      <c r="AR76" s="16"/>
      <c r="AS76" s="17"/>
      <c r="AT76" s="16"/>
      <c r="AU76" s="17"/>
      <c r="AV76" s="16"/>
      <c r="AW76" s="17"/>
      <c r="AX76" s="16"/>
      <c r="AY76" s="17"/>
      <c r="AZ76" s="16"/>
      <c r="BA76" s="17"/>
      <c r="BB76" s="16"/>
      <c r="BC76" s="17"/>
      <c r="BD76" s="16"/>
      <c r="BE76" s="17"/>
      <c r="BF76" s="16"/>
      <c r="BG76" s="17"/>
      <c r="BH76" s="16"/>
      <c r="BI76" s="17"/>
      <c r="BJ76" s="16"/>
      <c r="BK76" s="17"/>
      <c r="BL76" s="8"/>
    </row>
    <row r="77" spans="1:64" ht="12.75" x14ac:dyDescent="0.2">
      <c r="A77" s="9" t="s">
        <v>24</v>
      </c>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
        <f>SUM(B77:BK77)</f>
        <v>0</v>
      </c>
    </row>
    <row r="78" spans="1:64" ht="12.75" x14ac:dyDescent="0.2">
      <c r="A78" s="3" t="s">
        <v>0</v>
      </c>
      <c r="B78" s="4">
        <v>45200</v>
      </c>
      <c r="C78" s="5"/>
      <c r="D78" s="4">
        <v>45201</v>
      </c>
      <c r="E78" s="5"/>
      <c r="F78" s="4">
        <v>45202</v>
      </c>
      <c r="G78" s="5"/>
      <c r="H78" s="4">
        <v>45203</v>
      </c>
      <c r="I78" s="5"/>
      <c r="J78" s="4">
        <v>45204</v>
      </c>
      <c r="K78" s="5"/>
      <c r="L78" s="4">
        <v>45205</v>
      </c>
      <c r="M78" s="5"/>
      <c r="N78" s="4">
        <v>45206</v>
      </c>
      <c r="O78" s="5"/>
      <c r="P78" s="4">
        <v>45207</v>
      </c>
      <c r="Q78" s="5"/>
      <c r="R78" s="4">
        <v>45208</v>
      </c>
      <c r="S78" s="5"/>
      <c r="T78" s="4">
        <v>45209</v>
      </c>
      <c r="U78" s="5"/>
      <c r="V78" s="4">
        <v>45210</v>
      </c>
      <c r="W78" s="5"/>
      <c r="X78" s="4">
        <v>45211</v>
      </c>
      <c r="Y78" s="5"/>
      <c r="Z78" s="4">
        <v>45212</v>
      </c>
      <c r="AA78" s="5"/>
      <c r="AB78" s="4">
        <v>45213</v>
      </c>
      <c r="AC78" s="5"/>
      <c r="AD78" s="4">
        <v>45214</v>
      </c>
      <c r="AE78" s="5"/>
      <c r="AF78" s="4">
        <v>45215</v>
      </c>
      <c r="AG78" s="5"/>
      <c r="AH78" s="4">
        <v>45216</v>
      </c>
      <c r="AI78" s="5"/>
      <c r="AJ78" s="4">
        <v>45217</v>
      </c>
      <c r="AK78" s="5"/>
      <c r="AL78" s="4">
        <v>45218</v>
      </c>
      <c r="AM78" s="5"/>
      <c r="AN78" s="4">
        <v>45219</v>
      </c>
      <c r="AO78" s="5"/>
      <c r="AP78" s="4">
        <v>45220</v>
      </c>
      <c r="AQ78" s="5"/>
      <c r="AR78" s="4">
        <v>45221</v>
      </c>
      <c r="AS78" s="5"/>
      <c r="AT78" s="4">
        <v>45222</v>
      </c>
      <c r="AU78" s="5"/>
      <c r="AV78" s="4">
        <v>45223</v>
      </c>
      <c r="AW78" s="5"/>
      <c r="AX78" s="4">
        <v>45224</v>
      </c>
      <c r="AY78" s="5"/>
      <c r="AZ78" s="4">
        <v>45225</v>
      </c>
      <c r="BA78" s="5"/>
      <c r="BB78" s="4">
        <v>45226</v>
      </c>
      <c r="BC78" s="5"/>
      <c r="BD78" s="4">
        <v>45227</v>
      </c>
      <c r="BE78" s="5"/>
      <c r="BF78" s="4">
        <v>45228</v>
      </c>
      <c r="BG78" s="5"/>
      <c r="BH78" s="4">
        <v>45229</v>
      </c>
      <c r="BI78" s="5"/>
      <c r="BJ78" s="4">
        <v>45230</v>
      </c>
      <c r="BK78" s="5"/>
      <c r="BL78" s="6" t="s">
        <v>1</v>
      </c>
    </row>
    <row r="79" spans="1:64" ht="12.75" x14ac:dyDescent="0.2">
      <c r="A79" s="18"/>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8"/>
    </row>
    <row r="80" spans="1:64" ht="79.5" customHeight="1" x14ac:dyDescent="0.2">
      <c r="A80" s="17"/>
      <c r="B80" s="16"/>
      <c r="C80" s="17"/>
      <c r="D80" s="16"/>
      <c r="E80" s="17"/>
      <c r="F80" s="16"/>
      <c r="G80" s="17"/>
      <c r="H80" s="16"/>
      <c r="I80" s="17"/>
      <c r="J80" s="16"/>
      <c r="K80" s="17"/>
      <c r="L80" s="16"/>
      <c r="M80" s="17"/>
      <c r="N80" s="16"/>
      <c r="O80" s="17"/>
      <c r="P80" s="16"/>
      <c r="Q80" s="17"/>
      <c r="R80" s="16"/>
      <c r="S80" s="17"/>
      <c r="T80" s="16"/>
      <c r="U80" s="17"/>
      <c r="V80" s="16"/>
      <c r="W80" s="17"/>
      <c r="X80" s="16"/>
      <c r="Y80" s="17"/>
      <c r="Z80" s="16"/>
      <c r="AA80" s="17"/>
      <c r="AB80" s="16"/>
      <c r="AC80" s="17"/>
      <c r="AD80" s="16"/>
      <c r="AE80" s="17"/>
      <c r="AF80" s="16"/>
      <c r="AG80" s="17"/>
      <c r="AH80" s="16"/>
      <c r="AI80" s="17"/>
      <c r="AJ80" s="16"/>
      <c r="AK80" s="17"/>
      <c r="AL80" s="16"/>
      <c r="AM80" s="17"/>
      <c r="AN80" s="16"/>
      <c r="AO80" s="17"/>
      <c r="AP80" s="16"/>
      <c r="AQ80" s="17"/>
      <c r="AR80" s="16"/>
      <c r="AS80" s="17"/>
      <c r="AT80" s="16"/>
      <c r="AU80" s="17"/>
      <c r="AV80" s="16"/>
      <c r="AW80" s="17"/>
      <c r="AX80" s="16"/>
      <c r="AY80" s="17"/>
      <c r="AZ80" s="16"/>
      <c r="BA80" s="17"/>
      <c r="BB80" s="16"/>
      <c r="BC80" s="17"/>
      <c r="BD80" s="16"/>
      <c r="BE80" s="17"/>
      <c r="BF80" s="16"/>
      <c r="BG80" s="17"/>
      <c r="BH80" s="16"/>
      <c r="BI80" s="17"/>
      <c r="BJ80" s="16"/>
      <c r="BK80" s="17"/>
      <c r="BL80" s="8"/>
    </row>
    <row r="81" spans="1:64" ht="12.75" x14ac:dyDescent="0.2">
      <c r="A81" s="9" t="s">
        <v>24</v>
      </c>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
        <f>SUM(B81:BK81)</f>
        <v>0</v>
      </c>
    </row>
    <row r="82" spans="1:64" ht="12.75" x14ac:dyDescent="0.2">
      <c r="A82" s="3" t="s">
        <v>0</v>
      </c>
      <c r="B82" s="4">
        <v>45200</v>
      </c>
      <c r="C82" s="5"/>
      <c r="D82" s="4">
        <v>45201</v>
      </c>
      <c r="E82" s="5"/>
      <c r="F82" s="4">
        <v>45202</v>
      </c>
      <c r="G82" s="5"/>
      <c r="H82" s="4">
        <v>45203</v>
      </c>
      <c r="I82" s="5"/>
      <c r="J82" s="4">
        <v>45204</v>
      </c>
      <c r="K82" s="5"/>
      <c r="L82" s="4">
        <v>45205</v>
      </c>
      <c r="M82" s="5"/>
      <c r="N82" s="4">
        <v>45206</v>
      </c>
      <c r="O82" s="5"/>
      <c r="P82" s="4">
        <v>45207</v>
      </c>
      <c r="Q82" s="5"/>
      <c r="R82" s="4">
        <v>45208</v>
      </c>
      <c r="S82" s="5"/>
      <c r="T82" s="4">
        <v>45209</v>
      </c>
      <c r="U82" s="5"/>
      <c r="V82" s="4">
        <v>45210</v>
      </c>
      <c r="W82" s="5"/>
      <c r="X82" s="4">
        <v>45211</v>
      </c>
      <c r="Y82" s="5"/>
      <c r="Z82" s="4">
        <v>45212</v>
      </c>
      <c r="AA82" s="5"/>
      <c r="AB82" s="4">
        <v>45213</v>
      </c>
      <c r="AC82" s="5"/>
      <c r="AD82" s="4">
        <v>45214</v>
      </c>
      <c r="AE82" s="5"/>
      <c r="AF82" s="4">
        <v>45215</v>
      </c>
      <c r="AG82" s="5"/>
      <c r="AH82" s="4">
        <v>45216</v>
      </c>
      <c r="AI82" s="5"/>
      <c r="AJ82" s="4">
        <v>45217</v>
      </c>
      <c r="AK82" s="5"/>
      <c r="AL82" s="4">
        <v>45218</v>
      </c>
      <c r="AM82" s="5"/>
      <c r="AN82" s="4">
        <v>45219</v>
      </c>
      <c r="AO82" s="5"/>
      <c r="AP82" s="4">
        <v>45220</v>
      </c>
      <c r="AQ82" s="5"/>
      <c r="AR82" s="4">
        <v>45221</v>
      </c>
      <c r="AS82" s="5"/>
      <c r="AT82" s="4">
        <v>45222</v>
      </c>
      <c r="AU82" s="5"/>
      <c r="AV82" s="4">
        <v>45223</v>
      </c>
      <c r="AW82" s="5"/>
      <c r="AX82" s="4">
        <v>45224</v>
      </c>
      <c r="AY82" s="5"/>
      <c r="AZ82" s="4">
        <v>45225</v>
      </c>
      <c r="BA82" s="5"/>
      <c r="BB82" s="4">
        <v>45226</v>
      </c>
      <c r="BC82" s="5"/>
      <c r="BD82" s="4">
        <v>45227</v>
      </c>
      <c r="BE82" s="5"/>
      <c r="BF82" s="4">
        <v>45228</v>
      </c>
      <c r="BG82" s="5"/>
      <c r="BH82" s="4">
        <v>45229</v>
      </c>
      <c r="BI82" s="5"/>
      <c r="BJ82" s="4">
        <v>45230</v>
      </c>
      <c r="BK82" s="5"/>
      <c r="BL82" s="6" t="s">
        <v>1</v>
      </c>
    </row>
    <row r="83" spans="1:64" ht="12.75" x14ac:dyDescent="0.2">
      <c r="A83" s="18"/>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8"/>
    </row>
    <row r="84" spans="1:64" ht="79.5" customHeight="1" x14ac:dyDescent="0.2">
      <c r="A84" s="17"/>
      <c r="B84" s="16"/>
      <c r="C84" s="17"/>
      <c r="D84" s="16"/>
      <c r="E84" s="17"/>
      <c r="F84" s="16"/>
      <c r="G84" s="17"/>
      <c r="H84" s="16"/>
      <c r="I84" s="17"/>
      <c r="J84" s="16"/>
      <c r="K84" s="17"/>
      <c r="L84" s="16"/>
      <c r="M84" s="17"/>
      <c r="N84" s="16"/>
      <c r="O84" s="17"/>
      <c r="P84" s="16"/>
      <c r="Q84" s="17"/>
      <c r="R84" s="16"/>
      <c r="S84" s="17"/>
      <c r="T84" s="16"/>
      <c r="U84" s="17"/>
      <c r="V84" s="16"/>
      <c r="W84" s="17"/>
      <c r="X84" s="16"/>
      <c r="Y84" s="17"/>
      <c r="Z84" s="16"/>
      <c r="AA84" s="17"/>
      <c r="AB84" s="16"/>
      <c r="AC84" s="17"/>
      <c r="AD84" s="16"/>
      <c r="AE84" s="17"/>
      <c r="AF84" s="16"/>
      <c r="AG84" s="17"/>
      <c r="AH84" s="16"/>
      <c r="AI84" s="17"/>
      <c r="AJ84" s="16"/>
      <c r="AK84" s="17"/>
      <c r="AL84" s="16"/>
      <c r="AM84" s="17"/>
      <c r="AN84" s="16"/>
      <c r="AO84" s="17"/>
      <c r="AP84" s="16"/>
      <c r="AQ84" s="17"/>
      <c r="AR84" s="16"/>
      <c r="AS84" s="17"/>
      <c r="AT84" s="16"/>
      <c r="AU84" s="17"/>
      <c r="AV84" s="16"/>
      <c r="AW84" s="17"/>
      <c r="AX84" s="16"/>
      <c r="AY84" s="17"/>
      <c r="AZ84" s="16"/>
      <c r="BA84" s="17"/>
      <c r="BB84" s="16"/>
      <c r="BC84" s="17"/>
      <c r="BD84" s="16"/>
      <c r="BE84" s="17"/>
      <c r="BF84" s="16"/>
      <c r="BG84" s="17"/>
      <c r="BH84" s="16"/>
      <c r="BI84" s="17"/>
      <c r="BJ84" s="16"/>
      <c r="BK84" s="17"/>
      <c r="BL84" s="8"/>
    </row>
    <row r="85" spans="1:64" ht="12.75" x14ac:dyDescent="0.2">
      <c r="A85" s="9" t="s">
        <v>24</v>
      </c>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
        <f>SUM(B85:BK85)</f>
        <v>0</v>
      </c>
    </row>
    <row r="86" spans="1:64" ht="12.75" x14ac:dyDescent="0.2">
      <c r="A86" s="3" t="s">
        <v>0</v>
      </c>
      <c r="B86" s="4">
        <v>45200</v>
      </c>
      <c r="C86" s="5"/>
      <c r="D86" s="4">
        <v>45201</v>
      </c>
      <c r="E86" s="5"/>
      <c r="F86" s="4">
        <v>45202</v>
      </c>
      <c r="G86" s="5"/>
      <c r="H86" s="4">
        <v>45203</v>
      </c>
      <c r="I86" s="5"/>
      <c r="J86" s="4">
        <v>45204</v>
      </c>
      <c r="K86" s="5"/>
      <c r="L86" s="4">
        <v>45205</v>
      </c>
      <c r="M86" s="5"/>
      <c r="N86" s="4">
        <v>45206</v>
      </c>
      <c r="O86" s="5"/>
      <c r="P86" s="4">
        <v>45207</v>
      </c>
      <c r="Q86" s="5"/>
      <c r="R86" s="4">
        <v>45208</v>
      </c>
      <c r="S86" s="5"/>
      <c r="T86" s="4">
        <v>45209</v>
      </c>
      <c r="U86" s="5"/>
      <c r="V86" s="4">
        <v>45210</v>
      </c>
      <c r="W86" s="5"/>
      <c r="X86" s="4">
        <v>45211</v>
      </c>
      <c r="Y86" s="5"/>
      <c r="Z86" s="4">
        <v>45212</v>
      </c>
      <c r="AA86" s="5"/>
      <c r="AB86" s="4">
        <v>45213</v>
      </c>
      <c r="AC86" s="5"/>
      <c r="AD86" s="4">
        <v>45214</v>
      </c>
      <c r="AE86" s="5"/>
      <c r="AF86" s="4">
        <v>45215</v>
      </c>
      <c r="AG86" s="5"/>
      <c r="AH86" s="4">
        <v>45216</v>
      </c>
      <c r="AI86" s="5"/>
      <c r="AJ86" s="4">
        <v>45217</v>
      </c>
      <c r="AK86" s="5"/>
      <c r="AL86" s="4">
        <v>45218</v>
      </c>
      <c r="AM86" s="5"/>
      <c r="AN86" s="4">
        <v>45219</v>
      </c>
      <c r="AO86" s="5"/>
      <c r="AP86" s="4">
        <v>45220</v>
      </c>
      <c r="AQ86" s="5"/>
      <c r="AR86" s="4">
        <v>45221</v>
      </c>
      <c r="AS86" s="5"/>
      <c r="AT86" s="4">
        <v>45222</v>
      </c>
      <c r="AU86" s="5"/>
      <c r="AV86" s="4">
        <v>45223</v>
      </c>
      <c r="AW86" s="5"/>
      <c r="AX86" s="4">
        <v>45224</v>
      </c>
      <c r="AY86" s="5"/>
      <c r="AZ86" s="4">
        <v>45225</v>
      </c>
      <c r="BA86" s="5"/>
      <c r="BB86" s="4">
        <v>45226</v>
      </c>
      <c r="BC86" s="5"/>
      <c r="BD86" s="4">
        <v>45227</v>
      </c>
      <c r="BE86" s="5"/>
      <c r="BF86" s="4">
        <v>45228</v>
      </c>
      <c r="BG86" s="5"/>
      <c r="BH86" s="4">
        <v>45229</v>
      </c>
      <c r="BI86" s="5"/>
      <c r="BJ86" s="4">
        <v>45230</v>
      </c>
      <c r="BK86" s="5"/>
      <c r="BL86" s="6" t="s">
        <v>1</v>
      </c>
    </row>
    <row r="87" spans="1:64" ht="12.75" x14ac:dyDescent="0.2">
      <c r="A87" s="18"/>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8"/>
    </row>
    <row r="88" spans="1:64" ht="79.5" customHeight="1" x14ac:dyDescent="0.2">
      <c r="A88" s="17"/>
      <c r="B88" s="16"/>
      <c r="C88" s="17"/>
      <c r="D88" s="16"/>
      <c r="E88" s="17"/>
      <c r="F88" s="16"/>
      <c r="G88" s="17"/>
      <c r="H88" s="16"/>
      <c r="I88" s="17"/>
      <c r="J88" s="16"/>
      <c r="K88" s="17"/>
      <c r="L88" s="16"/>
      <c r="M88" s="17"/>
      <c r="N88" s="16"/>
      <c r="O88" s="17"/>
      <c r="P88" s="16"/>
      <c r="Q88" s="17"/>
      <c r="R88" s="16"/>
      <c r="S88" s="17"/>
      <c r="T88" s="16"/>
      <c r="U88" s="17"/>
      <c r="V88" s="16"/>
      <c r="W88" s="17"/>
      <c r="X88" s="16"/>
      <c r="Y88" s="17"/>
      <c r="Z88" s="16"/>
      <c r="AA88" s="17"/>
      <c r="AB88" s="16"/>
      <c r="AC88" s="17"/>
      <c r="AD88" s="16"/>
      <c r="AE88" s="17"/>
      <c r="AF88" s="16"/>
      <c r="AG88" s="17"/>
      <c r="AH88" s="16"/>
      <c r="AI88" s="17"/>
      <c r="AJ88" s="16"/>
      <c r="AK88" s="17"/>
      <c r="AL88" s="16"/>
      <c r="AM88" s="17"/>
      <c r="AN88" s="16"/>
      <c r="AO88" s="17"/>
      <c r="AP88" s="16"/>
      <c r="AQ88" s="17"/>
      <c r="AR88" s="16"/>
      <c r="AS88" s="17"/>
      <c r="AT88" s="16"/>
      <c r="AU88" s="17"/>
      <c r="AV88" s="16"/>
      <c r="AW88" s="17"/>
      <c r="AX88" s="16"/>
      <c r="AY88" s="17"/>
      <c r="AZ88" s="16"/>
      <c r="BA88" s="17"/>
      <c r="BB88" s="16"/>
      <c r="BC88" s="17"/>
      <c r="BD88" s="16"/>
      <c r="BE88" s="17"/>
      <c r="BF88" s="16"/>
      <c r="BG88" s="17"/>
      <c r="BH88" s="16"/>
      <c r="BI88" s="17"/>
      <c r="BJ88" s="16"/>
      <c r="BK88" s="17"/>
      <c r="BL88" s="8"/>
    </row>
    <row r="89" spans="1:64" ht="12.75" x14ac:dyDescent="0.2">
      <c r="A89" s="9" t="s">
        <v>24</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
        <f>SUM(B89:BK89)</f>
        <v>0</v>
      </c>
    </row>
    <row r="90" spans="1:64" ht="12.75"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2"/>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row>
    <row r="91" spans="1:64"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2"/>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spans="1:64"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2"/>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spans="1:64"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2"/>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spans="1:64"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2"/>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spans="1:64"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2"/>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spans="1:64"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2"/>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spans="1:64"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2"/>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spans="1:64"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2"/>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spans="1:64"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2"/>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spans="1:64"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2"/>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row r="101" spans="1:64"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2"/>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row>
    <row r="102" spans="1:64"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2"/>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row>
    <row r="103" spans="1:64"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2"/>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row>
    <row r="104" spans="1:64"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2"/>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row>
    <row r="105" spans="1:64"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2"/>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row>
    <row r="106" spans="1:64"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2"/>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row>
    <row r="107" spans="1:64"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2"/>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row>
    <row r="108" spans="1:64"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2"/>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row>
    <row r="109" spans="1:64"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2"/>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row>
    <row r="110" spans="1:64"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2"/>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row>
    <row r="111" spans="1:64"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2"/>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row>
    <row r="112" spans="1:64"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2"/>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row>
    <row r="113" spans="1:64"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2"/>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row>
    <row r="114" spans="1:64"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2"/>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row>
    <row r="115" spans="1:64"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2"/>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row>
    <row r="116" spans="1:64"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2"/>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row>
    <row r="117" spans="1:64"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2"/>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row>
    <row r="118" spans="1:64"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2"/>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row>
    <row r="119" spans="1:64"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2"/>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row>
    <row r="120" spans="1:64"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2"/>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row>
    <row r="121" spans="1:64"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2"/>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row>
    <row r="122" spans="1:64"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2"/>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row>
    <row r="123" spans="1:64"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2"/>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row>
    <row r="124" spans="1:64"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2"/>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row>
    <row r="125" spans="1:64"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2"/>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row>
    <row r="126" spans="1:64"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2"/>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row>
    <row r="127" spans="1:64"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2"/>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row>
    <row r="128" spans="1:64"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2"/>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row>
    <row r="129" spans="1:64"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2"/>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row>
    <row r="130" spans="1:64"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2"/>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row>
    <row r="131" spans="1:64"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2"/>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row>
    <row r="132" spans="1:64"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2"/>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row>
    <row r="133" spans="1:64"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2"/>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row>
    <row r="134" spans="1:64"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2"/>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row>
    <row r="135" spans="1:64"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2"/>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row>
    <row r="136" spans="1:64"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2"/>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row>
    <row r="137" spans="1:64"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2"/>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row>
    <row r="138" spans="1:64"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2"/>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row>
    <row r="139" spans="1:64"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2"/>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row>
    <row r="140" spans="1:64"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2"/>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row>
    <row r="141" spans="1:64"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2"/>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row>
    <row r="142" spans="1:64"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2"/>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row>
    <row r="143" spans="1:64"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2"/>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row>
    <row r="144" spans="1:64"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2"/>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row>
    <row r="145" spans="1:64"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2"/>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row>
    <row r="146" spans="1:64"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2"/>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row>
    <row r="147" spans="1:64"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2"/>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row>
    <row r="148" spans="1:64"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2"/>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row>
    <row r="149" spans="1:64"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2"/>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row>
    <row r="150" spans="1:64"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2"/>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row>
    <row r="151" spans="1:64"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2"/>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row>
    <row r="152" spans="1:64"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2"/>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row>
    <row r="153" spans="1:64"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2"/>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row>
    <row r="154" spans="1:64"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2"/>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row>
    <row r="155" spans="1:64"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2"/>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row>
    <row r="156" spans="1:64"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2"/>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row>
    <row r="157" spans="1:64"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2"/>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row>
    <row r="158" spans="1:64"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2"/>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row>
    <row r="159" spans="1:64"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2"/>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row>
    <row r="160" spans="1:64"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2"/>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row>
    <row r="161" spans="1:64"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2"/>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row>
    <row r="162" spans="1:64"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2"/>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row>
    <row r="163" spans="1:64"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2"/>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row>
    <row r="164" spans="1:64"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2"/>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row>
    <row r="165" spans="1:64"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2"/>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row>
    <row r="166" spans="1:64"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2"/>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row>
    <row r="167" spans="1:64"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2"/>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row>
    <row r="168" spans="1:64"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2"/>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row>
    <row r="169" spans="1:64"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2"/>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row>
    <row r="170" spans="1:64"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2"/>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row>
    <row r="171" spans="1:64"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2"/>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row>
    <row r="172" spans="1:64"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2"/>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row>
    <row r="173" spans="1:64"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2"/>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row>
    <row r="174" spans="1:64"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2"/>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row>
    <row r="175" spans="1:64"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2"/>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row>
    <row r="176" spans="1:64"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2"/>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row>
    <row r="177" spans="1:64"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2"/>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row>
    <row r="178" spans="1:64"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2"/>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row>
    <row r="179" spans="1:64"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2"/>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row>
    <row r="180" spans="1:64"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2"/>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row>
    <row r="181" spans="1:64"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2"/>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row>
    <row r="182" spans="1:64"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2"/>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row>
    <row r="183" spans="1:64"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2"/>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row>
    <row r="184" spans="1:64"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2"/>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row>
    <row r="185" spans="1:64"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2"/>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row>
    <row r="186" spans="1:64"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2"/>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row>
    <row r="187" spans="1:64"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2"/>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row>
    <row r="188" spans="1:64"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2"/>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row>
    <row r="189" spans="1:64"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2"/>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row>
    <row r="190" spans="1:64"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2"/>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row>
    <row r="191" spans="1:64"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2"/>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row>
    <row r="192" spans="1:64"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2"/>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row>
    <row r="193" spans="1:64"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2"/>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row>
    <row r="194" spans="1:64"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2"/>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row>
    <row r="195" spans="1:64"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2"/>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row>
    <row r="196" spans="1:64"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2"/>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row>
    <row r="197" spans="1:64"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2"/>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row>
    <row r="198" spans="1:64"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2"/>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row>
    <row r="199" spans="1:64"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2"/>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row>
    <row r="200" spans="1:64"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2"/>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row>
    <row r="201" spans="1:64"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2"/>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row>
    <row r="202" spans="1:64"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2"/>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row>
    <row r="203" spans="1:64"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2"/>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row>
    <row r="204" spans="1:64"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2"/>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row>
    <row r="205" spans="1:64"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2"/>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row>
    <row r="206" spans="1:64"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2"/>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row>
    <row r="207" spans="1:64"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2"/>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row>
    <row r="208" spans="1:64"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2"/>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row>
    <row r="209" spans="1:64"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2"/>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row>
    <row r="210" spans="1:64"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2"/>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row>
    <row r="211" spans="1:64"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2"/>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row>
    <row r="212" spans="1:64"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2"/>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row>
    <row r="213" spans="1:64"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2"/>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row>
    <row r="214" spans="1:64"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2"/>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row>
    <row r="215" spans="1:64"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2"/>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row>
    <row r="216" spans="1:64"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2"/>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row>
    <row r="217" spans="1:64"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2"/>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row>
    <row r="218" spans="1:64"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2"/>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row>
    <row r="219" spans="1:64"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2"/>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row>
    <row r="220" spans="1:64"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2"/>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row>
    <row r="221" spans="1:64"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2"/>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row>
    <row r="222" spans="1:64"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2"/>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row>
    <row r="223" spans="1:64"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2"/>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row>
    <row r="224" spans="1:64"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2"/>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row>
    <row r="225" spans="1:64"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2"/>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row>
    <row r="226" spans="1:64"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2"/>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row>
    <row r="227" spans="1:64"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2"/>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row>
    <row r="228" spans="1:64"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2"/>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row>
    <row r="229" spans="1:64"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2"/>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row>
    <row r="230" spans="1:64"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2"/>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row>
    <row r="231" spans="1:64"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2"/>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row>
    <row r="232" spans="1:64"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2"/>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row>
    <row r="233" spans="1:64"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2"/>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row>
    <row r="234" spans="1:64"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2"/>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row>
    <row r="235" spans="1:64"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2"/>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row>
    <row r="236" spans="1:64"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2"/>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row>
    <row r="237" spans="1:64"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2"/>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row>
    <row r="238" spans="1:64"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2"/>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row>
    <row r="239" spans="1:64"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2"/>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row>
    <row r="240" spans="1:64"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2"/>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row>
    <row r="241" spans="1:64"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2"/>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row>
    <row r="242" spans="1:64"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2"/>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row>
    <row r="243" spans="1:64"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2"/>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row>
    <row r="244" spans="1:64"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2"/>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row>
    <row r="245" spans="1:64"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2"/>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row>
    <row r="246" spans="1:64"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2"/>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row>
    <row r="247" spans="1:64"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2"/>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row>
    <row r="248" spans="1:64"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2"/>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row>
    <row r="249" spans="1:64"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2"/>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row>
    <row r="250" spans="1:64"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2"/>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row>
    <row r="251" spans="1:64"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2"/>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row>
    <row r="252" spans="1:64"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2"/>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row>
    <row r="253" spans="1:64"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2"/>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row>
    <row r="254" spans="1:64"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2"/>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row>
    <row r="255" spans="1:64"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2"/>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row>
    <row r="256" spans="1:64"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2"/>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row>
    <row r="257" spans="1:64"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2"/>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row>
    <row r="258" spans="1:64"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2"/>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row>
    <row r="259" spans="1:64"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2"/>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row>
    <row r="260" spans="1:64"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2"/>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row>
    <row r="261" spans="1:64"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2"/>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row>
    <row r="262" spans="1:64"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2"/>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row>
    <row r="263" spans="1:64"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2"/>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row>
    <row r="264" spans="1:64"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2"/>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row>
    <row r="265" spans="1:64"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2"/>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row>
    <row r="266" spans="1:64"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2"/>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row>
    <row r="267" spans="1:64"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2"/>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row>
    <row r="268" spans="1:64"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2"/>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row>
    <row r="269" spans="1:64"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2"/>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row>
    <row r="270" spans="1:64"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2"/>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row>
    <row r="271" spans="1:64"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2"/>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row>
    <row r="272" spans="1:64"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2"/>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row>
    <row r="273" spans="1:64"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2"/>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row>
    <row r="274" spans="1:64"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2"/>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row>
    <row r="275" spans="1:64"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2"/>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row>
    <row r="276" spans="1:64"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2"/>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row>
    <row r="277" spans="1:64"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2"/>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row>
    <row r="278" spans="1:64"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2"/>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row>
    <row r="279" spans="1:64"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2"/>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row>
    <row r="280" spans="1:64"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2"/>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row>
    <row r="281" spans="1:64"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2"/>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row>
    <row r="282" spans="1:64"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2"/>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row>
    <row r="283" spans="1:64"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2"/>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row>
    <row r="284" spans="1:64"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2"/>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row>
    <row r="285" spans="1:64"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2"/>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row>
    <row r="286" spans="1:64"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2"/>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row>
    <row r="287" spans="1:64"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2"/>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row>
    <row r="288" spans="1:64"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2"/>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row>
    <row r="289" spans="1:64"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2"/>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row>
    <row r="290" spans="1:64"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2"/>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row>
    <row r="291" spans="1:64"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2"/>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row>
    <row r="292" spans="1:64"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2"/>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row>
    <row r="293" spans="1:64"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2"/>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row>
    <row r="294" spans="1:64"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2"/>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row>
    <row r="295" spans="1:64"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2"/>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row>
    <row r="296" spans="1:64"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2"/>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row>
    <row r="297" spans="1:64"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2"/>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row>
    <row r="298" spans="1:64"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2"/>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row>
    <row r="299" spans="1:64"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2"/>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row>
    <row r="300" spans="1:64"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2"/>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row>
    <row r="301" spans="1:64"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2"/>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row>
    <row r="302" spans="1:64"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2"/>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row>
    <row r="303" spans="1:64"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2"/>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row>
    <row r="304" spans="1:64"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2"/>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row>
    <row r="305" spans="1:64"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2"/>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row>
    <row r="306" spans="1:64"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2"/>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row>
    <row r="307" spans="1:64"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2"/>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row>
    <row r="308" spans="1:64"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2"/>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row>
    <row r="309" spans="1:64"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2"/>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row>
    <row r="310" spans="1:64"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2"/>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row>
    <row r="311" spans="1:64"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2"/>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row>
    <row r="312" spans="1:64"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2"/>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row>
    <row r="313" spans="1:64"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2"/>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row>
    <row r="314" spans="1:64"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2"/>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row>
    <row r="315" spans="1:64"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2"/>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row>
    <row r="316" spans="1:64"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2"/>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row>
    <row r="317" spans="1:64"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2"/>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row>
    <row r="318" spans="1:64"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2"/>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row>
    <row r="319" spans="1:64"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2"/>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row>
    <row r="320" spans="1:64"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2"/>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row>
    <row r="321" spans="1:64"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2"/>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row>
    <row r="322" spans="1:64"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2"/>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row>
    <row r="323" spans="1:64"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2"/>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row>
    <row r="324" spans="1:64"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2"/>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row>
    <row r="325" spans="1:64"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2"/>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row>
    <row r="326" spans="1:64"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2"/>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row>
    <row r="327" spans="1:64"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2"/>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row>
    <row r="328" spans="1:64"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2"/>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row>
    <row r="329" spans="1:64"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2"/>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row>
    <row r="330" spans="1:64"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2"/>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row>
    <row r="331" spans="1:64"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2"/>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row>
    <row r="332" spans="1:64"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2"/>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row>
    <row r="333" spans="1:64"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2"/>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row>
    <row r="334" spans="1:64"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2"/>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row>
    <row r="335" spans="1:64"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2"/>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row>
    <row r="336" spans="1:64"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2"/>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row>
    <row r="337" spans="1:64"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2"/>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row>
    <row r="338" spans="1:64"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2"/>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row>
    <row r="339" spans="1:64"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2"/>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row>
    <row r="340" spans="1:64"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2"/>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row>
    <row r="341" spans="1:64"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2"/>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row>
    <row r="342" spans="1:64"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2"/>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row>
    <row r="343" spans="1:64"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2"/>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row>
    <row r="344" spans="1:64"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2"/>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row>
    <row r="345" spans="1:64"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2"/>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row>
    <row r="346" spans="1:64"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2"/>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row>
    <row r="347" spans="1:64"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2"/>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row>
    <row r="348" spans="1:64"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2"/>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row>
    <row r="349" spans="1:64"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2"/>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row>
    <row r="350" spans="1:64"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2"/>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row>
    <row r="351" spans="1:64"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2"/>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row>
    <row r="352" spans="1:64"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2"/>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row>
    <row r="353" spans="1:64"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2"/>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row>
    <row r="354" spans="1:64"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2"/>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row>
    <row r="355" spans="1:64"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2"/>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row>
    <row r="356" spans="1:64"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2"/>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row>
    <row r="357" spans="1:64"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2"/>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row>
    <row r="358" spans="1:64"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2"/>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row>
    <row r="359" spans="1:64"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2"/>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row>
    <row r="360" spans="1:64"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2"/>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row>
    <row r="361" spans="1:64"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2"/>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row>
    <row r="362" spans="1:64"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2"/>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row>
    <row r="363" spans="1:64"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2"/>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row>
    <row r="364" spans="1:64"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2"/>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row>
    <row r="365" spans="1:64"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2"/>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row>
    <row r="366" spans="1:64"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2"/>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row>
    <row r="367" spans="1:64"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2"/>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row>
    <row r="368" spans="1:64"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2"/>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row>
    <row r="369" spans="1:64"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2"/>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row>
    <row r="370" spans="1:64"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2"/>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row>
    <row r="371" spans="1:64"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2"/>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row>
    <row r="372" spans="1:64"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2"/>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row>
    <row r="373" spans="1:64"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2"/>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row>
    <row r="374" spans="1:64"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2"/>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row>
    <row r="375" spans="1:64"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2"/>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row>
    <row r="376" spans="1:64"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2"/>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row>
    <row r="377" spans="1:64"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2"/>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row>
    <row r="378" spans="1:64"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2"/>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row>
    <row r="379" spans="1:64"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2"/>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row>
    <row r="380" spans="1:64"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2"/>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row>
    <row r="381" spans="1:64"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2"/>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row>
    <row r="382" spans="1:64"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2"/>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row>
    <row r="383" spans="1:64"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2"/>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row>
    <row r="384" spans="1:64"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2"/>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row>
    <row r="385" spans="1:64"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2"/>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row>
    <row r="386" spans="1:64"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2"/>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row>
    <row r="387" spans="1:64"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2"/>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row>
    <row r="388" spans="1:64"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2"/>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row>
    <row r="389" spans="1:64"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2"/>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row>
    <row r="390" spans="1:64"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2"/>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row>
    <row r="391" spans="1:64"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2"/>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row>
    <row r="392" spans="1:64"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2"/>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row>
    <row r="393" spans="1:64"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2"/>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row>
    <row r="394" spans="1:64"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2"/>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row>
    <row r="395" spans="1:64"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2"/>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row>
    <row r="396" spans="1:64"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2"/>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row>
    <row r="397" spans="1:64"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2"/>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row>
    <row r="398" spans="1:64"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2"/>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row>
    <row r="399" spans="1:64"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2"/>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row>
    <row r="400" spans="1:64"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2"/>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row>
    <row r="401" spans="1:64"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2"/>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row>
    <row r="402" spans="1:64"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2"/>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row>
    <row r="403" spans="1:64"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2"/>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row>
    <row r="404" spans="1:64"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2"/>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row>
    <row r="405" spans="1:64"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2"/>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row>
    <row r="406" spans="1:64"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2"/>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row>
    <row r="407" spans="1:64"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2"/>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row>
    <row r="408" spans="1:64"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2"/>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row>
    <row r="409" spans="1:64"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2"/>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row>
    <row r="410" spans="1:64"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2"/>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row>
    <row r="411" spans="1:64"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2"/>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row>
    <row r="412" spans="1:64"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2"/>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row>
    <row r="413" spans="1:64"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2"/>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row>
    <row r="414" spans="1:64"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2"/>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row>
    <row r="415" spans="1:64"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2"/>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row>
    <row r="416" spans="1:64"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2"/>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row>
    <row r="417" spans="1:64"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2"/>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row>
    <row r="418" spans="1:64"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2"/>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row>
    <row r="419" spans="1:64"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2"/>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row>
    <row r="420" spans="1:64"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2"/>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row>
    <row r="421" spans="1:64"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2"/>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row>
    <row r="422" spans="1:64"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2"/>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row>
    <row r="423" spans="1:64"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2"/>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row>
    <row r="424" spans="1:64"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2"/>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row>
    <row r="425" spans="1:64"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2"/>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row>
    <row r="426" spans="1:64"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2"/>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row>
    <row r="427" spans="1:64"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2"/>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row>
    <row r="428" spans="1:64"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2"/>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row>
    <row r="429" spans="1:64"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2"/>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row>
    <row r="430" spans="1:64"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2"/>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row>
    <row r="431" spans="1:64"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2"/>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row>
    <row r="432" spans="1:64"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2"/>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row>
    <row r="433" spans="1:64"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2"/>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row>
    <row r="434" spans="1:64"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2"/>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row>
    <row r="435" spans="1:64"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2"/>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row>
    <row r="436" spans="1:64"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2"/>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row>
    <row r="437" spans="1:64"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2"/>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row>
    <row r="438" spans="1:64"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2"/>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row>
    <row r="439" spans="1:64"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2"/>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row>
    <row r="440" spans="1:64"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2"/>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row>
    <row r="441" spans="1:64"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2"/>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row>
    <row r="442" spans="1:64"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2"/>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row>
    <row r="443" spans="1:64"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2"/>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row>
    <row r="444" spans="1:64"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2"/>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row>
    <row r="445" spans="1:64"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2"/>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row>
    <row r="446" spans="1:64"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2"/>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row>
    <row r="447" spans="1:64"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2"/>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row>
    <row r="448" spans="1:64"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2"/>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row>
    <row r="449" spans="1:64"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2"/>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row>
    <row r="450" spans="1:64"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2"/>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row>
    <row r="451" spans="1:64"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2"/>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row>
    <row r="452" spans="1:64"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2"/>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row>
    <row r="453" spans="1:64"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2"/>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row>
    <row r="454" spans="1:64"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2"/>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row>
    <row r="455" spans="1:64"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2"/>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row>
    <row r="456" spans="1:64"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2"/>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row>
    <row r="457" spans="1:64"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2"/>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row>
    <row r="458" spans="1:64"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2"/>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row>
    <row r="459" spans="1:64"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2"/>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row>
    <row r="460" spans="1:64"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2"/>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row>
    <row r="461" spans="1:64"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2"/>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row>
    <row r="462" spans="1:64"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2"/>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row>
    <row r="463" spans="1:64"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2"/>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row>
    <row r="464" spans="1:64"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2"/>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row>
    <row r="465" spans="1:64"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2"/>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row>
    <row r="466" spans="1:64"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2"/>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row>
    <row r="467" spans="1:64"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2"/>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row>
    <row r="468" spans="1:64"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2"/>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row>
    <row r="469" spans="1:64"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2"/>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row>
    <row r="470" spans="1:64"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2"/>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row>
    <row r="471" spans="1:64"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2"/>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row>
    <row r="472" spans="1:64"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2"/>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row>
    <row r="473" spans="1:64"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2"/>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row>
    <row r="474" spans="1:64"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2"/>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row>
    <row r="475" spans="1:64"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2"/>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row>
    <row r="476" spans="1:64"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2"/>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row>
    <row r="477" spans="1:64"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2"/>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row>
    <row r="478" spans="1:64"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2"/>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row>
    <row r="479" spans="1:64"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2"/>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row>
    <row r="480" spans="1:64"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2"/>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row>
    <row r="481" spans="1:64"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2"/>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row>
    <row r="482" spans="1:64"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2"/>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row>
    <row r="483" spans="1:64"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2"/>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row>
    <row r="484" spans="1:64"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2"/>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row>
    <row r="485" spans="1:64"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2"/>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row>
    <row r="486" spans="1:64"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2"/>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row>
    <row r="487" spans="1:64"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2"/>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row>
    <row r="488" spans="1:64"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2"/>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row>
    <row r="489" spans="1:64"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2"/>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row>
    <row r="490" spans="1:64"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2"/>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row>
    <row r="491" spans="1:64"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2"/>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row>
    <row r="492" spans="1:64"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2"/>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row>
    <row r="493" spans="1:64"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2"/>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row>
    <row r="494" spans="1:64"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2"/>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row>
    <row r="495" spans="1:64"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2"/>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row>
    <row r="496" spans="1:64"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2"/>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row>
    <row r="497" spans="1:64"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2"/>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row>
    <row r="498" spans="1:64"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2"/>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row>
    <row r="499" spans="1:64"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2"/>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row>
    <row r="500" spans="1:64"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2"/>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row>
    <row r="501" spans="1:64"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2"/>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row>
    <row r="502" spans="1:64"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2"/>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row>
    <row r="503" spans="1:64"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2"/>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row>
    <row r="504" spans="1:64"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2"/>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row>
    <row r="505" spans="1:64"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2"/>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row>
    <row r="506" spans="1:64"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2"/>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row>
    <row r="507" spans="1:64"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2"/>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row>
    <row r="508" spans="1:64"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2"/>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row>
    <row r="509" spans="1:64"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2"/>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row>
    <row r="510" spans="1:64"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2"/>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row>
    <row r="511" spans="1:64"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2"/>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row>
    <row r="512" spans="1:64"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2"/>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row>
    <row r="513" spans="1:64"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2"/>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row>
    <row r="514" spans="1:64"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2"/>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row>
    <row r="515" spans="1:64"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2"/>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row>
    <row r="516" spans="1:64"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2"/>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row>
    <row r="517" spans="1:64"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2"/>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row>
    <row r="518" spans="1:64"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2"/>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row>
    <row r="519" spans="1:64"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2"/>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row>
    <row r="520" spans="1:64"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2"/>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row>
    <row r="521" spans="1:64"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2"/>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row>
    <row r="522" spans="1:64"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2"/>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row>
    <row r="523" spans="1:64"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2"/>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row>
    <row r="524" spans="1:64"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2"/>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row>
    <row r="525" spans="1:64"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2"/>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row>
    <row r="526" spans="1:64"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2"/>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row>
    <row r="527" spans="1:64"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2"/>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row>
    <row r="528" spans="1:64"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2"/>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row>
    <row r="529" spans="1:64"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2"/>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row>
    <row r="530" spans="1:64"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2"/>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row>
    <row r="531" spans="1:64"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2"/>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row>
    <row r="532" spans="1:64"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2"/>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row>
    <row r="533" spans="1:64"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2"/>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row>
    <row r="534" spans="1:64"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2"/>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row>
    <row r="535" spans="1:64"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2"/>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row>
    <row r="536" spans="1:64"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2"/>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row>
    <row r="537" spans="1:64"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2"/>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row>
    <row r="538" spans="1:64"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2"/>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row>
    <row r="539" spans="1:64"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2"/>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row>
    <row r="540" spans="1:64"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2"/>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row>
    <row r="541" spans="1:64"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2"/>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row>
    <row r="542" spans="1:64"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2"/>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row>
    <row r="543" spans="1:64"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2"/>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row>
    <row r="544" spans="1:64"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2"/>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row>
    <row r="545" spans="1:64"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2"/>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row>
    <row r="546" spans="1:64"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2"/>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row>
    <row r="547" spans="1:64"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2"/>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row>
    <row r="548" spans="1:64"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2"/>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row>
    <row r="549" spans="1:64"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2"/>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row>
    <row r="550" spans="1:64"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2"/>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row>
    <row r="551" spans="1:64"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2"/>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row>
    <row r="552" spans="1:64"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2"/>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row>
    <row r="553" spans="1:64"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2"/>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row>
    <row r="554" spans="1:64"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2"/>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row>
    <row r="555" spans="1:64"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2"/>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row>
    <row r="556" spans="1:64"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2"/>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row>
    <row r="557" spans="1:64"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2"/>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row>
    <row r="558" spans="1:64"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2"/>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row>
    <row r="559" spans="1:64"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2"/>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row>
    <row r="560" spans="1:64"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2"/>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row>
    <row r="561" spans="1:64"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2"/>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row>
    <row r="562" spans="1:64"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2"/>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row>
    <row r="563" spans="1:64"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2"/>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row>
    <row r="564" spans="1:64"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2"/>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row>
    <row r="565" spans="1:64"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2"/>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row>
    <row r="566" spans="1:64"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2"/>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row>
    <row r="567" spans="1:64"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2"/>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row>
    <row r="568" spans="1:64"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2"/>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row>
    <row r="569" spans="1:64"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2"/>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row>
    <row r="570" spans="1:64"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2"/>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row>
    <row r="571" spans="1:64"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2"/>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row>
    <row r="572" spans="1:64"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2"/>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row>
    <row r="573" spans="1:64"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2"/>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row>
    <row r="574" spans="1:64"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2"/>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row>
    <row r="575" spans="1:64"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2"/>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row>
    <row r="576" spans="1:64"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2"/>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row>
    <row r="577" spans="1:64"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2"/>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row>
    <row r="578" spans="1:64"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2"/>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row>
    <row r="579" spans="1:64"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2"/>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row>
    <row r="580" spans="1:64"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2"/>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row>
    <row r="581" spans="1:64"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2"/>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row>
    <row r="582" spans="1:64"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2"/>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row>
    <row r="583" spans="1:64"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2"/>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row>
    <row r="584" spans="1:64"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2"/>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row>
    <row r="585" spans="1:64"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2"/>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row>
    <row r="586" spans="1:64"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2"/>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row>
    <row r="587" spans="1:64"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2"/>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row>
    <row r="588" spans="1:64"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2"/>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row>
    <row r="589" spans="1:64"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2"/>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row>
    <row r="590" spans="1:64"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2"/>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row>
    <row r="591" spans="1:64"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2"/>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row>
    <row r="592" spans="1:64"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2"/>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row>
    <row r="593" spans="1:64"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2"/>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row>
    <row r="594" spans="1:64"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2"/>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row>
    <row r="595" spans="1:64"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2"/>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row>
    <row r="596" spans="1:64"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2"/>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row>
    <row r="597" spans="1:64"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2"/>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row>
    <row r="598" spans="1:64"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2"/>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row>
    <row r="599" spans="1:64"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2"/>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row>
    <row r="600" spans="1:64"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2"/>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row>
    <row r="601" spans="1:64"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2"/>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row>
    <row r="602" spans="1:64"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2"/>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row>
    <row r="603" spans="1:64"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2"/>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row>
    <row r="604" spans="1:64"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2"/>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row>
    <row r="605" spans="1:64"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2"/>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row>
    <row r="606" spans="1:64"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2"/>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row>
    <row r="607" spans="1:64"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2"/>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row>
    <row r="608" spans="1:64"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2"/>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row>
    <row r="609" spans="1:64"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2"/>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row>
    <row r="610" spans="1:64"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2"/>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row>
    <row r="611" spans="1:64"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2"/>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row>
    <row r="612" spans="1:64"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2"/>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row>
    <row r="613" spans="1:64"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2"/>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row>
    <row r="614" spans="1:64"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2"/>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row>
    <row r="615" spans="1:64"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2"/>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row>
    <row r="616" spans="1:64"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2"/>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row>
    <row r="617" spans="1:64"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2"/>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row>
    <row r="618" spans="1:64"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2"/>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row>
    <row r="619" spans="1:64"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2"/>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row>
    <row r="620" spans="1:64"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2"/>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row>
    <row r="621" spans="1:64"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2"/>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row>
    <row r="622" spans="1:64"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2"/>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row>
    <row r="623" spans="1:64"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2"/>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row>
    <row r="624" spans="1:64"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2"/>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row>
    <row r="625" spans="1:64"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2"/>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row>
    <row r="626" spans="1:64"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2"/>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row>
    <row r="627" spans="1:64"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2"/>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row>
    <row r="628" spans="1:64"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2"/>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row>
    <row r="629" spans="1:64"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2"/>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row>
    <row r="630" spans="1:64"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2"/>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row>
    <row r="631" spans="1:64"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2"/>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row>
    <row r="632" spans="1:64"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2"/>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row>
    <row r="633" spans="1:64"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2"/>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row>
    <row r="634" spans="1:64"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2"/>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row>
    <row r="635" spans="1:64"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2"/>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row>
    <row r="636" spans="1:64"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2"/>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row>
    <row r="637" spans="1:64"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2"/>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row>
    <row r="638" spans="1:64"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2"/>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row>
    <row r="639" spans="1:64"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2"/>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row>
    <row r="640" spans="1:64"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2"/>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row>
    <row r="641" spans="1:64"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2"/>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row>
    <row r="642" spans="1:64"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2"/>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row>
    <row r="643" spans="1:64"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2"/>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row>
    <row r="644" spans="1:64"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2"/>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row>
    <row r="645" spans="1:64"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2"/>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row>
    <row r="646" spans="1:64"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2"/>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row>
    <row r="647" spans="1:64"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2"/>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row>
    <row r="648" spans="1:64"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2"/>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row>
    <row r="649" spans="1:64"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2"/>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row>
    <row r="650" spans="1:64"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2"/>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row>
    <row r="651" spans="1:64"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2"/>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row>
    <row r="652" spans="1:64"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2"/>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row>
    <row r="653" spans="1:64"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2"/>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row>
    <row r="654" spans="1:64"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2"/>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row>
    <row r="655" spans="1:64"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2"/>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row>
    <row r="656" spans="1:64"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2"/>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row>
    <row r="657" spans="1:64"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2"/>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row>
    <row r="658" spans="1:64"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2"/>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row>
    <row r="659" spans="1:64"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2"/>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row>
    <row r="660" spans="1:64"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2"/>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row>
    <row r="661" spans="1:64"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2"/>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row>
    <row r="662" spans="1:64"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2"/>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row>
    <row r="663" spans="1:64"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2"/>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row>
    <row r="664" spans="1:64"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2"/>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row>
    <row r="665" spans="1:64"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2"/>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row>
    <row r="666" spans="1:64"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2"/>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row>
    <row r="667" spans="1:64"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2"/>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row>
    <row r="668" spans="1:64"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2"/>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row>
    <row r="669" spans="1:64"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2"/>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row>
    <row r="670" spans="1:64"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2"/>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row>
    <row r="671" spans="1:64"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2"/>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row>
    <row r="672" spans="1:64"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2"/>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row>
    <row r="673" spans="1:64"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2"/>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row>
    <row r="674" spans="1:64"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2"/>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row>
    <row r="675" spans="1:64"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2"/>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row>
    <row r="676" spans="1:64"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2"/>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row>
    <row r="677" spans="1:64"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2"/>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row>
    <row r="678" spans="1:64"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2"/>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row>
    <row r="679" spans="1:64"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2"/>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row>
    <row r="680" spans="1:64"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2"/>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row>
    <row r="681" spans="1:64"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2"/>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row>
    <row r="682" spans="1:64"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2"/>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row>
    <row r="683" spans="1:64"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2"/>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row>
    <row r="684" spans="1:64"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2"/>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row>
    <row r="685" spans="1:64"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2"/>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row>
    <row r="686" spans="1:64"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2"/>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row>
    <row r="687" spans="1:64"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2"/>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row>
    <row r="688" spans="1:64"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2"/>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row>
    <row r="689" spans="1:64"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2"/>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row>
    <row r="690" spans="1:64"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2"/>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row>
    <row r="691" spans="1:64"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2"/>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row>
    <row r="692" spans="1:64"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2"/>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row>
    <row r="693" spans="1:64"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2"/>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row>
    <row r="694" spans="1:64"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2"/>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row>
    <row r="695" spans="1:64"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2"/>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row>
    <row r="696" spans="1:64"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2"/>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row>
    <row r="697" spans="1:64"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2"/>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row>
    <row r="698" spans="1:64"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2"/>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row>
    <row r="699" spans="1:64"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2"/>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row>
    <row r="700" spans="1:64"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2"/>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row>
    <row r="701" spans="1:64"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2"/>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row>
    <row r="702" spans="1:64"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2"/>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row>
    <row r="703" spans="1:64"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2"/>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row>
    <row r="704" spans="1:64"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2"/>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row>
    <row r="705" spans="1:64"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2"/>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row>
    <row r="706" spans="1:64"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2"/>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row>
    <row r="707" spans="1:64"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2"/>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row>
    <row r="708" spans="1:64"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2"/>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row>
    <row r="709" spans="1:64"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2"/>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row>
    <row r="710" spans="1:64"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2"/>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row>
    <row r="711" spans="1:64"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2"/>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row>
    <row r="712" spans="1:64"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2"/>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row>
    <row r="713" spans="1:64"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2"/>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row>
    <row r="714" spans="1:64"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2"/>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row>
    <row r="715" spans="1:64"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2"/>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row>
    <row r="716" spans="1:64"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2"/>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row>
    <row r="717" spans="1:64"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2"/>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row>
    <row r="718" spans="1:64"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2"/>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row>
    <row r="719" spans="1:64"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2"/>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row>
    <row r="720" spans="1:64"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2"/>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row>
    <row r="721" spans="1:64"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2"/>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row>
    <row r="722" spans="1:64"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2"/>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row>
    <row r="723" spans="1:64"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2"/>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row>
    <row r="724" spans="1:64"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2"/>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row>
    <row r="725" spans="1:64"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2"/>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row>
    <row r="726" spans="1:64"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2"/>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row>
    <row r="727" spans="1:64"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2"/>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row>
    <row r="728" spans="1:64"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2"/>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row>
    <row r="729" spans="1:64"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2"/>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row>
    <row r="730" spans="1:64"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2"/>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row>
    <row r="731" spans="1:64"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2"/>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row>
    <row r="732" spans="1:64"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2"/>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row>
    <row r="733" spans="1:64"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2"/>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row>
    <row r="734" spans="1:64"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2"/>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row>
    <row r="735" spans="1:64"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2"/>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row>
    <row r="736" spans="1:64"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2"/>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row>
    <row r="737" spans="1:64"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2"/>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row>
    <row r="738" spans="1:64"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2"/>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row>
    <row r="739" spans="1:64"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2"/>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row>
    <row r="740" spans="1:64"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2"/>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row>
    <row r="741" spans="1:64"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2"/>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row>
    <row r="742" spans="1:64"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2"/>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row>
    <row r="743" spans="1:64"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2"/>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row>
    <row r="744" spans="1:64"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2"/>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row>
    <row r="745" spans="1:64"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2"/>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row>
    <row r="746" spans="1:64"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2"/>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row>
    <row r="747" spans="1:64"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2"/>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row>
    <row r="748" spans="1:64"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2"/>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row>
    <row r="749" spans="1:64"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2"/>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row>
    <row r="750" spans="1:64"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2"/>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row>
    <row r="751" spans="1:64"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2"/>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row>
    <row r="752" spans="1:64"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2"/>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row>
    <row r="753" spans="1:64"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2"/>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row>
    <row r="754" spans="1:64"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2"/>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row>
    <row r="755" spans="1:64"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2"/>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row>
    <row r="756" spans="1:64"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2"/>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row>
    <row r="757" spans="1:64"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2"/>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row>
    <row r="758" spans="1:64"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2"/>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row>
    <row r="759" spans="1:64"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2"/>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row>
    <row r="760" spans="1:64"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2"/>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row>
    <row r="761" spans="1:64"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2"/>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row>
    <row r="762" spans="1:64"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2"/>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row>
    <row r="763" spans="1:64"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2"/>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row>
    <row r="764" spans="1:64"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2"/>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row>
    <row r="765" spans="1:64"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2"/>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row>
    <row r="766" spans="1:64"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2"/>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row>
    <row r="767" spans="1:64"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2"/>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row>
    <row r="768" spans="1:64"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2"/>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row>
    <row r="769" spans="1:64"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2"/>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row>
    <row r="770" spans="1:64"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2"/>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row>
    <row r="771" spans="1:64"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2"/>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row>
    <row r="772" spans="1:64"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2"/>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row>
    <row r="773" spans="1:64"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2"/>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row>
    <row r="774" spans="1:64"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2"/>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row>
    <row r="775" spans="1:64"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2"/>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row>
    <row r="776" spans="1:64"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2"/>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row>
    <row r="777" spans="1:64"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2"/>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row>
    <row r="778" spans="1:64"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2"/>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row>
    <row r="779" spans="1:64"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2"/>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row>
    <row r="780" spans="1:64"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2"/>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row>
    <row r="781" spans="1:64"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2"/>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row>
    <row r="782" spans="1:64"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2"/>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row>
    <row r="783" spans="1:64"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2"/>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row>
    <row r="784" spans="1:64"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2"/>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row>
    <row r="785" spans="1:64"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2"/>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row>
    <row r="786" spans="1:64"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2"/>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row>
    <row r="787" spans="1:64"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2"/>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row>
    <row r="788" spans="1:64"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2"/>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row>
    <row r="789" spans="1:64"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2"/>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row>
    <row r="790" spans="1:64"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2"/>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row>
    <row r="791" spans="1:64"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2"/>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row>
    <row r="792" spans="1:64"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2"/>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row>
    <row r="793" spans="1:64"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2"/>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row>
    <row r="794" spans="1:64"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2"/>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row>
    <row r="795" spans="1:64"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2"/>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row>
    <row r="796" spans="1:64"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2"/>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row>
    <row r="797" spans="1:64"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2"/>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row>
    <row r="798" spans="1:64"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2"/>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row>
    <row r="799" spans="1:64"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2"/>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row>
    <row r="800" spans="1:64"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2"/>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row>
    <row r="801" spans="1:64"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2"/>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row>
    <row r="802" spans="1:64"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2"/>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row>
    <row r="803" spans="1:64"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2"/>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row>
    <row r="804" spans="1:64"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2"/>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row>
    <row r="805" spans="1:64"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2"/>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row>
    <row r="806" spans="1:64"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2"/>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row>
    <row r="807" spans="1:64"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2"/>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row>
    <row r="808" spans="1:64"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2"/>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row>
    <row r="809" spans="1:64"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2"/>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row>
    <row r="810" spans="1:64"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2"/>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row>
    <row r="811" spans="1:64"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2"/>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row>
    <row r="812" spans="1:64"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2"/>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row>
    <row r="813" spans="1:64"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2"/>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row>
    <row r="814" spans="1:64"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2"/>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row>
    <row r="815" spans="1:64"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2"/>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row>
    <row r="816" spans="1:64"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2"/>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row>
    <row r="817" spans="1:64"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2"/>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row>
    <row r="818" spans="1:64"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2"/>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row>
    <row r="819" spans="1:64"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2"/>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row>
    <row r="820" spans="1:64"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2"/>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row>
    <row r="821" spans="1:64"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2"/>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row>
    <row r="822" spans="1:64"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2"/>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row>
    <row r="823" spans="1:64"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2"/>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row>
    <row r="824" spans="1:64"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2"/>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row>
    <row r="825" spans="1:64"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2"/>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row>
    <row r="826" spans="1:64"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2"/>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row>
    <row r="827" spans="1:64"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2"/>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row>
    <row r="828" spans="1:64"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2"/>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row>
    <row r="829" spans="1:64"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2"/>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row>
    <row r="830" spans="1:64"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2"/>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row>
    <row r="831" spans="1:64"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2"/>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row>
    <row r="832" spans="1:64"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2"/>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row>
    <row r="833" spans="1:64"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2"/>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row>
    <row r="834" spans="1:64"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2"/>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row>
    <row r="835" spans="1:64"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2"/>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row>
    <row r="836" spans="1:64"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2"/>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row>
    <row r="837" spans="1:64"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2"/>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row>
    <row r="838" spans="1:64"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2"/>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row>
    <row r="839" spans="1:64"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2"/>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row>
    <row r="840" spans="1:64"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2"/>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row>
    <row r="841" spans="1:64"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2"/>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row>
    <row r="842" spans="1:64"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2"/>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row>
    <row r="843" spans="1:64"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2"/>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row>
    <row r="844" spans="1:64"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2"/>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row>
    <row r="845" spans="1:64"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2"/>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row>
    <row r="846" spans="1:64"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2"/>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row>
    <row r="847" spans="1:64"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2"/>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row>
    <row r="848" spans="1:64"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2"/>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row>
    <row r="849" spans="1:64"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2"/>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row>
    <row r="850" spans="1:64"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2"/>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row>
    <row r="851" spans="1:64"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2"/>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row>
    <row r="852" spans="1:64"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2"/>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row>
    <row r="853" spans="1:64"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2"/>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row>
    <row r="854" spans="1:64"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2"/>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row>
    <row r="855" spans="1:64"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2"/>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row>
    <row r="856" spans="1:64"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2"/>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row>
    <row r="857" spans="1:64"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2"/>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row>
    <row r="858" spans="1:64"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2"/>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row>
    <row r="859" spans="1:64"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2"/>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row>
    <row r="860" spans="1:64"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2"/>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row>
    <row r="861" spans="1:64"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2"/>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row>
    <row r="862" spans="1:64"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2"/>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row>
    <row r="863" spans="1:64"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2"/>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row>
    <row r="864" spans="1:64"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2"/>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row>
    <row r="865" spans="1:64"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2"/>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row>
    <row r="866" spans="1:64"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2"/>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row>
    <row r="867" spans="1:64"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2"/>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row>
    <row r="868" spans="1:64"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2"/>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row>
    <row r="869" spans="1:64"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2"/>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row>
    <row r="870" spans="1:64"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2"/>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row>
    <row r="871" spans="1:64"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2"/>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row>
    <row r="872" spans="1:64"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2"/>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row>
    <row r="873" spans="1:64"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2"/>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row>
    <row r="874" spans="1:64"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2"/>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row>
    <row r="875" spans="1:64"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2"/>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row>
    <row r="876" spans="1:64"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2"/>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row>
    <row r="877" spans="1:64"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2"/>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row>
    <row r="878" spans="1:64"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2"/>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row>
    <row r="879" spans="1:64"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2"/>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row>
    <row r="880" spans="1:64"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2"/>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row>
    <row r="881" spans="1:64"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2"/>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row>
    <row r="882" spans="1:64"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2"/>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row>
    <row r="883" spans="1:64"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2"/>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row>
    <row r="884" spans="1:64"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2"/>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row>
    <row r="885" spans="1:64"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2"/>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row>
    <row r="886" spans="1:64"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2"/>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row>
    <row r="887" spans="1:64"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2"/>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row>
    <row r="888" spans="1:64"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2"/>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row>
    <row r="889" spans="1:64"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2"/>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row>
    <row r="890" spans="1:64"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2"/>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row>
    <row r="891" spans="1:64"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2"/>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row>
    <row r="892" spans="1:64"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2"/>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row>
    <row r="893" spans="1:64"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2"/>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row>
    <row r="894" spans="1:64"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2"/>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row>
    <row r="895" spans="1:64"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2"/>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row>
    <row r="896" spans="1:64"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2"/>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row>
    <row r="897" spans="1:64"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2"/>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row>
    <row r="898" spans="1:64"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2"/>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row>
    <row r="899" spans="1:64"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2"/>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row>
    <row r="900" spans="1:64"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2"/>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row>
    <row r="901" spans="1:64"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2"/>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row>
    <row r="902" spans="1:64"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2"/>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row>
    <row r="903" spans="1:64"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2"/>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row>
    <row r="904" spans="1:64"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2"/>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row>
    <row r="905" spans="1:64"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2"/>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row>
    <row r="906" spans="1:64"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2"/>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row>
    <row r="907" spans="1:64"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2"/>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row>
    <row r="908" spans="1:64"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2"/>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row>
    <row r="909" spans="1:64"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2"/>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row>
    <row r="910" spans="1:64"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2"/>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row>
    <row r="911" spans="1:64"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2"/>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row>
    <row r="912" spans="1:64"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2"/>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row>
    <row r="913" spans="1:64"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2"/>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row>
    <row r="914" spans="1:64"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2"/>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row>
    <row r="915" spans="1:64"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2"/>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row>
    <row r="916" spans="1:64"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2"/>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row>
    <row r="917" spans="1:64"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2"/>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row>
    <row r="918" spans="1:64"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2"/>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row>
    <row r="919" spans="1:64"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2"/>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row>
    <row r="920" spans="1:64"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2"/>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row>
    <row r="921" spans="1:64"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2"/>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row>
    <row r="922" spans="1:64"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2"/>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row>
    <row r="923" spans="1:64"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2"/>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row>
    <row r="924" spans="1:64"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2"/>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row>
    <row r="925" spans="1:64"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2"/>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row>
    <row r="926" spans="1:64"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2"/>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row>
    <row r="927" spans="1:64"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2"/>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row>
    <row r="928" spans="1:64"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2"/>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row>
    <row r="929" spans="1:64"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2"/>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row>
    <row r="930" spans="1:64"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2"/>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row>
    <row r="931" spans="1:64"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2"/>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row>
    <row r="932" spans="1:64"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2"/>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row>
    <row r="933" spans="1:64"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2"/>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row>
    <row r="934" spans="1:64"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2"/>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row>
    <row r="935" spans="1:64"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2"/>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row>
    <row r="936" spans="1:64"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2"/>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row>
    <row r="937" spans="1:64"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2"/>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row>
    <row r="938" spans="1:64"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2"/>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row>
    <row r="939" spans="1:64"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2"/>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row>
    <row r="940" spans="1:64"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2"/>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row>
    <row r="941" spans="1:64"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2"/>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row>
    <row r="942" spans="1:64"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2"/>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row>
    <row r="943" spans="1:64"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2"/>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row>
    <row r="944" spans="1:64"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2"/>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row>
    <row r="945" spans="1:64"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2"/>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row>
    <row r="946" spans="1:64"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2"/>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row>
    <row r="947" spans="1:64"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2"/>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row>
    <row r="948" spans="1:64"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2"/>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row>
    <row r="949" spans="1:64"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2"/>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row>
    <row r="950" spans="1:64"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2"/>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row>
    <row r="951" spans="1:64"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2"/>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row>
    <row r="952" spans="1:64"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2"/>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row>
    <row r="953" spans="1:64"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2"/>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row>
    <row r="954" spans="1:64"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2"/>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row>
    <row r="955" spans="1:64"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2"/>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row>
    <row r="956" spans="1:64"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2"/>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row>
    <row r="957" spans="1:64"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2"/>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row>
    <row r="958" spans="1:64"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2"/>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row>
    <row r="959" spans="1:64"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2"/>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row>
    <row r="960" spans="1:64"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2"/>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row>
    <row r="961" spans="1:64"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2"/>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row>
    <row r="962" spans="1:64"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2"/>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row>
    <row r="963" spans="1:64"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2"/>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row>
    <row r="964" spans="1:64"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2"/>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row>
    <row r="965" spans="1:64"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2"/>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row>
    <row r="966" spans="1:64"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2"/>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row>
    <row r="967" spans="1:64"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2"/>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row>
    <row r="968" spans="1:64"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2"/>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row>
    <row r="969" spans="1:64"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2"/>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row>
    <row r="970" spans="1:64"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2"/>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row>
    <row r="971" spans="1:64"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2"/>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row>
    <row r="972" spans="1:64"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2"/>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row>
    <row r="973" spans="1:64"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2"/>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row>
    <row r="974" spans="1:64"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2"/>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row>
    <row r="975" spans="1:64"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2"/>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row>
    <row r="976" spans="1:64"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2"/>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row>
    <row r="977" spans="1:64"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2"/>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row>
    <row r="978" spans="1:64"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2"/>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row>
    <row r="979" spans="1:64"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2"/>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row>
    <row r="980" spans="1:64"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2"/>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row>
    <row r="981" spans="1:64"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2"/>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row>
    <row r="982" spans="1:64"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2"/>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row>
    <row r="983" spans="1:64"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2"/>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row>
    <row r="984" spans="1:64"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2"/>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row>
    <row r="985" spans="1:64"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2"/>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row>
    <row r="986" spans="1:64"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2"/>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row>
    <row r="987" spans="1:64"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2"/>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row>
    <row r="988" spans="1:64"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2"/>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row>
    <row r="989" spans="1:64"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2"/>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row>
    <row r="990" spans="1:64"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2"/>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row>
    <row r="991" spans="1:64"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2"/>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row>
    <row r="992" spans="1:64"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2"/>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row>
    <row r="993" spans="1:64"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2"/>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row>
    <row r="994" spans="1:64"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2"/>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row>
    <row r="995" spans="1:64"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2"/>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row>
    <row r="996" spans="1:64"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2"/>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row>
    <row r="997" spans="1:64"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2"/>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row>
    <row r="998" spans="1:64"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2"/>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row>
    <row r="999" spans="1:64"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2"/>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row>
    <row r="1000" spans="1:64"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2"/>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row>
    <row r="1001" spans="1:64" ht="12.7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2"/>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row>
  </sheetData>
  <mergeCells count="640">
    <mergeCell ref="A79:A80"/>
    <mergeCell ref="B80:C80"/>
    <mergeCell ref="D80:E80"/>
    <mergeCell ref="F80:G80"/>
    <mergeCell ref="H80:I80"/>
    <mergeCell ref="J80:K80"/>
    <mergeCell ref="L80:M80"/>
    <mergeCell ref="BD80:BE80"/>
    <mergeCell ref="BF80:BG80"/>
    <mergeCell ref="BH80:BI80"/>
    <mergeCell ref="BJ80:BK80"/>
    <mergeCell ref="AP80:AQ80"/>
    <mergeCell ref="AR80:AS80"/>
    <mergeCell ref="AT80:AU80"/>
    <mergeCell ref="AV80:AW80"/>
    <mergeCell ref="AX80:AY80"/>
    <mergeCell ref="AZ80:BA80"/>
    <mergeCell ref="BB80:BC80"/>
    <mergeCell ref="N80:O80"/>
    <mergeCell ref="P80:Q80"/>
    <mergeCell ref="R80:S80"/>
    <mergeCell ref="T80:U80"/>
    <mergeCell ref="V80:W80"/>
    <mergeCell ref="X80:Y80"/>
    <mergeCell ref="Z80:AA80"/>
    <mergeCell ref="AB80:AC80"/>
    <mergeCell ref="AD80:AE80"/>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N68:O68"/>
    <mergeCell ref="P68:Q68"/>
    <mergeCell ref="R68:S68"/>
    <mergeCell ref="T68:U68"/>
    <mergeCell ref="V68:W68"/>
    <mergeCell ref="X68:Y68"/>
    <mergeCell ref="Z68:AA68"/>
    <mergeCell ref="AB68:AC68"/>
    <mergeCell ref="AD68:AE68"/>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A63:A64"/>
    <mergeCell ref="B64:C64"/>
    <mergeCell ref="D64:E64"/>
    <mergeCell ref="F64:G64"/>
    <mergeCell ref="H64:I64"/>
    <mergeCell ref="J64:K64"/>
    <mergeCell ref="L64:M64"/>
    <mergeCell ref="N64:O64"/>
    <mergeCell ref="P64:Q64"/>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D60:AE60"/>
    <mergeCell ref="AF60:AG60"/>
    <mergeCell ref="AH60:AI60"/>
    <mergeCell ref="AJ60:AK60"/>
    <mergeCell ref="AL60:AM60"/>
    <mergeCell ref="AN60:AO60"/>
    <mergeCell ref="BD60:BE60"/>
    <mergeCell ref="BF60:BG60"/>
    <mergeCell ref="BH60:BI60"/>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BD56:BE56"/>
    <mergeCell ref="BF56:BG56"/>
    <mergeCell ref="BH56:BI56"/>
    <mergeCell ref="BJ56:BK56"/>
    <mergeCell ref="AP56:AQ56"/>
    <mergeCell ref="AR56:AS56"/>
    <mergeCell ref="AT56:AU56"/>
    <mergeCell ref="AV56:AW56"/>
    <mergeCell ref="AX56:AY56"/>
    <mergeCell ref="AZ56:BA56"/>
    <mergeCell ref="BB56:BC56"/>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N48:O48"/>
    <mergeCell ref="P48:Q48"/>
    <mergeCell ref="R48:S48"/>
    <mergeCell ref="T48:U48"/>
    <mergeCell ref="V48:W48"/>
    <mergeCell ref="X48:Y48"/>
    <mergeCell ref="Z48:AA48"/>
    <mergeCell ref="AB48:AC48"/>
    <mergeCell ref="AD48:AE4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52:O52"/>
    <mergeCell ref="P52:Q52"/>
    <mergeCell ref="R52:S52"/>
    <mergeCell ref="T52:U52"/>
    <mergeCell ref="V52:W52"/>
    <mergeCell ref="X52:Y52"/>
    <mergeCell ref="Z52:AA52"/>
    <mergeCell ref="AP52:AQ52"/>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BD84:BE84"/>
    <mergeCell ref="BF84:BG84"/>
    <mergeCell ref="BH84:BI84"/>
    <mergeCell ref="BJ84:BK84"/>
    <mergeCell ref="AP84:AQ84"/>
    <mergeCell ref="AR84:AS84"/>
    <mergeCell ref="AT84:AU84"/>
    <mergeCell ref="AV84:AW84"/>
    <mergeCell ref="AX84:AY84"/>
    <mergeCell ref="AZ84:BA84"/>
    <mergeCell ref="BB84:BC84"/>
    <mergeCell ref="N84:O84"/>
    <mergeCell ref="P84:Q84"/>
    <mergeCell ref="R84:S84"/>
    <mergeCell ref="T84:U84"/>
    <mergeCell ref="V84:W84"/>
    <mergeCell ref="X84:Y84"/>
    <mergeCell ref="Z84:AA84"/>
    <mergeCell ref="AB84:AC84"/>
    <mergeCell ref="AD84:AE84"/>
    <mergeCell ref="BH88:BI88"/>
    <mergeCell ref="BJ88:BK88"/>
    <mergeCell ref="AT88:AU88"/>
    <mergeCell ref="AV88:AW88"/>
    <mergeCell ref="AX88:AY88"/>
    <mergeCell ref="AZ88:BA88"/>
    <mergeCell ref="BB88:BC88"/>
    <mergeCell ref="BD88:BE88"/>
    <mergeCell ref="BF88:BG88"/>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AF84:AG84"/>
    <mergeCell ref="AH84:AI84"/>
    <mergeCell ref="AJ84:AK84"/>
    <mergeCell ref="AL84:AM84"/>
    <mergeCell ref="AN84:AO84"/>
    <mergeCell ref="AF80:AG80"/>
    <mergeCell ref="AH80:AI80"/>
    <mergeCell ref="AJ80:AK80"/>
    <mergeCell ref="AL80:AM80"/>
    <mergeCell ref="AN80:AO80"/>
    <mergeCell ref="A75:A76"/>
    <mergeCell ref="B76:C76"/>
    <mergeCell ref="D76:E76"/>
    <mergeCell ref="F76:G76"/>
    <mergeCell ref="H76:I76"/>
    <mergeCell ref="J76:K76"/>
    <mergeCell ref="L76:M76"/>
    <mergeCell ref="N76:O76"/>
    <mergeCell ref="P76:Q76"/>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D72:AE72"/>
    <mergeCell ref="AF72:AG72"/>
    <mergeCell ref="AH72:AI72"/>
    <mergeCell ref="AJ72:AK72"/>
    <mergeCell ref="AL72:AM72"/>
    <mergeCell ref="AN72:AO72"/>
    <mergeCell ref="BD72:BE72"/>
    <mergeCell ref="BF72:BG72"/>
    <mergeCell ref="BH72:BI72"/>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N44:O44"/>
    <mergeCell ref="P44:Q44"/>
    <mergeCell ref="R44:S44"/>
    <mergeCell ref="T44:U44"/>
    <mergeCell ref="V44:W44"/>
    <mergeCell ref="X44:Y44"/>
    <mergeCell ref="Z44:AA44"/>
    <mergeCell ref="AB44:AC44"/>
    <mergeCell ref="AD44:AE44"/>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N32:O32"/>
    <mergeCell ref="P32:Q32"/>
    <mergeCell ref="R32:S32"/>
    <mergeCell ref="T32:U32"/>
    <mergeCell ref="V32:W32"/>
    <mergeCell ref="X32:Y32"/>
    <mergeCell ref="Z32:AA32"/>
    <mergeCell ref="AB32:AC32"/>
    <mergeCell ref="AD32:AE32"/>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A27:A28"/>
    <mergeCell ref="B28:C28"/>
    <mergeCell ref="D28:E28"/>
    <mergeCell ref="F28:G28"/>
    <mergeCell ref="H28:I28"/>
    <mergeCell ref="J28:K28"/>
    <mergeCell ref="L28:M28"/>
    <mergeCell ref="N28:O28"/>
    <mergeCell ref="P28:Q28"/>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D24:AE24"/>
    <mergeCell ref="AF24:AG24"/>
    <mergeCell ref="AH24:AI24"/>
    <mergeCell ref="AJ24:AK24"/>
    <mergeCell ref="AL24:AM24"/>
    <mergeCell ref="AN24:AO24"/>
    <mergeCell ref="BD24:BE24"/>
    <mergeCell ref="BF24:BG24"/>
    <mergeCell ref="BH24:BI24"/>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BD20:BE20"/>
    <mergeCell ref="BF20:BG20"/>
    <mergeCell ref="BH20:BI20"/>
    <mergeCell ref="BJ20:BK20"/>
    <mergeCell ref="AP20:AQ20"/>
    <mergeCell ref="AR20:AS20"/>
    <mergeCell ref="AT20:AU20"/>
    <mergeCell ref="AV20:AW20"/>
    <mergeCell ref="AX20:AY20"/>
    <mergeCell ref="AZ20:BA20"/>
    <mergeCell ref="BB20:BC20"/>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N12:O12"/>
    <mergeCell ref="P12:Q12"/>
    <mergeCell ref="R12:S12"/>
    <mergeCell ref="T12:U12"/>
    <mergeCell ref="V12:W12"/>
    <mergeCell ref="X12:Y12"/>
    <mergeCell ref="Z12:AA12"/>
    <mergeCell ref="AB12:AC12"/>
    <mergeCell ref="AD12:AE12"/>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6:O16"/>
    <mergeCell ref="P16:Q16"/>
    <mergeCell ref="R16:S16"/>
    <mergeCell ref="T16:U16"/>
    <mergeCell ref="V16:W16"/>
    <mergeCell ref="X16:Y16"/>
    <mergeCell ref="Z16:AA16"/>
    <mergeCell ref="AP16:AQ1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N36:O36"/>
    <mergeCell ref="P36:Q36"/>
    <mergeCell ref="R36:S36"/>
    <mergeCell ref="T36:U36"/>
    <mergeCell ref="V36:W36"/>
    <mergeCell ref="X36:Y36"/>
    <mergeCell ref="Z36:AA36"/>
    <mergeCell ref="AB36:AC36"/>
    <mergeCell ref="AD36:AE36"/>
    <mergeCell ref="BH40:BI40"/>
    <mergeCell ref="BJ40:BK40"/>
    <mergeCell ref="AT40:AU40"/>
    <mergeCell ref="AV40:AW40"/>
    <mergeCell ref="AX40:AY40"/>
    <mergeCell ref="AZ40:BA40"/>
    <mergeCell ref="BB40:BC40"/>
    <mergeCell ref="BD40:BE40"/>
    <mergeCell ref="BF40:BG40"/>
  </mergeCells>
  <conditionalFormatting sqref="B12:BK12 B15:BK16 B20:BK20 B23:BK24 B28:BK28 B31:BK32 D35:BK36 B36:C36 D39:BK40 B40:C40 D43:BK44 B44:C44 D47:BK48 B48:C48 D51:BK52 B52:C52 D55:BK56 B56:C56 D59:BK60 B60:C60 D63:BK64 B64:C64 D67:BK68 B68:C68 D71:BK72 B72:C72 D75:BK76 B76:C76 D79:BK80 B80:C80 D83:BK84 B84:C84 D87:BK88 B88:C88">
    <cfRule type="containsText" dxfId="24" priority="2" operator="containsText" text="D,">
      <formula>NOT(ISERROR(SEARCH(("D,"),(B12))))</formula>
    </cfRule>
  </conditionalFormatting>
  <conditionalFormatting sqref="B12:BK12 B16:BK16 B20:BK20 B24:BK24 B28:BK28 B32:BK32 B36:BK36 B40:BK40 B44:BK44 B48:BK48 B52:BK52 B56:BK56 B60:BK60 B64:BK64 B68:BK68 B72:BK72 B76:BK76 B80:BK80 B84:BK84 B88:BK88">
    <cfRule type="containsText" dxfId="23" priority="3" operator="containsText" text="GUARDIA PASIVA">
      <formula>NOT(ISERROR(SEARCH(("GUARDIA PASIVA"),(B12))))</formula>
    </cfRule>
    <cfRule type="containsText" dxfId="22" priority="4" operator="containsText" text="NX">
      <formula>NOT(ISERROR(SEARCH(("NX"),(B12))))</formula>
    </cfRule>
  </conditionalFormatting>
  <conditionalFormatting sqref="B13:BL13 B17:BL17 B21:BL21 B25:BL25 B29:BL29 B33:BL33 B37:BL37 B41:BL41 B45:BL45 B49:BL49 B53:BL53 B57:BL57 B61:BL61 B65:BL65 B69:BL69 B73:BL73 B77:BL77 B81:BL81 B85:BL85 B89:BL89">
    <cfRule type="cellIs" dxfId="21" priority="1" operator="greaterThanOrEqual">
      <formula>0.5</formula>
    </cfRule>
  </conditionalFormatting>
  <dataValidations disablePrompts="1" count="4">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xr:uid="{00000000-0002-0000-0000-000000000000}">
      <formula1>"APLICA PRIMA"</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xr:uid="{00000000-0002-0000-0000-000001000000}">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xr:uid="{00000000-0002-0000-0000-000002000000}">
      <formula1>0.5</formula1>
    </dataValidation>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xr:uid="{00000000-0002-0000-0000-000003000000}">
      <formula1>"FALTA,RETARDO,ACUERDO,P SIN GOCE,NO SE CITO,FESTIVO,VACACIONES,INCAPACIDAD,SUSPENSION"</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L100"/>
  <sheetViews>
    <sheetView tabSelected="1" topLeftCell="A44" workbookViewId="0">
      <pane xSplit="1" topLeftCell="B1" activePane="topRight" state="frozen"/>
      <selection pane="topRight" activeCell="A45" sqref="A45"/>
    </sheetView>
  </sheetViews>
  <sheetFormatPr baseColWidth="10" defaultColWidth="12.5703125" defaultRowHeight="15.75" customHeight="1" x14ac:dyDescent="0.2"/>
  <cols>
    <col min="1" max="1" width="40.28515625" customWidth="1"/>
    <col min="2" max="64" width="15.5703125" customWidth="1"/>
  </cols>
  <sheetData>
    <row r="1" spans="1:64" ht="12.75" x14ac:dyDescent="0.2">
      <c r="A1" s="1"/>
      <c r="B1" s="1"/>
      <c r="E1" s="1"/>
      <c r="F1" s="1"/>
      <c r="G1" s="1"/>
      <c r="H1" s="1"/>
      <c r="I1" s="1"/>
      <c r="J1" s="1"/>
      <c r="K1" s="1"/>
      <c r="L1" s="1"/>
      <c r="M1" s="1"/>
      <c r="N1" s="1"/>
      <c r="O1" s="1"/>
      <c r="P1" s="1"/>
      <c r="Q1" s="1"/>
      <c r="R1" s="1"/>
      <c r="S1" s="1"/>
      <c r="T1" s="1"/>
      <c r="U1" s="1"/>
      <c r="V1" s="1"/>
      <c r="W1" s="1"/>
      <c r="X1" s="1"/>
      <c r="Y1" s="1"/>
      <c r="Z1" s="1"/>
      <c r="AA1" s="1"/>
      <c r="AB1" s="2"/>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ht="12.75" x14ac:dyDescent="0.2">
      <c r="A2" s="1"/>
      <c r="B2" s="1"/>
      <c r="E2" s="1"/>
      <c r="F2" s="1"/>
      <c r="G2" s="1"/>
      <c r="H2" s="1"/>
      <c r="I2" s="1"/>
      <c r="J2" s="1"/>
      <c r="K2" s="1"/>
      <c r="L2" s="1"/>
      <c r="M2" s="1"/>
      <c r="N2" s="1"/>
      <c r="O2" s="1"/>
      <c r="P2" s="1"/>
      <c r="Q2" s="1"/>
      <c r="R2" s="1"/>
      <c r="S2" s="1"/>
      <c r="T2" s="1"/>
      <c r="U2" s="1"/>
      <c r="V2" s="1"/>
      <c r="W2" s="1"/>
      <c r="X2" s="1"/>
      <c r="Y2" s="1"/>
      <c r="Z2" s="1"/>
      <c r="AA2" s="1"/>
      <c r="AB2" s="2"/>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spans="1:64" ht="12.75" x14ac:dyDescent="0.2">
      <c r="A3" s="1"/>
      <c r="B3" s="1"/>
      <c r="E3" s="1"/>
      <c r="F3" s="1"/>
      <c r="G3" s="1"/>
      <c r="H3" s="1"/>
      <c r="I3" s="1"/>
      <c r="J3" s="1"/>
      <c r="K3" s="1"/>
      <c r="L3" s="1"/>
      <c r="M3" s="1"/>
      <c r="N3" s="1"/>
      <c r="O3" s="1"/>
      <c r="P3" s="1"/>
      <c r="Q3" s="1"/>
      <c r="R3" s="1"/>
      <c r="S3" s="1"/>
      <c r="T3" s="1"/>
      <c r="U3" s="1"/>
      <c r="V3" s="1"/>
      <c r="W3" s="1"/>
      <c r="X3" s="1"/>
      <c r="Y3" s="1"/>
      <c r="Z3" s="1"/>
      <c r="AA3" s="1"/>
      <c r="AB3" s="2"/>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12.75" x14ac:dyDescent="0.2">
      <c r="A4" s="1"/>
      <c r="B4" s="1"/>
      <c r="E4" s="1"/>
      <c r="F4" s="1"/>
      <c r="G4" s="1"/>
      <c r="H4" s="1"/>
      <c r="I4" s="1"/>
      <c r="J4" s="1"/>
      <c r="K4" s="1"/>
      <c r="L4" s="1"/>
      <c r="M4" s="1"/>
      <c r="N4" s="1"/>
      <c r="O4" s="1"/>
      <c r="P4" s="1"/>
      <c r="Q4" s="1"/>
      <c r="R4" s="1"/>
      <c r="S4" s="1"/>
      <c r="T4" s="1"/>
      <c r="U4" s="1"/>
      <c r="V4" s="1"/>
      <c r="W4" s="1"/>
      <c r="X4" s="1"/>
      <c r="Y4" s="1"/>
      <c r="Z4" s="1"/>
      <c r="AA4" s="1"/>
      <c r="AB4" s="2"/>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ht="12.75" x14ac:dyDescent="0.2">
      <c r="A5" s="1"/>
      <c r="B5" s="1"/>
      <c r="E5" s="1"/>
      <c r="F5" s="1"/>
      <c r="G5" s="1"/>
      <c r="H5" s="1"/>
      <c r="I5" s="1"/>
      <c r="J5" s="1"/>
      <c r="K5" s="1"/>
      <c r="L5" s="1"/>
      <c r="M5" s="1"/>
      <c r="N5" s="1"/>
      <c r="O5" s="1"/>
      <c r="P5" s="1"/>
      <c r="Q5" s="1"/>
      <c r="R5" s="1"/>
      <c r="S5" s="1"/>
      <c r="T5" s="1"/>
      <c r="U5" s="1"/>
      <c r="V5" s="1"/>
      <c r="W5" s="1"/>
      <c r="X5" s="1"/>
      <c r="Y5" s="1"/>
      <c r="Z5" s="1"/>
      <c r="AA5" s="1"/>
      <c r="AB5" s="2"/>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spans="1:64" ht="12.75" x14ac:dyDescent="0.2">
      <c r="A6" s="1"/>
      <c r="B6" s="1"/>
      <c r="D6" s="1"/>
      <c r="E6" s="1"/>
      <c r="F6" s="1"/>
      <c r="G6" s="1"/>
      <c r="H6" s="1"/>
      <c r="I6" s="1"/>
      <c r="J6" s="1"/>
      <c r="K6" s="1"/>
      <c r="L6" s="1"/>
      <c r="M6" s="1"/>
      <c r="N6" s="1"/>
      <c r="O6" s="1"/>
      <c r="P6" s="1"/>
      <c r="Q6" s="1"/>
      <c r="R6" s="1"/>
      <c r="S6" s="1"/>
      <c r="T6" s="1"/>
      <c r="U6" s="1"/>
      <c r="V6" s="1"/>
      <c r="W6" s="1"/>
      <c r="X6" s="1"/>
      <c r="Y6" s="1"/>
      <c r="Z6" s="1"/>
      <c r="AA6" s="1"/>
      <c r="AB6" s="2"/>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spans="1:64" ht="12.75" x14ac:dyDescent="0.2">
      <c r="A7" s="1"/>
      <c r="B7" s="1"/>
      <c r="D7" s="1"/>
      <c r="E7" s="1"/>
      <c r="F7" s="1"/>
      <c r="G7" s="1"/>
      <c r="H7" s="1"/>
      <c r="I7" s="1"/>
      <c r="J7" s="1"/>
      <c r="K7" s="1"/>
      <c r="L7" s="1"/>
      <c r="M7" s="1"/>
      <c r="N7" s="1"/>
      <c r="O7" s="1"/>
      <c r="P7" s="1"/>
      <c r="Q7" s="1"/>
      <c r="R7" s="1"/>
      <c r="S7" s="1"/>
      <c r="T7" s="1"/>
      <c r="U7" s="1"/>
      <c r="V7" s="1"/>
      <c r="W7" s="1"/>
      <c r="X7" s="1"/>
      <c r="Y7" s="1"/>
      <c r="Z7" s="1"/>
      <c r="AA7" s="1"/>
      <c r="AB7" s="2"/>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4" ht="12.75" x14ac:dyDescent="0.2">
      <c r="A8" s="1"/>
      <c r="B8" s="1"/>
      <c r="D8" s="1"/>
      <c r="E8" s="1"/>
      <c r="F8" s="1"/>
      <c r="G8" s="1"/>
      <c r="H8" s="1"/>
      <c r="I8" s="1"/>
      <c r="J8" s="1"/>
      <c r="K8" s="1"/>
      <c r="L8" s="1"/>
      <c r="M8" s="1"/>
      <c r="N8" s="1"/>
      <c r="O8" s="1"/>
      <c r="P8" s="1"/>
      <c r="Q8" s="1"/>
      <c r="R8" s="1"/>
      <c r="S8" s="1"/>
      <c r="T8" s="1"/>
      <c r="U8" s="1"/>
      <c r="V8" s="1"/>
      <c r="W8" s="1"/>
      <c r="X8" s="1"/>
      <c r="Y8" s="1"/>
      <c r="Z8" s="1"/>
      <c r="AA8" s="1"/>
      <c r="AB8" s="2"/>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spans="1:64" ht="12.75" x14ac:dyDescent="0.2">
      <c r="A9" s="1"/>
      <c r="B9" s="1"/>
      <c r="D9" s="1"/>
      <c r="E9" s="1"/>
      <c r="F9" s="1"/>
      <c r="G9" s="1"/>
      <c r="H9" s="1"/>
      <c r="I9" s="1"/>
      <c r="J9" s="1"/>
      <c r="K9" s="1"/>
      <c r="L9" s="1"/>
      <c r="M9" s="1"/>
      <c r="N9" s="1"/>
      <c r="O9" s="1"/>
      <c r="P9" s="1"/>
      <c r="Q9" s="1"/>
      <c r="R9" s="1"/>
      <c r="S9" s="1"/>
      <c r="T9" s="1"/>
      <c r="U9" s="1"/>
      <c r="V9" s="1"/>
      <c r="W9" s="1"/>
      <c r="X9" s="1"/>
      <c r="Y9" s="1"/>
      <c r="Z9" s="1"/>
      <c r="AA9" s="1"/>
      <c r="AB9" s="2"/>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spans="1:64" ht="12.75" x14ac:dyDescent="0.2">
      <c r="A10" s="3" t="str">
        <f ca="1">IFERROR(__xludf.DUMMYFUNCTION("IMPORTRANGE(""https://docs.google.com/spreadsheets/d/1ziahsWZSm69nhzx_Atls_d0lXutJDo5ELl4KNgro4yA/edit#gid=1935951028"",""INFRA!A10:BL100"")"),"NOMBRE")</f>
        <v>NOMBRE</v>
      </c>
      <c r="B10" s="4">
        <f ca="1">IFERROR(__xludf.DUMMYFUNCTION("""COMPUTED_VALUE"""),45200)</f>
        <v>45200</v>
      </c>
      <c r="C10" s="5"/>
      <c r="D10" s="4">
        <f ca="1">IFERROR(__xludf.DUMMYFUNCTION("""COMPUTED_VALUE"""),45201)</f>
        <v>45201</v>
      </c>
      <c r="E10" s="5"/>
      <c r="F10" s="4">
        <f ca="1">IFERROR(__xludf.DUMMYFUNCTION("""COMPUTED_VALUE"""),45202)</f>
        <v>45202</v>
      </c>
      <c r="G10" s="5"/>
      <c r="H10" s="4">
        <f ca="1">IFERROR(__xludf.DUMMYFUNCTION("""COMPUTED_VALUE"""),45203)</f>
        <v>45203</v>
      </c>
      <c r="I10" s="5"/>
      <c r="J10" s="4">
        <f ca="1">IFERROR(__xludf.DUMMYFUNCTION("""COMPUTED_VALUE"""),45204)</f>
        <v>45204</v>
      </c>
      <c r="K10" s="5"/>
      <c r="L10" s="4">
        <f ca="1">IFERROR(__xludf.DUMMYFUNCTION("""COMPUTED_VALUE"""),45205)</f>
        <v>45205</v>
      </c>
      <c r="M10" s="5"/>
      <c r="N10" s="4">
        <f ca="1">IFERROR(__xludf.DUMMYFUNCTION("""COMPUTED_VALUE"""),45206)</f>
        <v>45206</v>
      </c>
      <c r="O10" s="5"/>
      <c r="P10" s="4">
        <f ca="1">IFERROR(__xludf.DUMMYFUNCTION("""COMPUTED_VALUE"""),45207)</f>
        <v>45207</v>
      </c>
      <c r="Q10" s="5"/>
      <c r="R10" s="4">
        <f ca="1">IFERROR(__xludf.DUMMYFUNCTION("""COMPUTED_VALUE"""),45208)</f>
        <v>45208</v>
      </c>
      <c r="S10" s="5"/>
      <c r="T10" s="4">
        <f ca="1">IFERROR(__xludf.DUMMYFUNCTION("""COMPUTED_VALUE"""),45209)</f>
        <v>45209</v>
      </c>
      <c r="U10" s="5"/>
      <c r="V10" s="4">
        <f ca="1">IFERROR(__xludf.DUMMYFUNCTION("""COMPUTED_VALUE"""),45210)</f>
        <v>45210</v>
      </c>
      <c r="W10" s="5"/>
      <c r="X10" s="4">
        <f ca="1">IFERROR(__xludf.DUMMYFUNCTION("""COMPUTED_VALUE"""),45211)</f>
        <v>45211</v>
      </c>
      <c r="Y10" s="5"/>
      <c r="Z10" s="4">
        <f ca="1">IFERROR(__xludf.DUMMYFUNCTION("""COMPUTED_VALUE"""),45212)</f>
        <v>45212</v>
      </c>
      <c r="AA10" s="5"/>
      <c r="AB10" s="4">
        <f ca="1">IFERROR(__xludf.DUMMYFUNCTION("""COMPUTED_VALUE"""),45213)</f>
        <v>45213</v>
      </c>
      <c r="AC10" s="5"/>
      <c r="AD10" s="4">
        <f ca="1">IFERROR(__xludf.DUMMYFUNCTION("""COMPUTED_VALUE"""),45214)</f>
        <v>45214</v>
      </c>
      <c r="AE10" s="5"/>
      <c r="AF10" s="4">
        <f ca="1">IFERROR(__xludf.DUMMYFUNCTION("""COMPUTED_VALUE"""),45215)</f>
        <v>45215</v>
      </c>
      <c r="AG10" s="5"/>
      <c r="AH10" s="4">
        <f ca="1">IFERROR(__xludf.DUMMYFUNCTION("""COMPUTED_VALUE"""),45216)</f>
        <v>45216</v>
      </c>
      <c r="AI10" s="5"/>
      <c r="AJ10" s="4">
        <f ca="1">IFERROR(__xludf.DUMMYFUNCTION("""COMPUTED_VALUE"""),45217)</f>
        <v>45217</v>
      </c>
      <c r="AK10" s="5"/>
      <c r="AL10" s="4">
        <f ca="1">IFERROR(__xludf.DUMMYFUNCTION("""COMPUTED_VALUE"""),45218)</f>
        <v>45218</v>
      </c>
      <c r="AM10" s="5"/>
      <c r="AN10" s="4">
        <f ca="1">IFERROR(__xludf.DUMMYFUNCTION("""COMPUTED_VALUE"""),45219)</f>
        <v>45219</v>
      </c>
      <c r="AO10" s="5"/>
      <c r="AP10" s="4">
        <f ca="1">IFERROR(__xludf.DUMMYFUNCTION("""COMPUTED_VALUE"""),45220)</f>
        <v>45220</v>
      </c>
      <c r="AQ10" s="5"/>
      <c r="AR10" s="4">
        <f ca="1">IFERROR(__xludf.DUMMYFUNCTION("""COMPUTED_VALUE"""),45221)</f>
        <v>45221</v>
      </c>
      <c r="AS10" s="5"/>
      <c r="AT10" s="4">
        <f ca="1">IFERROR(__xludf.DUMMYFUNCTION("""COMPUTED_VALUE"""),45222)</f>
        <v>45222</v>
      </c>
      <c r="AU10" s="5"/>
      <c r="AV10" s="4">
        <f ca="1">IFERROR(__xludf.DUMMYFUNCTION("""COMPUTED_VALUE"""),45223)</f>
        <v>45223</v>
      </c>
      <c r="AW10" s="5"/>
      <c r="AX10" s="4">
        <f ca="1">IFERROR(__xludf.DUMMYFUNCTION("""COMPUTED_VALUE"""),45224)</f>
        <v>45224</v>
      </c>
      <c r="AY10" s="5"/>
      <c r="AZ10" s="4">
        <f ca="1">IFERROR(__xludf.DUMMYFUNCTION("""COMPUTED_VALUE"""),45225)</f>
        <v>45225</v>
      </c>
      <c r="BA10" s="5"/>
      <c r="BB10" s="4">
        <f ca="1">IFERROR(__xludf.DUMMYFUNCTION("""COMPUTED_VALUE"""),45226)</f>
        <v>45226</v>
      </c>
      <c r="BC10" s="5"/>
      <c r="BD10" s="4">
        <f ca="1">IFERROR(__xludf.DUMMYFUNCTION("""COMPUTED_VALUE"""),45227)</f>
        <v>45227</v>
      </c>
      <c r="BE10" s="5"/>
      <c r="BF10" s="4">
        <f ca="1">IFERROR(__xludf.DUMMYFUNCTION("""COMPUTED_VALUE"""),45228)</f>
        <v>45228</v>
      </c>
      <c r="BG10" s="5"/>
      <c r="BH10" s="4">
        <f ca="1">IFERROR(__xludf.DUMMYFUNCTION("""COMPUTED_VALUE"""),45229)</f>
        <v>45229</v>
      </c>
      <c r="BI10" s="5"/>
      <c r="BJ10" s="4">
        <f ca="1">IFERROR(__xludf.DUMMYFUNCTION("""COMPUTED_VALUE"""),45230)</f>
        <v>45230</v>
      </c>
      <c r="BK10" s="5"/>
      <c r="BL10" s="6" t="str">
        <f ca="1">IFERROR(__xludf.DUMMYFUNCTION("""COMPUTED_VALUE"""),"HORAS EXTRA")</f>
        <v>HORAS EXTRA</v>
      </c>
    </row>
    <row r="11" spans="1:64" ht="12.75" x14ac:dyDescent="0.2">
      <c r="A11" s="18" t="str">
        <f ca="1">IFERROR(__xludf.DUMMYFUNCTION("""COMPUTED_VALUE"""),"CARLOS MENDOZA")</f>
        <v>CARLOS MENDOZA</v>
      </c>
      <c r="B11" s="7"/>
      <c r="C11" s="7"/>
      <c r="D11" s="7" t="str">
        <f ca="1">IFERROR(__xludf.DUMMYFUNCTION("""COMPUTED_VALUE"""),"ALMACEN")</f>
        <v>ALMACEN</v>
      </c>
      <c r="E11" s="7" t="str">
        <f ca="1">IFERROR(__xludf.DUMMYFUNCTION("""COMPUTED_VALUE"""),"ALMACEN")</f>
        <v>ALMACEN</v>
      </c>
      <c r="F11" s="7" t="str">
        <f ca="1">IFERROR(__xludf.DUMMYFUNCTION("""COMPUTED_VALUE"""),"ALMACEN")</f>
        <v>ALMACEN</v>
      </c>
      <c r="G11" s="7" t="str">
        <f ca="1">IFERROR(__xludf.DUMMYFUNCTION("""COMPUTED_VALUE"""),"ALMACEN")</f>
        <v>ALMACEN</v>
      </c>
      <c r="H11" s="7" t="str">
        <f ca="1">IFERROR(__xludf.DUMMYFUNCTION("""COMPUTED_VALUE"""),"ALMACEN")</f>
        <v>ALMACEN</v>
      </c>
      <c r="I11" s="7" t="str">
        <f ca="1">IFERROR(__xludf.DUMMYFUNCTION("""COMPUTED_VALUE"""),"ALMACEN")</f>
        <v>ALMACEN</v>
      </c>
      <c r="J11" s="7" t="str">
        <f ca="1">IFERROR(__xludf.DUMMYFUNCTION("""COMPUTED_VALUE"""),"ALMACEN")</f>
        <v>ALMACEN</v>
      </c>
      <c r="K11" s="7" t="str">
        <f ca="1">IFERROR(__xludf.DUMMYFUNCTION("""COMPUTED_VALUE"""),"ALMACEN")</f>
        <v>ALMACEN</v>
      </c>
      <c r="L11" s="7" t="str">
        <f ca="1">IFERROR(__xludf.DUMMYFUNCTION("""COMPUTED_VALUE"""),"ALMACEN")</f>
        <v>ALMACEN</v>
      </c>
      <c r="M11" s="7" t="str">
        <f ca="1">IFERROR(__xludf.DUMMYFUNCTION("""COMPUTED_VALUE"""),"ALMACEN")</f>
        <v>ALMACEN</v>
      </c>
      <c r="N11" s="7" t="str">
        <f ca="1">IFERROR(__xludf.DUMMYFUNCTION("""COMPUTED_VALUE"""),"MITRAS")</f>
        <v>MITRAS</v>
      </c>
      <c r="O11" s="7" t="str">
        <f ca="1">IFERROR(__xludf.DUMMYFUNCTION("""COMPUTED_VALUE"""),"MITRAS")</f>
        <v>MITRAS</v>
      </c>
      <c r="P11" s="7"/>
      <c r="Q11" s="7"/>
      <c r="R11" s="7" t="str">
        <f ca="1">IFERROR(__xludf.DUMMYFUNCTION("""COMPUTED_VALUE"""),"MITRAS")</f>
        <v>MITRAS</v>
      </c>
      <c r="S11" s="7" t="str">
        <f ca="1">IFERROR(__xludf.DUMMYFUNCTION("""COMPUTED_VALUE"""),"ALMACEN")</f>
        <v>ALMACEN</v>
      </c>
      <c r="T11" s="7" t="str">
        <f ca="1">IFERROR(__xludf.DUMMYFUNCTION("""COMPUTED_VALUE"""),"ALMACEN")</f>
        <v>ALMACEN</v>
      </c>
      <c r="U11" s="7" t="str">
        <f ca="1">IFERROR(__xludf.DUMMYFUNCTION("""COMPUTED_VALUE"""),"ALMACEN")</f>
        <v>ALMACEN</v>
      </c>
      <c r="V11" s="7" t="str">
        <f ca="1">IFERROR(__xludf.DUMMYFUNCTION("""COMPUTED_VALUE"""),"ALMACEN")</f>
        <v>ALMACEN</v>
      </c>
      <c r="W11" s="7"/>
      <c r="X11" s="7" t="str">
        <f ca="1">IFERROR(__xludf.DUMMYFUNCTION("""COMPUTED_VALUE"""),"ALMACEN")</f>
        <v>ALMACEN</v>
      </c>
      <c r="Y11" s="7" t="str">
        <f ca="1">IFERROR(__xludf.DUMMYFUNCTION("""COMPUTED_VALUE"""),"ALMACEN")</f>
        <v>ALMACEN</v>
      </c>
      <c r="Z11" s="7" t="str">
        <f ca="1">IFERROR(__xludf.DUMMYFUNCTION("""COMPUTED_VALUE"""),"ALMACEN")</f>
        <v>ALMACEN</v>
      </c>
      <c r="AA11" s="7" t="str">
        <f ca="1">IFERROR(__xludf.DUMMYFUNCTION("""COMPUTED_VALUE"""),"ALMACEN")</f>
        <v>ALMACEN</v>
      </c>
      <c r="AB11" s="7"/>
      <c r="AC11" s="7"/>
      <c r="AD11" s="7"/>
      <c r="AE11" s="7"/>
      <c r="AF11" s="7" t="str">
        <f ca="1">IFERROR(__xludf.DUMMYFUNCTION("""COMPUTED_VALUE"""),"ALMACEN")</f>
        <v>ALMACEN</v>
      </c>
      <c r="AG11" s="7" t="str">
        <f ca="1">IFERROR(__xludf.DUMMYFUNCTION("""COMPUTED_VALUE"""),"ALMACEN")</f>
        <v>ALMACEN</v>
      </c>
      <c r="AH11" s="7" t="str">
        <f ca="1">IFERROR(__xludf.DUMMYFUNCTION("""COMPUTED_VALUE"""),"ALMACEN")</f>
        <v>ALMACEN</v>
      </c>
      <c r="AI11" s="7" t="str">
        <f ca="1">IFERROR(__xludf.DUMMYFUNCTION("""COMPUTED_VALUE"""),"ALMACEN")</f>
        <v>ALMACEN</v>
      </c>
      <c r="AJ11" s="7" t="str">
        <f ca="1">IFERROR(__xludf.DUMMYFUNCTION("""COMPUTED_VALUE"""),"ALMACEN")</f>
        <v>ALMACEN</v>
      </c>
      <c r="AK11" s="7"/>
      <c r="AL11" s="7" t="str">
        <f ca="1">IFERROR(__xludf.DUMMYFUNCTION("""COMPUTED_VALUE"""),"ALMACEN")</f>
        <v>ALMACEN</v>
      </c>
      <c r="AM11" s="7" t="str">
        <f ca="1">IFERROR(__xludf.DUMMYFUNCTION("""COMPUTED_VALUE"""),"ALMACEN")</f>
        <v>ALMACEN</v>
      </c>
      <c r="AN11" s="7" t="str">
        <f ca="1">IFERROR(__xludf.DUMMYFUNCTION("""COMPUTED_VALUE"""),"ALMACEN")</f>
        <v>ALMACEN</v>
      </c>
      <c r="AO11" s="7" t="str">
        <f ca="1">IFERROR(__xludf.DUMMYFUNCTION("""COMPUTED_VALUE"""),"ALMACEN")</f>
        <v>ALMACEN</v>
      </c>
      <c r="AP11" s="7"/>
      <c r="AQ11" s="7"/>
      <c r="AR11" s="7"/>
      <c r="AS11" s="7"/>
      <c r="AT11" s="7" t="str">
        <f ca="1">IFERROR(__xludf.DUMMYFUNCTION("""COMPUTED_VALUE"""),"ALMACEN")</f>
        <v>ALMACEN</v>
      </c>
      <c r="AU11" s="7" t="str">
        <f ca="1">IFERROR(__xludf.DUMMYFUNCTION("""COMPUTED_VALUE"""),"ALMACEN")</f>
        <v>ALMACEN</v>
      </c>
      <c r="AV11" s="7" t="str">
        <f ca="1">IFERROR(__xludf.DUMMYFUNCTION("""COMPUTED_VALUE"""),"ALMACEN")</f>
        <v>ALMACEN</v>
      </c>
      <c r="AW11" s="7" t="str">
        <f ca="1">IFERROR(__xludf.DUMMYFUNCTION("""COMPUTED_VALUE"""),"ALMACEN")</f>
        <v>ALMACEN</v>
      </c>
      <c r="AX11" s="7" t="str">
        <f ca="1">IFERROR(__xludf.DUMMYFUNCTION("""COMPUTED_VALUE"""),"ALMACEN")</f>
        <v>ALMACEN</v>
      </c>
      <c r="AY11" s="7" t="str">
        <f ca="1">IFERROR(__xludf.DUMMYFUNCTION("""COMPUTED_VALUE"""),"ALMACEN")</f>
        <v>ALMACEN</v>
      </c>
      <c r="AZ11" s="7" t="str">
        <f ca="1">IFERROR(__xludf.DUMMYFUNCTION("""COMPUTED_VALUE"""),"ALMACEN")</f>
        <v>ALMACEN</v>
      </c>
      <c r="BA11" s="7" t="str">
        <f ca="1">IFERROR(__xludf.DUMMYFUNCTION("""COMPUTED_VALUE"""),"ALMACEN")</f>
        <v>ALMACEN</v>
      </c>
      <c r="BB11" s="7" t="str">
        <f ca="1">IFERROR(__xludf.DUMMYFUNCTION("""COMPUTED_VALUE"""),"ALMACEN")</f>
        <v>ALMACEN</v>
      </c>
      <c r="BC11" s="7" t="str">
        <f ca="1">IFERROR(__xludf.DUMMYFUNCTION("""COMPUTED_VALUE"""),"MITRAS")</f>
        <v>MITRAS</v>
      </c>
      <c r="BD11" s="7"/>
      <c r="BE11" s="7"/>
      <c r="BF11" s="7"/>
      <c r="BG11" s="7"/>
      <c r="BH11" s="7" t="str">
        <f ca="1">IFERROR(__xludf.DUMMYFUNCTION("""COMPUTED_VALUE"""),"ALMACEN")</f>
        <v>ALMACEN</v>
      </c>
      <c r="BI11" s="7" t="str">
        <f ca="1">IFERROR(__xludf.DUMMYFUNCTION("""COMPUTED_VALUE"""),"ALMACEN")</f>
        <v>ALMACEN</v>
      </c>
      <c r="BJ11" s="7" t="str">
        <f ca="1">IFERROR(__xludf.DUMMYFUNCTION("""COMPUTED_VALUE"""),"ALMACEN")</f>
        <v>ALMACEN</v>
      </c>
      <c r="BK11" s="7" t="str">
        <f ca="1">IFERROR(__xludf.DUMMYFUNCTION("""COMPUTED_VALUE"""),"ALMACEN")</f>
        <v>ALMACEN</v>
      </c>
      <c r="BL11" s="8"/>
    </row>
    <row r="12" spans="1:64" ht="78" customHeight="1" x14ac:dyDescent="0.2">
      <c r="A12" s="17"/>
      <c r="B12" s="16"/>
      <c r="C12" s="17"/>
      <c r="D12" s="16" t="str">
        <f ca="1">IFERROR(__xludf.DUMMYFUNCTION("""COMPUTED_VALUE"""),"ENVIO DE COTIZACIONES, LLENADO DE REPORTES")</f>
        <v>ENVIO DE COTIZACIONES, LLENADO DE REPORTES</v>
      </c>
      <c r="E12" s="17"/>
      <c r="F12" s="16" t="str">
        <f ca="1">IFERROR(__xludf.DUMMYFUNCTION("""COMPUTED_VALUE"""),"ENVIO DE COTIZACIONES, LLENADO DE REPORTES")</f>
        <v>ENVIO DE COTIZACIONES, LLENADO DE REPORTES</v>
      </c>
      <c r="G12" s="17"/>
      <c r="H12" s="16" t="str">
        <f ca="1">IFERROR(__xludf.DUMMYFUNCTION("""COMPUTED_VALUE"""),"ENVIO DE COTIZACIONES, LLENADO DE REPORTES")</f>
        <v>ENVIO DE COTIZACIONES, LLENADO DE REPORTES</v>
      </c>
      <c r="I12" s="17"/>
      <c r="J12" s="16" t="str">
        <f ca="1">IFERROR(__xludf.DUMMYFUNCTION("""COMPUTED_VALUE"""),"ENVIO DE COTIZACIONES, LLENADO DE REPORTES")</f>
        <v>ENVIO DE COTIZACIONES, LLENADO DE REPORTES</v>
      </c>
      <c r="K12" s="17"/>
      <c r="L12" s="16" t="str">
        <f ca="1">IFERROR(__xludf.DUMMYFUNCTION("""COMPUTED_VALUE"""),"ENVIO DE COTIZACIONES, LLENADO DE REPORTES, REUNION ISO EN MITRAS")</f>
        <v>ENVIO DE COTIZACIONES, LLENADO DE REPORTES, REUNION ISO EN MITRAS</v>
      </c>
      <c r="M12" s="17"/>
      <c r="N12" s="16" t="str">
        <f ca="1">IFERROR(__xludf.DUMMYFUNCTION("""COMPUTED_VALUE"""),"REUNION EN MITRAS ISO")</f>
        <v>REUNION EN MITRAS ISO</v>
      </c>
      <c r="O12" s="17"/>
      <c r="P12" s="16"/>
      <c r="Q12" s="17"/>
      <c r="R12" s="16" t="str">
        <f ca="1">IFERROR(__xludf.DUMMYFUNCTION("""COMPUTED_VALUE"""),"CURSO ISO EN MITRAS, ENVIO DE COTIZACIONES, LLENADO DE REPORTES")</f>
        <v>CURSO ISO EN MITRAS, ENVIO DE COTIZACIONES, LLENADO DE REPORTES</v>
      </c>
      <c r="S12" s="17"/>
      <c r="T12" s="16" t="str">
        <f ca="1">IFERROR(__xludf.DUMMYFUNCTION("""COMPUTED_VALUE"""),"ENVIO DE COTIZACIONES, LLENADO DE REPORTES")</f>
        <v>ENVIO DE COTIZACIONES, LLENADO DE REPORTES</v>
      </c>
      <c r="U12" s="17"/>
      <c r="V12" s="16" t="str">
        <f ca="1">IFERROR(__xludf.DUMMYFUNCTION("""COMPUTED_VALUE"""),"ENVIO DE COTIZACIONES, LLENADO DE REPORTES")</f>
        <v>ENVIO DE COTIZACIONES, LLENADO DE REPORTES</v>
      </c>
      <c r="W12" s="17"/>
      <c r="X12" s="16" t="str">
        <f ca="1">IFERROR(__xludf.DUMMYFUNCTION("""COMPUTED_VALUE"""),"
ENVIO DE COTIZACIONES, LLENADO DE REPORTES
")</f>
        <v xml:space="preserve">
ENVIO DE COTIZACIONES, LLENADO DE REPORTES
</v>
      </c>
      <c r="Y12" s="17"/>
      <c r="Z12" s="16" t="str">
        <f ca="1">IFERROR(__xludf.DUMMYFUNCTION("""COMPUTED_VALUE"""),"ENVIO DE COTIZACIONES, LLENADO DE REPORTES
")</f>
        <v xml:space="preserve">ENVIO DE COTIZACIONES, LLENADO DE REPORTES
</v>
      </c>
      <c r="AA12" s="17"/>
      <c r="AB12" s="16" t="str">
        <f ca="1">IFERROR(__xludf.DUMMYFUNCTION("""COMPUTED_VALUE"""),"NO SE CITO")</f>
        <v>NO SE CITO</v>
      </c>
      <c r="AC12" s="17"/>
      <c r="AD12" s="16"/>
      <c r="AE12" s="17"/>
      <c r="AF12" s="16" t="str">
        <f ca="1">IFERROR(__xludf.DUMMYFUNCTION("""COMPUTED_VALUE"""),"AUDITORIA ISO")</f>
        <v>AUDITORIA ISO</v>
      </c>
      <c r="AG12" s="17"/>
      <c r="AH12" s="16" t="str">
        <f ca="1">IFERROR(__xludf.DUMMYFUNCTION("""COMPUTED_VALUE"""),"ENVIO DE COTIZACIONES, LLENADO DE REPORTES")</f>
        <v>ENVIO DE COTIZACIONES, LLENADO DE REPORTES</v>
      </c>
      <c r="AI12" s="17"/>
      <c r="AJ12" s="16" t="str">
        <f ca="1">IFERROR(__xludf.DUMMYFUNCTION("""COMPUTED_VALUE"""),"ENVIO DE COTIZACIONES, LLENADO DE REPORTES")</f>
        <v>ENVIO DE COTIZACIONES, LLENADO DE REPORTES</v>
      </c>
      <c r="AK12" s="17"/>
      <c r="AL12" s="16" t="str">
        <f ca="1">IFERROR(__xludf.DUMMYFUNCTION("""COMPUTED_VALUE"""),"ENVIO DE COTIZACIONES, LLENADO DE REPORTES")</f>
        <v>ENVIO DE COTIZACIONES, LLENADO DE REPORTES</v>
      </c>
      <c r="AM12" s="17"/>
      <c r="AN12" s="16" t="str">
        <f ca="1">IFERROR(__xludf.DUMMYFUNCTION("""COMPUTED_VALUE"""),"ENVIO DE COTIZACIONES, LLENADO DE REPORTES")</f>
        <v>ENVIO DE COTIZACIONES, LLENADO DE REPORTES</v>
      </c>
      <c r="AO12" s="17"/>
      <c r="AP12" s="16" t="str">
        <f ca="1">IFERROR(__xludf.DUMMYFUNCTION("""COMPUTED_VALUE"""),"NO SE CITO")</f>
        <v>NO SE CITO</v>
      </c>
      <c r="AQ12" s="17"/>
      <c r="AR12" s="16"/>
      <c r="AS12" s="17"/>
      <c r="AT12" s="16" t="str">
        <f ca="1">IFERROR(__xludf.DUMMYFUNCTION("""COMPUTED_VALUE"""),"ENVIO DE COTIZACIONES, LLENADO DE REPORTES        ")</f>
        <v xml:space="preserve">ENVIO DE COTIZACIONES, LLENADO DE REPORTES        </v>
      </c>
      <c r="AU12" s="17"/>
      <c r="AV12" s="16" t="str">
        <f ca="1">IFERROR(__xludf.DUMMYFUNCTION("""COMPUTED_VALUE"""),"ENVIO DE COTIZACIONES, LLENADO DE REPORTES ")</f>
        <v xml:space="preserve">ENVIO DE COTIZACIONES, LLENADO DE REPORTES </v>
      </c>
      <c r="AW12" s="17"/>
      <c r="AX12" s="16" t="str">
        <f ca="1">IFERROR(__xludf.DUMMYFUNCTION("""COMPUTED_VALUE"""),"ENVIO DE COTIZACIONES, LLENADO DE REPORTES")</f>
        <v>ENVIO DE COTIZACIONES, LLENADO DE REPORTES</v>
      </c>
      <c r="AY12" s="17"/>
      <c r="AZ12" s="16" t="str">
        <f ca="1">IFERROR(__xludf.DUMMYFUNCTION("""COMPUTED_VALUE"""),"ENVIO DE COTIZACIONES, LLENADO DE REPORTES")</f>
        <v>ENVIO DE COTIZACIONES, LLENADO DE REPORTES</v>
      </c>
      <c r="BA12" s="17"/>
      <c r="BB12" s="16" t="str">
        <f ca="1">IFERROR(__xludf.DUMMYFUNCTION("""COMPUTED_VALUE"""),"ENVIO DE COTIZACIONES, LLENADO DE REPORTES, REUNION ISO EN MITRAS")</f>
        <v>ENVIO DE COTIZACIONES, LLENADO DE REPORTES, REUNION ISO EN MITRAS</v>
      </c>
      <c r="BC12" s="17"/>
      <c r="BD12" s="16" t="str">
        <f ca="1">IFERROR(__xludf.DUMMYFUNCTION("""COMPUTED_VALUE"""),"NO SE CITO")</f>
        <v>NO SE CITO</v>
      </c>
      <c r="BE12" s="17"/>
      <c r="BF12" s="16"/>
      <c r="BG12" s="17"/>
      <c r="BH12" s="16" t="str">
        <f ca="1">IFERROR(__xludf.DUMMYFUNCTION("""COMPUTED_VALUE"""),"ENVIO DE COTIZACIONES, LLENADO DE REPORTES")</f>
        <v>ENVIO DE COTIZACIONES, LLENADO DE REPORTES</v>
      </c>
      <c r="BI12" s="17"/>
      <c r="BJ12" s="16" t="str">
        <f ca="1">IFERROR(__xludf.DUMMYFUNCTION("""COMPUTED_VALUE"""),"ENVIO DE COTIZACIONES, LLENADO DE REPORTES,")</f>
        <v>ENVIO DE COTIZACIONES, LLENADO DE REPORTES,</v>
      </c>
      <c r="BK12" s="17"/>
      <c r="BL12" s="8"/>
    </row>
    <row r="13" spans="1:64" ht="12.75" x14ac:dyDescent="0.2">
      <c r="A13" s="9" t="str">
        <f ca="1">IFERROR(__xludf.DUMMYFUNCTION("""COMPUTED_VALUE"""),"HORAS EXTRA/PRIMA ALIMENTICIA")</f>
        <v>HORAS EXTRA/PRIMA ALIMENTICIA</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
        <f ca="1">IFERROR(__xludf.DUMMYFUNCTION("""COMPUTED_VALUE"""),0)</f>
        <v>0</v>
      </c>
    </row>
    <row r="14" spans="1:64" ht="12.75" x14ac:dyDescent="0.2">
      <c r="A14" s="3" t="str">
        <f ca="1">IFERROR(__xludf.DUMMYFUNCTION("""COMPUTED_VALUE"""),"NOMBRE")</f>
        <v>NOMBRE</v>
      </c>
      <c r="B14" s="4">
        <f ca="1">IFERROR(__xludf.DUMMYFUNCTION("""COMPUTED_VALUE"""),45200)</f>
        <v>45200</v>
      </c>
      <c r="C14" s="5"/>
      <c r="D14" s="4">
        <f ca="1">IFERROR(__xludf.DUMMYFUNCTION("""COMPUTED_VALUE"""),45201)</f>
        <v>45201</v>
      </c>
      <c r="E14" s="5"/>
      <c r="F14" s="4">
        <f ca="1">IFERROR(__xludf.DUMMYFUNCTION("""COMPUTED_VALUE"""),45202)</f>
        <v>45202</v>
      </c>
      <c r="G14" s="5"/>
      <c r="H14" s="4">
        <f ca="1">IFERROR(__xludf.DUMMYFUNCTION("""COMPUTED_VALUE"""),45203)</f>
        <v>45203</v>
      </c>
      <c r="I14" s="5"/>
      <c r="J14" s="4">
        <f ca="1">IFERROR(__xludf.DUMMYFUNCTION("""COMPUTED_VALUE"""),45204)</f>
        <v>45204</v>
      </c>
      <c r="K14" s="5"/>
      <c r="L14" s="4">
        <f ca="1">IFERROR(__xludf.DUMMYFUNCTION("""COMPUTED_VALUE"""),45205)</f>
        <v>45205</v>
      </c>
      <c r="M14" s="5"/>
      <c r="N14" s="4">
        <f ca="1">IFERROR(__xludf.DUMMYFUNCTION("""COMPUTED_VALUE"""),45206)</f>
        <v>45206</v>
      </c>
      <c r="O14" s="5"/>
      <c r="P14" s="4">
        <f ca="1">IFERROR(__xludf.DUMMYFUNCTION("""COMPUTED_VALUE"""),45207)</f>
        <v>45207</v>
      </c>
      <c r="Q14" s="5"/>
      <c r="R14" s="4">
        <f ca="1">IFERROR(__xludf.DUMMYFUNCTION("""COMPUTED_VALUE"""),45208)</f>
        <v>45208</v>
      </c>
      <c r="S14" s="5"/>
      <c r="T14" s="4">
        <f ca="1">IFERROR(__xludf.DUMMYFUNCTION("""COMPUTED_VALUE"""),45209)</f>
        <v>45209</v>
      </c>
      <c r="U14" s="5"/>
      <c r="V14" s="4">
        <f ca="1">IFERROR(__xludf.DUMMYFUNCTION("""COMPUTED_VALUE"""),45210)</f>
        <v>45210</v>
      </c>
      <c r="W14" s="5" t="str">
        <f ca="1">IFERROR(__xludf.DUMMYFUNCTION("""COMPUTED_VALUE"""),"VACACIONES")</f>
        <v>VACACIONES</v>
      </c>
      <c r="X14" s="4">
        <f ca="1">IFERROR(__xludf.DUMMYFUNCTION("""COMPUTED_VALUE"""),45211)</f>
        <v>45211</v>
      </c>
      <c r="Y14" s="5"/>
      <c r="Z14" s="4">
        <f ca="1">IFERROR(__xludf.DUMMYFUNCTION("""COMPUTED_VALUE"""),45212)</f>
        <v>45212</v>
      </c>
      <c r="AA14" s="5"/>
      <c r="AB14" s="4">
        <f ca="1">IFERROR(__xludf.DUMMYFUNCTION("""COMPUTED_VALUE"""),45213)</f>
        <v>45213</v>
      </c>
      <c r="AC14" s="5"/>
      <c r="AD14" s="4">
        <f ca="1">IFERROR(__xludf.DUMMYFUNCTION("""COMPUTED_VALUE"""),45214)</f>
        <v>45214</v>
      </c>
      <c r="AE14" s="5"/>
      <c r="AF14" s="4">
        <f ca="1">IFERROR(__xludf.DUMMYFUNCTION("""COMPUTED_VALUE"""),45215)</f>
        <v>45215</v>
      </c>
      <c r="AG14" s="5"/>
      <c r="AH14" s="4">
        <f ca="1">IFERROR(__xludf.DUMMYFUNCTION("""COMPUTED_VALUE"""),45216)</f>
        <v>45216</v>
      </c>
      <c r="AI14" s="5"/>
      <c r="AJ14" s="4">
        <f ca="1">IFERROR(__xludf.DUMMYFUNCTION("""COMPUTED_VALUE"""),45217)</f>
        <v>45217</v>
      </c>
      <c r="AK14" s="5"/>
      <c r="AL14" s="4">
        <f ca="1">IFERROR(__xludf.DUMMYFUNCTION("""COMPUTED_VALUE"""),45218)</f>
        <v>45218</v>
      </c>
      <c r="AM14" s="5"/>
      <c r="AN14" s="4">
        <f ca="1">IFERROR(__xludf.DUMMYFUNCTION("""COMPUTED_VALUE"""),45219)</f>
        <v>45219</v>
      </c>
      <c r="AO14" s="5"/>
      <c r="AP14" s="4">
        <f ca="1">IFERROR(__xludf.DUMMYFUNCTION("""COMPUTED_VALUE"""),45220)</f>
        <v>45220</v>
      </c>
      <c r="AQ14" s="5"/>
      <c r="AR14" s="4">
        <f ca="1">IFERROR(__xludf.DUMMYFUNCTION("""COMPUTED_VALUE"""),45221)</f>
        <v>45221</v>
      </c>
      <c r="AS14" s="5"/>
      <c r="AT14" s="4">
        <f ca="1">IFERROR(__xludf.DUMMYFUNCTION("""COMPUTED_VALUE"""),45222)</f>
        <v>45222</v>
      </c>
      <c r="AU14" s="5"/>
      <c r="AV14" s="4">
        <f ca="1">IFERROR(__xludf.DUMMYFUNCTION("""COMPUTED_VALUE"""),45223)</f>
        <v>45223</v>
      </c>
      <c r="AW14" s="5"/>
      <c r="AX14" s="4">
        <f ca="1">IFERROR(__xludf.DUMMYFUNCTION("""COMPUTED_VALUE"""),45224)</f>
        <v>45224</v>
      </c>
      <c r="AY14" s="5"/>
      <c r="AZ14" s="4">
        <f ca="1">IFERROR(__xludf.DUMMYFUNCTION("""COMPUTED_VALUE"""),45225)</f>
        <v>45225</v>
      </c>
      <c r="BA14" s="5"/>
      <c r="BB14" s="4">
        <f ca="1">IFERROR(__xludf.DUMMYFUNCTION("""COMPUTED_VALUE"""),45226)</f>
        <v>45226</v>
      </c>
      <c r="BC14" s="5"/>
      <c r="BD14" s="4">
        <f ca="1">IFERROR(__xludf.DUMMYFUNCTION("""COMPUTED_VALUE"""),45227)</f>
        <v>45227</v>
      </c>
      <c r="BE14" s="5"/>
      <c r="BF14" s="4">
        <f ca="1">IFERROR(__xludf.DUMMYFUNCTION("""COMPUTED_VALUE"""),45228)</f>
        <v>45228</v>
      </c>
      <c r="BG14" s="5"/>
      <c r="BH14" s="4">
        <f ca="1">IFERROR(__xludf.DUMMYFUNCTION("""COMPUTED_VALUE"""),45229)</f>
        <v>45229</v>
      </c>
      <c r="BI14" s="5"/>
      <c r="BJ14" s="4">
        <f ca="1">IFERROR(__xludf.DUMMYFUNCTION("""COMPUTED_VALUE"""),45230)</f>
        <v>45230</v>
      </c>
      <c r="BK14" s="5" t="str">
        <f ca="1">IFERROR(__xludf.DUMMYFUNCTION("""COMPUTED_VALUE"""),"FALTA")</f>
        <v>FALTA</v>
      </c>
      <c r="BL14" s="6" t="str">
        <f ca="1">IFERROR(__xludf.DUMMYFUNCTION("""COMPUTED_VALUE"""),"HORAS EXTRA")</f>
        <v>HORAS EXTRA</v>
      </c>
    </row>
    <row r="15" spans="1:64" ht="12.75" x14ac:dyDescent="0.2">
      <c r="A15" s="18" t="str">
        <f ca="1">IFERROR(__xludf.DUMMYFUNCTION("""COMPUTED_VALUE"""),"JUAN PABLO MARTINEZ")</f>
        <v>JUAN PABLO MARTINEZ</v>
      </c>
      <c r="B15" s="7"/>
      <c r="C15" s="7"/>
      <c r="D15" s="7"/>
      <c r="E15" s="7"/>
      <c r="F15" s="7"/>
      <c r="G15" s="7"/>
      <c r="H15" s="7"/>
      <c r="I15" s="7"/>
      <c r="J15" s="7" t="str">
        <f ca="1">IFERROR(__xludf.DUMMYFUNCTION("""COMPUTED_VALUE"""),"ALMACEN")</f>
        <v>ALMACEN</v>
      </c>
      <c r="K15" s="7" t="str">
        <f ca="1">IFERROR(__xludf.DUMMYFUNCTION("""COMPUTED_VALUE"""),"UNI")</f>
        <v>UNI</v>
      </c>
      <c r="L15" s="7" t="str">
        <f ca="1">IFERROR(__xludf.DUMMYFUNCTION("""COMPUTED_VALUE"""),"ALMACEN")</f>
        <v>ALMACEN</v>
      </c>
      <c r="M15" s="7" t="str">
        <f ca="1">IFERROR(__xludf.DUMMYFUNCTION("""COMPUTED_VALUE"""),"ALMACEN")</f>
        <v>ALMACEN</v>
      </c>
      <c r="N15" s="7" t="str">
        <f ca="1">IFERROR(__xludf.DUMMYFUNCTION("""COMPUTED_VALUE"""),"MITRAS")</f>
        <v>MITRAS</v>
      </c>
      <c r="O15" s="7" t="str">
        <f ca="1">IFERROR(__xludf.DUMMYFUNCTION("""COMPUTED_VALUE"""),"MITRAS")</f>
        <v>MITRAS</v>
      </c>
      <c r="P15" s="7"/>
      <c r="Q15" s="7"/>
      <c r="R15" s="7" t="str">
        <f ca="1">IFERROR(__xludf.DUMMYFUNCTION("""COMPUTED_VALUE"""),"ALMACEN")</f>
        <v>ALMACEN</v>
      </c>
      <c r="S15" s="7" t="str">
        <f ca="1">IFERROR(__xludf.DUMMYFUNCTION("""COMPUTED_VALUE"""),"ALMACEN")</f>
        <v>ALMACEN</v>
      </c>
      <c r="T15" s="7" t="str">
        <f ca="1">IFERROR(__xludf.DUMMYFUNCTION("""COMPUTED_VALUE"""),"ALMACEN")</f>
        <v>ALMACEN</v>
      </c>
      <c r="U15" s="7" t="str">
        <f ca="1">IFERROR(__xludf.DUMMYFUNCTION("""COMPUTED_VALUE"""),"ALMACEN")</f>
        <v>ALMACEN</v>
      </c>
      <c r="V15" s="7"/>
      <c r="W15" s="7"/>
      <c r="X15" s="7" t="str">
        <f ca="1">IFERROR(__xludf.DUMMYFUNCTION("""COMPUTED_VALUE"""),"ALMACEN")</f>
        <v>ALMACEN</v>
      </c>
      <c r="Y15" s="7" t="str">
        <f ca="1">IFERROR(__xludf.DUMMYFUNCTION("""COMPUTED_VALUE"""),"ALMACEN")</f>
        <v>ALMACEN</v>
      </c>
      <c r="Z15" s="7" t="str">
        <f ca="1">IFERROR(__xludf.DUMMYFUNCTION("""COMPUTED_VALUE"""),"ALMACEN")</f>
        <v>ALMACEN</v>
      </c>
      <c r="AA15" s="7" t="str">
        <f ca="1">IFERROR(__xludf.DUMMYFUNCTION("""COMPUTED_VALUE"""),"ALMACEN")</f>
        <v>ALMACEN</v>
      </c>
      <c r="AB15" s="7"/>
      <c r="AC15" s="7"/>
      <c r="AD15" s="7"/>
      <c r="AE15" s="7"/>
      <c r="AF15" s="7" t="str">
        <f ca="1">IFERROR(__xludf.DUMMYFUNCTION("""COMPUTED_VALUE"""),"ALMACEN")</f>
        <v>ALMACEN</v>
      </c>
      <c r="AG15" s="7" t="str">
        <f ca="1">IFERROR(__xludf.DUMMYFUNCTION("""COMPUTED_VALUE"""),"ALMACEN")</f>
        <v>ALMACEN</v>
      </c>
      <c r="AH15" s="7" t="str">
        <f ca="1">IFERROR(__xludf.DUMMYFUNCTION("""COMPUTED_VALUE"""),"ALMACEN")</f>
        <v>ALMACEN</v>
      </c>
      <c r="AI15" s="7" t="str">
        <f ca="1">IFERROR(__xludf.DUMMYFUNCTION("""COMPUTED_VALUE"""),"ALMACEN")</f>
        <v>ALMACEN</v>
      </c>
      <c r="AJ15" s="7" t="str">
        <f ca="1">IFERROR(__xludf.DUMMYFUNCTION("""COMPUTED_VALUE"""),"ALMACEN")</f>
        <v>ALMACEN</v>
      </c>
      <c r="AK15" s="7" t="str">
        <f ca="1">IFERROR(__xludf.DUMMYFUNCTION("""COMPUTED_VALUE"""),"ALMACEN")</f>
        <v>ALMACEN</v>
      </c>
      <c r="AL15" s="7" t="str">
        <f ca="1">IFERROR(__xludf.DUMMYFUNCTION("""COMPUTED_VALUE"""),"ALMACEN")</f>
        <v>ALMACEN</v>
      </c>
      <c r="AM15" s="7" t="str">
        <f ca="1">IFERROR(__xludf.DUMMYFUNCTION("""COMPUTED_VALUE"""),"ALMACEN")</f>
        <v>ALMACEN</v>
      </c>
      <c r="AN15" s="7" t="str">
        <f ca="1">IFERROR(__xludf.DUMMYFUNCTION("""COMPUTED_VALUE"""),"ALMACEN")</f>
        <v>ALMACEN</v>
      </c>
      <c r="AO15" s="7" t="str">
        <f ca="1">IFERROR(__xludf.DUMMYFUNCTION("""COMPUTED_VALUE"""),"ALMACEN")</f>
        <v>ALMACEN</v>
      </c>
      <c r="AP15" s="7" t="str">
        <f ca="1">IFERROR(__xludf.DUMMYFUNCTION("""COMPUTED_VALUE"""),"GUE")</f>
        <v>GUE</v>
      </c>
      <c r="AQ15" s="7" t="str">
        <f ca="1">IFERROR(__xludf.DUMMYFUNCTION("""COMPUTED_VALUE"""),"GUE")</f>
        <v>GUE</v>
      </c>
      <c r="AR15" s="7"/>
      <c r="AS15" s="7"/>
      <c r="AT15" s="7" t="str">
        <f ca="1">IFERROR(__xludf.DUMMYFUNCTION("""COMPUTED_VALUE"""),"ALMACEN")</f>
        <v>ALMACEN</v>
      </c>
      <c r="AU15" s="7" t="str">
        <f ca="1">IFERROR(__xludf.DUMMYFUNCTION("""COMPUTED_VALUE"""),"ALMACEN")</f>
        <v>ALMACEN</v>
      </c>
      <c r="AV15" s="7" t="str">
        <f ca="1">IFERROR(__xludf.DUMMYFUNCTION("""COMPUTED_VALUE"""),"ALMACEN")</f>
        <v>ALMACEN</v>
      </c>
      <c r="AW15" s="7" t="str">
        <f ca="1">IFERROR(__xludf.DUMMYFUNCTION("""COMPUTED_VALUE"""),"ALMACEN")</f>
        <v>ALMACEN</v>
      </c>
      <c r="AX15" s="7" t="str">
        <f ca="1">IFERROR(__xludf.DUMMYFUNCTION("""COMPUTED_VALUE"""),"ALMACEN")</f>
        <v>ALMACEN</v>
      </c>
      <c r="AY15" s="7" t="str">
        <f ca="1">IFERROR(__xludf.DUMMYFUNCTION("""COMPUTED_VALUE"""),"ALMACEN")</f>
        <v>ALMACEN</v>
      </c>
      <c r="AZ15" s="7" t="str">
        <f ca="1">IFERROR(__xludf.DUMMYFUNCTION("""COMPUTED_VALUE"""),"ALMACEN")</f>
        <v>ALMACEN</v>
      </c>
      <c r="BA15" s="7" t="str">
        <f ca="1">IFERROR(__xludf.DUMMYFUNCTION("""COMPUTED_VALUE"""),"ALMACEN")</f>
        <v>ALMACEN</v>
      </c>
      <c r="BB15" s="7" t="str">
        <f ca="1">IFERROR(__xludf.DUMMYFUNCTION("""COMPUTED_VALUE"""),"ALMACEN")</f>
        <v>ALMACEN</v>
      </c>
      <c r="BC15" s="7" t="str">
        <f ca="1">IFERROR(__xludf.DUMMYFUNCTION("""COMPUTED_VALUE"""),"ALMACEN")</f>
        <v>ALMACEN</v>
      </c>
      <c r="BD15" s="7"/>
      <c r="BE15" s="7"/>
      <c r="BF15" s="7"/>
      <c r="BG15" s="7"/>
      <c r="BH15" s="7" t="str">
        <f ca="1">IFERROR(__xludf.DUMMYFUNCTION("""COMPUTED_VALUE"""),"ALMACEN")</f>
        <v>ALMACEN</v>
      </c>
      <c r="BI15" s="7" t="str">
        <f ca="1">IFERROR(__xludf.DUMMYFUNCTION("""COMPUTED_VALUE"""),"ALMACEN")</f>
        <v>ALMACEN</v>
      </c>
      <c r="BJ15" s="7"/>
      <c r="BK15" s="7"/>
      <c r="BL15" s="8"/>
    </row>
    <row r="16" spans="1:64" ht="79.5" customHeight="1" x14ac:dyDescent="0.2">
      <c r="A16" s="17"/>
      <c r="B16" s="16"/>
      <c r="C16" s="17"/>
      <c r="D16" s="16" t="str">
        <f ca="1">IFERROR(__xludf.DUMMYFUNCTION("""COMPUTED_VALUE"""),"ACTIVIDAD EN CEDIS GUADALAJARA, SE CONTEMPLA 4 HORAS EXTRAS YA QUE SE MOLVILIZO AL AEROPUERTO")</f>
        <v>ACTIVIDAD EN CEDIS GUADALAJARA, SE CONTEMPLA 4 HORAS EXTRAS YA QUE SE MOLVILIZO AL AEROPUERTO</v>
      </c>
      <c r="E16" s="17"/>
      <c r="F16" s="16" t="str">
        <f ca="1">IFERROR(__xludf.DUMMYFUNCTION("""COMPUTED_VALUE"""),"ACTIVIDAD EN CEDIS GUADALAJARA, SE CONTEMPLA HORAS ECTRAS YA QUE SE REPORTO SU SALIDA A LAS 7 Y 30 DEL CEDIS")</f>
        <v>ACTIVIDAD EN CEDIS GUADALAJARA, SE CONTEMPLA HORAS ECTRAS YA QUE SE REPORTO SU SALIDA A LAS 7 Y 30 DEL CEDIS</v>
      </c>
      <c r="G16" s="17"/>
      <c r="H16" s="16" t="str">
        <f ca="1">IFERROR(__xludf.DUMMYFUNCTION("""COMPUTED_VALUE"""),"ACTIVIDAD EN CEDIS GUADALAJARA, SE CONTEMPLA 2 HORAS EXTRAS YA SE MOVILIZO DESDE EL AEROPUERTO")</f>
        <v>ACTIVIDAD EN CEDIS GUADALAJARA, SE CONTEMPLA 2 HORAS EXTRAS YA SE MOVILIZO DESDE EL AEROPUERTO</v>
      </c>
      <c r="I16" s="17"/>
      <c r="J16" s="16" t="str">
        <f ca="1">IFERROR(__xludf.DUMMYFUNCTION("""COMPUTED_VALUE"""),"ACTIVIDAD EN UNIVERSIDAD, SE CONTEMPLA PERMISO DE SALIDA A LAS 5 PM")</f>
        <v>ACTIVIDAD EN UNIVERSIDAD, SE CONTEMPLA PERMISO DE SALIDA A LAS 5 PM</v>
      </c>
      <c r="K16" s="17"/>
      <c r="L16" s="16" t="str">
        <f ca="1">IFERROR(__xludf.DUMMYFUNCTION("""COMPUTED_VALUE"""),"FIRMADO DE REPORTES EN PANTA UNIVERSIDAD")</f>
        <v>FIRMADO DE REPORTES EN PANTA UNIVERSIDAD</v>
      </c>
      <c r="M16" s="17"/>
      <c r="N16" s="16" t="str">
        <f ca="1">IFERROR(__xludf.DUMMYFUNCTION("""COMPUTED_VALUE"""),"REUNION EN MITRAS ISO")</f>
        <v>REUNION EN MITRAS ISO</v>
      </c>
      <c r="O16" s="17"/>
      <c r="P16" s="16"/>
      <c r="Q16" s="17"/>
      <c r="R16" s="16" t="str">
        <f ca="1">IFERROR(__xludf.DUMMYFUNCTION("""COMPUTED_VALUE"""),"ACTIVIDAD EN UNIVERSIDAD")</f>
        <v>ACTIVIDAD EN UNIVERSIDAD</v>
      </c>
      <c r="S16" s="17"/>
      <c r="T16" s="16" t="str">
        <f ca="1">IFERROR(__xludf.DUMMYFUNCTION("""COMPUTED_VALUE"""),"ACTIVIDAD EN CHURUBUSCO")</f>
        <v>ACTIVIDAD EN CHURUBUSCO</v>
      </c>
      <c r="U16" s="17"/>
      <c r="V16" s="16" t="str">
        <f ca="1">IFERROR(__xludf.DUMMYFUNCTION("""COMPUTED_VALUE"""),"LLEVO A SU HIJO A CONSULTA MEDICA")</f>
        <v>LLEVO A SU HIJO A CONSULTA MEDICA</v>
      </c>
      <c r="W16" s="17"/>
      <c r="X16" s="16" t="str">
        <f ca="1">IFERROR(__xludf.DUMMYFUNCTION("""COMPUTED_VALUE"""),"ACTIVIDAD EN LARGOS NORTE")</f>
        <v>ACTIVIDAD EN LARGOS NORTE</v>
      </c>
      <c r="Y16" s="17"/>
      <c r="Z16" s="16" t="str">
        <f ca="1">IFERROR(__xludf.DUMMYFUNCTION("""COMPUTED_VALUE"""),"ACTIVIDAD EN PESQUERIA")</f>
        <v>ACTIVIDAD EN PESQUERIA</v>
      </c>
      <c r="AA16" s="17"/>
      <c r="AB16" s="16" t="str">
        <f ca="1">IFERROR(__xludf.DUMMYFUNCTION("""COMPUTED_VALUE"""),"NO SE CITO")</f>
        <v>NO SE CITO</v>
      </c>
      <c r="AC16" s="17"/>
      <c r="AD16" s="16"/>
      <c r="AE16" s="17"/>
      <c r="AF16" s="16" t="str">
        <f ca="1">IFERROR(__xludf.DUMMYFUNCTION("""COMPUTED_VALUE"""),"ACTIVIDAD EN GUERRERO")</f>
        <v>ACTIVIDAD EN GUERRERO</v>
      </c>
      <c r="AG16" s="17"/>
      <c r="AH16" s="16" t="str">
        <f ca="1">IFERROR(__xludf.DUMMYFUNCTION("""COMPUTED_VALUE"""),"ACTIVIDAD EN JUVENTUD, GUERRERO")</f>
        <v>ACTIVIDAD EN JUVENTUD, GUERRERO</v>
      </c>
      <c r="AI16" s="17"/>
      <c r="AJ16" s="16" t="str">
        <f ca="1">IFERROR(__xludf.DUMMYFUNCTION("""COMPUTED_VALUE"""),"ACTIVIDAD EN GUERRERO")</f>
        <v>ACTIVIDAD EN GUERRERO</v>
      </c>
      <c r="AK16" s="17"/>
      <c r="AL16" s="16" t="str">
        <f ca="1">IFERROR(__xludf.DUMMYFUNCTION("""COMPUTED_VALUE"""),"ACTIVIDAD EN GUERRERO")</f>
        <v>ACTIVIDAD EN GUERRERO</v>
      </c>
      <c r="AM16" s="17"/>
      <c r="AN16" s="16" t="str">
        <f ca="1">IFERROR(__xludf.DUMMYFUNCTION("""COMPUTED_VALUE"""),"ACTIVIDAD EN GUERRERO")</f>
        <v>ACTIVIDAD EN GUERRERO</v>
      </c>
      <c r="AO16" s="17"/>
      <c r="AP16" s="16" t="str">
        <f ca="1">IFERROR(__xludf.DUMMYFUNCTION("""COMPUTED_VALUE"""),"ASISTIO A CURSO REDI")</f>
        <v>ASISTIO A CURSO REDI</v>
      </c>
      <c r="AQ16" s="17"/>
      <c r="AR16" s="16"/>
      <c r="AS16" s="17"/>
      <c r="AT16" s="16" t="str">
        <f ca="1">IFERROR(__xludf.DUMMYFUNCTION("""COMPUTED_VALUE"""),"ACTIVIDAD EN GUERRERO")</f>
        <v>ACTIVIDAD EN GUERRERO</v>
      </c>
      <c r="AU16" s="17"/>
      <c r="AV16" s="16" t="str">
        <f ca="1">IFERROR(__xludf.DUMMYFUNCTION("""COMPUTED_VALUE"""),"ACTIVIDAD EN UNIVERSIDAD")</f>
        <v>ACTIVIDAD EN UNIVERSIDAD</v>
      </c>
      <c r="AW16" s="17"/>
      <c r="AX16" s="16" t="str">
        <f ca="1">IFERROR(__xludf.DUMMYFUNCTION("""COMPUTED_VALUE"""),"ACTIVIDAD EN UNIVERSIDAD")</f>
        <v>ACTIVIDAD EN UNIVERSIDAD</v>
      </c>
      <c r="AY16" s="17"/>
      <c r="AZ16" s="16" t="str">
        <f ca="1">IFERROR(__xludf.DUMMYFUNCTION("""COMPUTED_VALUE"""),"ACTIVIDAD EN GUERRERO")</f>
        <v>ACTIVIDAD EN GUERRERO</v>
      </c>
      <c r="BA16" s="17"/>
      <c r="BB16" s="16" t="str">
        <f ca="1">IFERROR(__xludf.DUMMYFUNCTION("""COMPUTED_VALUE"""),"ACTIVIDAD EN GUERRERO")</f>
        <v>ACTIVIDAD EN GUERRERO</v>
      </c>
      <c r="BC16" s="17"/>
      <c r="BD16" s="16" t="str">
        <f ca="1">IFERROR(__xludf.DUMMYFUNCTION("""COMPUTED_VALUE"""),"NO SE CITO")</f>
        <v>NO SE CITO</v>
      </c>
      <c r="BE16" s="17"/>
      <c r="BF16" s="16"/>
      <c r="BG16" s="17"/>
      <c r="BH16" s="16" t="str">
        <f ca="1">IFERROR(__xludf.DUMMYFUNCTION("""COMPUTED_VALUE"""),"APOYO EN ALMACEN")</f>
        <v>APOYO EN ALMACEN</v>
      </c>
      <c r="BI16" s="17"/>
      <c r="BJ16" s="16"/>
      <c r="BK16" s="17"/>
      <c r="BL16" s="8"/>
    </row>
    <row r="17" spans="1:64" ht="12.75" x14ac:dyDescent="0.2">
      <c r="A17" s="9" t="str">
        <f ca="1">IFERROR(__xludf.DUMMYFUNCTION("""COMPUTED_VALUE"""),"HORAS EXTRA/PRIMA ALIMENTICIA")</f>
        <v>HORAS EXTRA/PRIMA ALIMENTICIA</v>
      </c>
      <c r="B17" s="10"/>
      <c r="C17" s="10"/>
      <c r="D17" s="10">
        <f ca="1">IFERROR(__xludf.DUMMYFUNCTION("""COMPUTED_VALUE"""),4)</f>
        <v>4</v>
      </c>
      <c r="E17" s="10"/>
      <c r="F17" s="10">
        <f ca="1">IFERROR(__xludf.DUMMYFUNCTION("""COMPUTED_VALUE"""),1.5)</f>
        <v>1.5</v>
      </c>
      <c r="G17" s="10"/>
      <c r="H17" s="10">
        <f ca="1">IFERROR(__xludf.DUMMYFUNCTION("""COMPUTED_VALUE"""),2)</f>
        <v>2</v>
      </c>
      <c r="I17" s="10"/>
      <c r="J17" s="10"/>
      <c r="K17" s="10"/>
      <c r="L17" s="10"/>
      <c r="M17" s="10"/>
      <c r="N17" s="10"/>
      <c r="O17" s="10"/>
      <c r="P17" s="10"/>
      <c r="Q17" s="10"/>
      <c r="R17" s="10"/>
      <c r="S17" s="10"/>
      <c r="T17" s="10"/>
      <c r="U17" s="10"/>
      <c r="V17" s="10"/>
      <c r="W17" s="10"/>
      <c r="X17" s="10"/>
      <c r="Y17" s="10"/>
      <c r="Z17" s="10">
        <f ca="1">IFERROR(__xludf.DUMMYFUNCTION("""COMPUTED_VALUE"""),1.5)</f>
        <v>1.5</v>
      </c>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
        <f ca="1">IFERROR(__xludf.DUMMYFUNCTION("""COMPUTED_VALUE"""),9)</f>
        <v>9</v>
      </c>
    </row>
    <row r="18" spans="1:64" ht="12.75" x14ac:dyDescent="0.2">
      <c r="A18" s="3" t="str">
        <f ca="1">IFERROR(__xludf.DUMMYFUNCTION("""COMPUTED_VALUE"""),"NOMBRE")</f>
        <v>NOMBRE</v>
      </c>
      <c r="B18" s="4">
        <f ca="1">IFERROR(__xludf.DUMMYFUNCTION("""COMPUTED_VALUE"""),45200)</f>
        <v>45200</v>
      </c>
      <c r="C18" s="5"/>
      <c r="D18" s="4">
        <f ca="1">IFERROR(__xludf.DUMMYFUNCTION("""COMPUTED_VALUE"""),45201)</f>
        <v>45201</v>
      </c>
      <c r="E18" s="5"/>
      <c r="F18" s="4">
        <f ca="1">IFERROR(__xludf.DUMMYFUNCTION("""COMPUTED_VALUE"""),45202)</f>
        <v>45202</v>
      </c>
      <c r="G18" s="5"/>
      <c r="H18" s="4">
        <f ca="1">IFERROR(__xludf.DUMMYFUNCTION("""COMPUTED_VALUE"""),45203)</f>
        <v>45203</v>
      </c>
      <c r="I18" s="5"/>
      <c r="J18" s="4">
        <f ca="1">IFERROR(__xludf.DUMMYFUNCTION("""COMPUTED_VALUE"""),45204)</f>
        <v>45204</v>
      </c>
      <c r="K18" s="5"/>
      <c r="L18" s="4">
        <f ca="1">IFERROR(__xludf.DUMMYFUNCTION("""COMPUTED_VALUE"""),45205)</f>
        <v>45205</v>
      </c>
      <c r="M18" s="5"/>
      <c r="N18" s="4">
        <f ca="1">IFERROR(__xludf.DUMMYFUNCTION("""COMPUTED_VALUE"""),45206)</f>
        <v>45206</v>
      </c>
      <c r="O18" s="5"/>
      <c r="P18" s="4">
        <f ca="1">IFERROR(__xludf.DUMMYFUNCTION("""COMPUTED_VALUE"""),45207)</f>
        <v>45207</v>
      </c>
      <c r="Q18" s="5"/>
      <c r="R18" s="4">
        <f ca="1">IFERROR(__xludf.DUMMYFUNCTION("""COMPUTED_VALUE"""),45208)</f>
        <v>45208</v>
      </c>
      <c r="S18" s="5"/>
      <c r="T18" s="4">
        <f ca="1">IFERROR(__xludf.DUMMYFUNCTION("""COMPUTED_VALUE"""),45209)</f>
        <v>45209</v>
      </c>
      <c r="U18" s="5"/>
      <c r="V18" s="4">
        <f ca="1">IFERROR(__xludf.DUMMYFUNCTION("""COMPUTED_VALUE"""),45210)</f>
        <v>45210</v>
      </c>
      <c r="W18" s="5"/>
      <c r="X18" s="4">
        <f ca="1">IFERROR(__xludf.DUMMYFUNCTION("""COMPUTED_VALUE"""),45211)</f>
        <v>45211</v>
      </c>
      <c r="Y18" s="5"/>
      <c r="Z18" s="4">
        <f ca="1">IFERROR(__xludf.DUMMYFUNCTION("""COMPUTED_VALUE"""),45212)</f>
        <v>45212</v>
      </c>
      <c r="AA18" s="5"/>
      <c r="AB18" s="4">
        <f ca="1">IFERROR(__xludf.DUMMYFUNCTION("""COMPUTED_VALUE"""),45213)</f>
        <v>45213</v>
      </c>
      <c r="AC18" s="5"/>
      <c r="AD18" s="4">
        <f ca="1">IFERROR(__xludf.DUMMYFUNCTION("""COMPUTED_VALUE"""),45214)</f>
        <v>45214</v>
      </c>
      <c r="AE18" s="5"/>
      <c r="AF18" s="4">
        <f ca="1">IFERROR(__xludf.DUMMYFUNCTION("""COMPUTED_VALUE"""),45215)</f>
        <v>45215</v>
      </c>
      <c r="AG18" s="5"/>
      <c r="AH18" s="4">
        <f ca="1">IFERROR(__xludf.DUMMYFUNCTION("""COMPUTED_VALUE"""),45216)</f>
        <v>45216</v>
      </c>
      <c r="AI18" s="5"/>
      <c r="AJ18" s="4">
        <f ca="1">IFERROR(__xludf.DUMMYFUNCTION("""COMPUTED_VALUE"""),45217)</f>
        <v>45217</v>
      </c>
      <c r="AK18" s="5"/>
      <c r="AL18" s="4">
        <f ca="1">IFERROR(__xludf.DUMMYFUNCTION("""COMPUTED_VALUE"""),45218)</f>
        <v>45218</v>
      </c>
      <c r="AM18" s="5"/>
      <c r="AN18" s="4">
        <f ca="1">IFERROR(__xludf.DUMMYFUNCTION("""COMPUTED_VALUE"""),45219)</f>
        <v>45219</v>
      </c>
      <c r="AO18" s="5"/>
      <c r="AP18" s="4">
        <f ca="1">IFERROR(__xludf.DUMMYFUNCTION("""COMPUTED_VALUE"""),45220)</f>
        <v>45220</v>
      </c>
      <c r="AQ18" s="5"/>
      <c r="AR18" s="4">
        <f ca="1">IFERROR(__xludf.DUMMYFUNCTION("""COMPUTED_VALUE"""),45221)</f>
        <v>45221</v>
      </c>
      <c r="AS18" s="5"/>
      <c r="AT18" s="4">
        <f ca="1">IFERROR(__xludf.DUMMYFUNCTION("""COMPUTED_VALUE"""),45222)</f>
        <v>45222</v>
      </c>
      <c r="AU18" s="5"/>
      <c r="AV18" s="4">
        <f ca="1">IFERROR(__xludf.DUMMYFUNCTION("""COMPUTED_VALUE"""),45223)</f>
        <v>45223</v>
      </c>
      <c r="AW18" s="5"/>
      <c r="AX18" s="4">
        <f ca="1">IFERROR(__xludf.DUMMYFUNCTION("""COMPUTED_VALUE"""),45224)</f>
        <v>45224</v>
      </c>
      <c r="AY18" s="5"/>
      <c r="AZ18" s="4">
        <f ca="1">IFERROR(__xludf.DUMMYFUNCTION("""COMPUTED_VALUE"""),45225)</f>
        <v>45225</v>
      </c>
      <c r="BA18" s="5"/>
      <c r="BB18" s="4">
        <f ca="1">IFERROR(__xludf.DUMMYFUNCTION("""COMPUTED_VALUE"""),45226)</f>
        <v>45226</v>
      </c>
      <c r="BC18" s="5"/>
      <c r="BD18" s="4">
        <f ca="1">IFERROR(__xludf.DUMMYFUNCTION("""COMPUTED_VALUE"""),45227)</f>
        <v>45227</v>
      </c>
      <c r="BE18" s="5"/>
      <c r="BF18" s="4">
        <f ca="1">IFERROR(__xludf.DUMMYFUNCTION("""COMPUTED_VALUE"""),45228)</f>
        <v>45228</v>
      </c>
      <c r="BG18" s="5"/>
      <c r="BH18" s="4">
        <f ca="1">IFERROR(__xludf.DUMMYFUNCTION("""COMPUTED_VALUE"""),45229)</f>
        <v>45229</v>
      </c>
      <c r="BI18" s="5"/>
      <c r="BJ18" s="4">
        <f ca="1">IFERROR(__xludf.DUMMYFUNCTION("""COMPUTED_VALUE"""),45230)</f>
        <v>45230</v>
      </c>
      <c r="BK18" s="5"/>
      <c r="BL18" s="6" t="str">
        <f ca="1">IFERROR(__xludf.DUMMYFUNCTION("""COMPUTED_VALUE"""),"HORAS EXTRA")</f>
        <v>HORAS EXTRA</v>
      </c>
    </row>
    <row r="19" spans="1:64" ht="12.75" x14ac:dyDescent="0.2">
      <c r="A19" s="18" t="str">
        <f ca="1">IFERROR(__xludf.DUMMYFUNCTION("""COMPUTED_VALUE"""),"ALEJANDRO SERNA")</f>
        <v>ALEJANDRO SERNA</v>
      </c>
      <c r="B19" s="7"/>
      <c r="C19" s="7"/>
      <c r="D19" s="7" t="str">
        <f ca="1">IFERROR(__xludf.DUMMYFUNCTION("""COMPUTED_VALUE"""),"ALMACEN")</f>
        <v>ALMACEN</v>
      </c>
      <c r="E19" s="7" t="str">
        <f ca="1">IFERROR(__xludf.DUMMYFUNCTION("""COMPUTED_VALUE"""),"ALMACEN")</f>
        <v>ALMACEN</v>
      </c>
      <c r="F19" s="7" t="str">
        <f ca="1">IFERROR(__xludf.DUMMYFUNCTION("""COMPUTED_VALUE"""),"ALMACEN")</f>
        <v>ALMACEN</v>
      </c>
      <c r="G19" s="7" t="str">
        <f ca="1">IFERROR(__xludf.DUMMYFUNCTION("""COMPUTED_VALUE"""),"ALMACEN")</f>
        <v>ALMACEN</v>
      </c>
      <c r="H19" s="7" t="str">
        <f ca="1">IFERROR(__xludf.DUMMYFUNCTION("""COMPUTED_VALUE"""),"ALMACEN")</f>
        <v>ALMACEN</v>
      </c>
      <c r="I19" s="7" t="str">
        <f ca="1">IFERROR(__xludf.DUMMYFUNCTION("""COMPUTED_VALUE"""),"ALMACEN")</f>
        <v>ALMACEN</v>
      </c>
      <c r="J19" s="7" t="str">
        <f ca="1">IFERROR(__xludf.DUMMYFUNCTION("""COMPUTED_VALUE"""),"ALMACEN")</f>
        <v>ALMACEN</v>
      </c>
      <c r="K19" s="7" t="str">
        <f ca="1">IFERROR(__xludf.DUMMYFUNCTION("""COMPUTED_VALUE"""),"MET")</f>
        <v>MET</v>
      </c>
      <c r="L19" s="7" t="str">
        <f ca="1">IFERROR(__xludf.DUMMYFUNCTION("""COMPUTED_VALUE"""),"ALMACEN")</f>
        <v>ALMACEN</v>
      </c>
      <c r="M19" s="7" t="str">
        <f ca="1">IFERROR(__xludf.DUMMYFUNCTION("""COMPUTED_VALUE"""),"ALMACEN")</f>
        <v>ALMACEN</v>
      </c>
      <c r="N19" s="7"/>
      <c r="O19" s="7"/>
      <c r="P19" s="7"/>
      <c r="Q19" s="7"/>
      <c r="R19" s="7" t="str">
        <f ca="1">IFERROR(__xludf.DUMMYFUNCTION("""COMPUTED_VALUE"""),"ALMACEN")</f>
        <v>ALMACEN</v>
      </c>
      <c r="S19" s="7" t="str">
        <f ca="1">IFERROR(__xludf.DUMMYFUNCTION("""COMPUTED_VALUE"""),"ALMACEN")</f>
        <v>ALMACEN</v>
      </c>
      <c r="T19" s="7" t="str">
        <f ca="1">IFERROR(__xludf.DUMMYFUNCTION("""COMPUTED_VALUE"""),"ALMACEN")</f>
        <v>ALMACEN</v>
      </c>
      <c r="U19" s="7" t="str">
        <f ca="1">IFERROR(__xludf.DUMMYFUNCTION("""COMPUTED_VALUE"""),"ALMACEN")</f>
        <v>ALMACEN</v>
      </c>
      <c r="V19" s="7" t="str">
        <f ca="1">IFERROR(__xludf.DUMMYFUNCTION("""COMPUTED_VALUE"""),"ALMACEN")</f>
        <v>ALMACEN</v>
      </c>
      <c r="W19" s="7" t="str">
        <f ca="1">IFERROR(__xludf.DUMMYFUNCTION("""COMPUTED_VALUE"""),"ALMACEN")</f>
        <v>ALMACEN</v>
      </c>
      <c r="X19" s="7" t="str">
        <f ca="1">IFERROR(__xludf.DUMMYFUNCTION("""COMPUTED_VALUE"""),"ALMACEN")</f>
        <v>ALMACEN</v>
      </c>
      <c r="Y19" s="7" t="str">
        <f ca="1">IFERROR(__xludf.DUMMYFUNCTION("""COMPUTED_VALUE"""),"ALMACEN")</f>
        <v>ALMACEN</v>
      </c>
      <c r="Z19" s="7" t="str">
        <f ca="1">IFERROR(__xludf.DUMMYFUNCTION("""COMPUTED_VALUE"""),"ALMACEN")</f>
        <v>ALMACEN</v>
      </c>
      <c r="AA19" s="7" t="str">
        <f ca="1">IFERROR(__xludf.DUMMYFUNCTION("""COMPUTED_VALUE"""),"ALMACEN")</f>
        <v>ALMACEN</v>
      </c>
      <c r="AB19" s="7"/>
      <c r="AC19" s="7"/>
      <c r="AD19" s="7"/>
      <c r="AE19" s="7"/>
      <c r="AF19" s="7" t="str">
        <f ca="1">IFERROR(__xludf.DUMMYFUNCTION("""COMPUTED_VALUE"""),"ALMACEN")</f>
        <v>ALMACEN</v>
      </c>
      <c r="AG19" s="7" t="str">
        <f ca="1">IFERROR(__xludf.DUMMYFUNCTION("""COMPUTED_VALUE"""),"ALMACEN")</f>
        <v>ALMACEN</v>
      </c>
      <c r="AH19" s="7" t="str">
        <f ca="1">IFERROR(__xludf.DUMMYFUNCTION("""COMPUTED_VALUE"""),"ALMACEN")</f>
        <v>ALMACEN</v>
      </c>
      <c r="AI19" s="7" t="str">
        <f ca="1">IFERROR(__xludf.DUMMYFUNCTION("""COMPUTED_VALUE"""),"ALMACEN")</f>
        <v>ALMACEN</v>
      </c>
      <c r="AJ19" s="7" t="str">
        <f ca="1">IFERROR(__xludf.DUMMYFUNCTION("""COMPUTED_VALUE"""),"ALMACEN")</f>
        <v>ALMACEN</v>
      </c>
      <c r="AK19" s="7" t="str">
        <f ca="1">IFERROR(__xludf.DUMMYFUNCTION("""COMPUTED_VALUE"""),"ALMACEN")</f>
        <v>ALMACEN</v>
      </c>
      <c r="AL19" s="7" t="str">
        <f ca="1">IFERROR(__xludf.DUMMYFUNCTION("""COMPUTED_VALUE"""),"ALMACEN")</f>
        <v>ALMACEN</v>
      </c>
      <c r="AM19" s="7" t="str">
        <f ca="1">IFERROR(__xludf.DUMMYFUNCTION("""COMPUTED_VALUE"""),"ALMACEN")</f>
        <v>ALMACEN</v>
      </c>
      <c r="AN19" s="7" t="str">
        <f ca="1">IFERROR(__xludf.DUMMYFUNCTION("""COMPUTED_VALUE"""),"ALMACEN")</f>
        <v>ALMACEN</v>
      </c>
      <c r="AO19" s="7" t="str">
        <f ca="1">IFERROR(__xludf.DUMMYFUNCTION("""COMPUTED_VALUE"""),"ALMACEN")</f>
        <v>ALMACEN</v>
      </c>
      <c r="AP19" s="7"/>
      <c r="AQ19" s="7"/>
      <c r="AR19" s="7"/>
      <c r="AS19" s="7"/>
      <c r="AT19" s="7" t="str">
        <f ca="1">IFERROR(__xludf.DUMMYFUNCTION("""COMPUTED_VALUE"""),"ALMACEN")</f>
        <v>ALMACEN</v>
      </c>
      <c r="AU19" s="7" t="str">
        <f ca="1">IFERROR(__xludf.DUMMYFUNCTION("""COMPUTED_VALUE"""),"ALMACEN")</f>
        <v>ALMACEN</v>
      </c>
      <c r="AV19" s="7" t="str">
        <f ca="1">IFERROR(__xludf.DUMMYFUNCTION("""COMPUTED_VALUE"""),"ALMACEN")</f>
        <v>ALMACEN</v>
      </c>
      <c r="AW19" s="7" t="str">
        <f ca="1">IFERROR(__xludf.DUMMYFUNCTION("""COMPUTED_VALUE"""),"ALMACEN")</f>
        <v>ALMACEN</v>
      </c>
      <c r="AX19" s="7" t="str">
        <f ca="1">IFERROR(__xludf.DUMMYFUNCTION("""COMPUTED_VALUE"""),"ALMACEN")</f>
        <v>ALMACEN</v>
      </c>
      <c r="AY19" s="7" t="str">
        <f ca="1">IFERROR(__xludf.DUMMYFUNCTION("""COMPUTED_VALUE"""),"ALMACEN")</f>
        <v>ALMACEN</v>
      </c>
      <c r="AZ19" s="7" t="str">
        <f ca="1">IFERROR(__xludf.DUMMYFUNCTION("""COMPUTED_VALUE"""),"ALMACEN")</f>
        <v>ALMACEN</v>
      </c>
      <c r="BA19" s="7" t="str">
        <f ca="1">IFERROR(__xludf.DUMMYFUNCTION("""COMPUTED_VALUE"""),"ALMACEN")</f>
        <v>ALMACEN</v>
      </c>
      <c r="BB19" s="7" t="str">
        <f ca="1">IFERROR(__xludf.DUMMYFUNCTION("""COMPUTED_VALUE"""),"ALMACEN")</f>
        <v>ALMACEN</v>
      </c>
      <c r="BC19" s="7" t="str">
        <f ca="1">IFERROR(__xludf.DUMMYFUNCTION("""COMPUTED_VALUE"""),"ALMACEN")</f>
        <v>ALMACEN</v>
      </c>
      <c r="BD19" s="7"/>
      <c r="BE19" s="7"/>
      <c r="BF19" s="7"/>
      <c r="BG19" s="7"/>
      <c r="BH19" s="7" t="str">
        <f ca="1">IFERROR(__xludf.DUMMYFUNCTION("""COMPUTED_VALUE"""),"ALMACEN")</f>
        <v>ALMACEN</v>
      </c>
      <c r="BI19" s="7" t="str">
        <f ca="1">IFERROR(__xludf.DUMMYFUNCTION("""COMPUTED_VALUE"""),"ALMACEN")</f>
        <v>ALMACEN</v>
      </c>
      <c r="BJ19" s="7" t="str">
        <f ca="1">IFERROR(__xludf.DUMMYFUNCTION("""COMPUTED_VALUE"""),"ALMACEN")</f>
        <v>ALMACEN</v>
      </c>
      <c r="BK19" s="7" t="str">
        <f ca="1">IFERROR(__xludf.DUMMYFUNCTION("""COMPUTED_VALUE"""),"ALMACEN")</f>
        <v>ALMACEN</v>
      </c>
      <c r="BL19" s="8"/>
    </row>
    <row r="20" spans="1:64" ht="79.5" customHeight="1" x14ac:dyDescent="0.2">
      <c r="A20" s="17"/>
      <c r="B20" s="16"/>
      <c r="C20" s="17"/>
      <c r="D20" s="16" t="str">
        <f ca="1">IFERROR(__xludf.DUMMYFUNCTION("""COMPUTED_VALUE"""),"ACTIVIDAD EN EDIFICIOS METALICOS")</f>
        <v>ACTIVIDAD EN EDIFICIOS METALICOS</v>
      </c>
      <c r="E20" s="17"/>
      <c r="F20" s="16" t="str">
        <f ca="1">IFERROR(__xludf.DUMMYFUNCTION("""COMPUTED_VALUE"""),"ACTIVIDAD EN EDIFICIOS METALICOS")</f>
        <v>ACTIVIDAD EN EDIFICIOS METALICOS</v>
      </c>
      <c r="G20" s="17"/>
      <c r="H20" s="16" t="str">
        <f ca="1">IFERROR(__xludf.DUMMYFUNCTION("""COMPUTED_VALUE"""),"ACTIVIDAD EN EDIFICIOS METALICOS")</f>
        <v>ACTIVIDAD EN EDIFICIOS METALICOS</v>
      </c>
      <c r="I20" s="17"/>
      <c r="J20" s="16" t="str">
        <f ca="1">IFERROR(__xludf.DUMMYFUNCTION("""COMPUTED_VALUE"""),"ACTIVIDAD EN MTEALICOS, FICHADA A LAS 5 DE LA TARDE EN PLANTA, SE DEJO PERSONAL EN ESCOBEDO A LAS 6 PM")</f>
        <v>ACTIVIDAD EN MTEALICOS, FICHADA A LAS 5 DE LA TARDE EN PLANTA, SE DEJO PERSONAL EN ESCOBEDO A LAS 6 PM</v>
      </c>
      <c r="K20" s="17"/>
      <c r="L20" s="16" t="str">
        <f ca="1">IFERROR(__xludf.DUMMYFUNCTION("""COMPUTED_VALUE"""),"ACTIVIDAD EN LARGOS NORTE")</f>
        <v>ACTIVIDAD EN LARGOS NORTE</v>
      </c>
      <c r="M20" s="17"/>
      <c r="N20" s="16" t="str">
        <f ca="1">IFERROR(__xludf.DUMMYFUNCTION("""COMPUTED_VALUE"""),"ASISTIO A CURSO DE SOLDADURA")</f>
        <v>ASISTIO A CURSO DE SOLDADURA</v>
      </c>
      <c r="O20" s="17"/>
      <c r="P20" s="16"/>
      <c r="Q20" s="17"/>
      <c r="R20" s="16" t="str">
        <f ca="1">IFERROR(__xludf.DUMMYFUNCTION("""COMPUTED_VALUE"""),"ACTIVIDAD EN GUERRERO, DECAPADO 2")</f>
        <v>ACTIVIDAD EN GUERRERO, DECAPADO 2</v>
      </c>
      <c r="S20" s="17"/>
      <c r="T20" s="16" t="str">
        <f ca="1">IFERROR(__xludf.DUMMYFUNCTION("""COMPUTED_VALUE"""),"ACTIVIDAD EN CHURUBUSCO")</f>
        <v>ACTIVIDAD EN CHURUBUSCO</v>
      </c>
      <c r="U20" s="17"/>
      <c r="V20" s="16" t="str">
        <f ca="1">IFERROR(__xludf.DUMMYFUNCTION("""COMPUTED_VALUE"""),"ACTIVIDAD EN GUERRERO")</f>
        <v>ACTIVIDAD EN GUERRERO</v>
      </c>
      <c r="W20" s="17"/>
      <c r="X20" s="16" t="str">
        <f ca="1">IFERROR(__xludf.DUMMYFUNCTION("""COMPUTED_VALUE"""),"ACTIVIDAD EN LARGOS NORTE")</f>
        <v>ACTIVIDAD EN LARGOS NORTE</v>
      </c>
      <c r="Y20" s="17"/>
      <c r="Z20" s="16" t="str">
        <f ca="1">IFERROR(__xludf.DUMMYFUNCTION("""COMPUTED_VALUE"""),"ACTIVIDAD EN PESQUERIA")</f>
        <v>ACTIVIDAD EN PESQUERIA</v>
      </c>
      <c r="AA20" s="17"/>
      <c r="AB20" s="16" t="str">
        <f ca="1">IFERROR(__xludf.DUMMYFUNCTION("""COMPUTED_VALUE"""),"CURSO DE SOLDADURA")</f>
        <v>CURSO DE SOLDADURA</v>
      </c>
      <c r="AC20" s="17"/>
      <c r="AD20" s="16"/>
      <c r="AE20" s="17"/>
      <c r="AF20" s="16" t="str">
        <f ca="1">IFERROR(__xludf.DUMMYFUNCTION("""COMPUTED_VALUE"""),"ACTIVIDAD EN PESQUERIA")</f>
        <v>ACTIVIDAD EN PESQUERIA</v>
      </c>
      <c r="AG20" s="17"/>
      <c r="AH20" s="16" t="str">
        <f ca="1">IFERROR(__xludf.DUMMYFUNCTION("""COMPUTED_VALUE"""),"ACTIVIDAD EN GUERRERO")</f>
        <v>ACTIVIDAD EN GUERRERO</v>
      </c>
      <c r="AI20" s="17"/>
      <c r="AJ20" s="16" t="str">
        <f ca="1">IFERROR(__xludf.DUMMYFUNCTION("""COMPUTED_VALUE"""),"ACTIVIDAD EN GUERRERO")</f>
        <v>ACTIVIDAD EN GUERRERO</v>
      </c>
      <c r="AK20" s="17"/>
      <c r="AL20" s="16" t="str">
        <f ca="1">IFERROR(__xludf.DUMMYFUNCTION("""COMPUTED_VALUE"""),"ACTIVIDAD EN GUERRERO")</f>
        <v>ACTIVIDAD EN GUERRERO</v>
      </c>
      <c r="AM20" s="17"/>
      <c r="AN20" s="16" t="str">
        <f ca="1">IFERROR(__xludf.DUMMYFUNCTION("""COMPUTED_VALUE"""),"ACTIVIDAD EN GUERRERO")</f>
        <v>ACTIVIDAD EN GUERRERO</v>
      </c>
      <c r="AO20" s="17"/>
      <c r="AP20" s="16" t="str">
        <f ca="1">IFERROR(__xludf.DUMMYFUNCTION("""COMPUTED_VALUE"""),"ASISTIO A CURSO DE SOLDADURA")</f>
        <v>ASISTIO A CURSO DE SOLDADURA</v>
      </c>
      <c r="AQ20" s="17"/>
      <c r="AR20" s="16"/>
      <c r="AS20" s="17"/>
      <c r="AT20" s="16" t="str">
        <f ca="1">IFERROR(__xludf.DUMMYFUNCTION("""COMPUTED_VALUE"""),"ACTIVIDAD EN GUERRERO")</f>
        <v>ACTIVIDAD EN GUERRERO</v>
      </c>
      <c r="AU20" s="17"/>
      <c r="AV20" s="16" t="str">
        <f ca="1">IFERROR(__xludf.DUMMYFUNCTION("""COMPUTED_VALUE"""),"ACTIVIDAD EN JUVENTUD")</f>
        <v>ACTIVIDAD EN JUVENTUD</v>
      </c>
      <c r="AW20" s="17"/>
      <c r="AX20" s="16" t="str">
        <f ca="1">IFERROR(__xludf.DUMMYFUNCTION("""COMPUTED_VALUE"""),"ACTIVIDAD EN CHURUBUSCO")</f>
        <v>ACTIVIDAD EN CHURUBUSCO</v>
      </c>
      <c r="AY20" s="17"/>
      <c r="AZ20" s="16" t="str">
        <f ca="1">IFERROR(__xludf.DUMMYFUNCTION("""COMPUTED_VALUE"""),"ACTIVIDAD EN GUERRERO")</f>
        <v>ACTIVIDAD EN GUERRERO</v>
      </c>
      <c r="BA20" s="17"/>
      <c r="BB20" s="16" t="str">
        <f ca="1">IFERROR(__xludf.DUMMYFUNCTION("""COMPUTED_VALUE"""),"ACTIVIDAD EN GUERRERO")</f>
        <v>ACTIVIDAD EN GUERRERO</v>
      </c>
      <c r="BC20" s="17"/>
      <c r="BD20" s="16" t="str">
        <f ca="1">IFERROR(__xludf.DUMMYFUNCTION("""COMPUTED_VALUE"""),"CURSO DE SOLDADURA")</f>
        <v>CURSO DE SOLDADURA</v>
      </c>
      <c r="BE20" s="17"/>
      <c r="BF20" s="16"/>
      <c r="BG20" s="17"/>
      <c r="BH20" s="16" t="str">
        <f ca="1">IFERROR(__xludf.DUMMYFUNCTION("""COMPUTED_VALUE"""),"APOYO EN ALMACEN")</f>
        <v>APOYO EN ALMACEN</v>
      </c>
      <c r="BI20" s="17"/>
      <c r="BJ20" s="16" t="str">
        <f ca="1">IFERROR(__xludf.DUMMYFUNCTION("""COMPUTED_VALUE"""),"ACTIVIDAD EN GUERRERO")</f>
        <v>ACTIVIDAD EN GUERRERO</v>
      </c>
      <c r="BK20" s="17"/>
      <c r="BL20" s="8"/>
    </row>
    <row r="21" spans="1:64" ht="12.75" x14ac:dyDescent="0.2">
      <c r="A21" s="9" t="str">
        <f ca="1">IFERROR(__xludf.DUMMYFUNCTION("""COMPUTED_VALUE"""),"HORAS EXTRA/PRIMA ALIMENTICIA")</f>
        <v>HORAS EXTRA/PRIMA ALIMENTICIA</v>
      </c>
      <c r="B21" s="10"/>
      <c r="C21" s="10"/>
      <c r="D21" s="10"/>
      <c r="E21" s="10"/>
      <c r="F21" s="10"/>
      <c r="G21" s="10"/>
      <c r="H21" s="10">
        <f ca="1">IFERROR(__xludf.DUMMYFUNCTION("""COMPUTED_VALUE"""),1.5)</f>
        <v>1.5</v>
      </c>
      <c r="I21" s="10"/>
      <c r="J21" s="10"/>
      <c r="K21" s="10"/>
      <c r="L21" s="10"/>
      <c r="M21" s="10"/>
      <c r="N21" s="10"/>
      <c r="O21" s="10"/>
      <c r="P21" s="10"/>
      <c r="Q21" s="10"/>
      <c r="R21" s="10"/>
      <c r="S21" s="10"/>
      <c r="T21" s="10"/>
      <c r="U21" s="10"/>
      <c r="V21" s="10"/>
      <c r="W21" s="10"/>
      <c r="X21" s="10"/>
      <c r="Y21" s="10"/>
      <c r="Z21" s="10">
        <f ca="1">IFERROR(__xludf.DUMMYFUNCTION("""COMPUTED_VALUE"""),1.5)</f>
        <v>1.5</v>
      </c>
      <c r="AA21" s="10"/>
      <c r="AB21" s="10"/>
      <c r="AC21" s="10"/>
      <c r="AD21" s="10"/>
      <c r="AE21" s="10"/>
      <c r="AF21" s="10">
        <f ca="1">IFERROR(__xludf.DUMMYFUNCTION("""COMPUTED_VALUE"""),1.5)</f>
        <v>1.5</v>
      </c>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
        <f ca="1">IFERROR(__xludf.DUMMYFUNCTION("""COMPUTED_VALUE"""),4.5)</f>
        <v>4.5</v>
      </c>
    </row>
    <row r="22" spans="1:64" ht="12.75" x14ac:dyDescent="0.2">
      <c r="A22" s="3" t="str">
        <f ca="1">IFERROR(__xludf.DUMMYFUNCTION("""COMPUTED_VALUE"""),"NOMBRE")</f>
        <v>NOMBRE</v>
      </c>
      <c r="B22" s="4">
        <f ca="1">IFERROR(__xludf.DUMMYFUNCTION("""COMPUTED_VALUE"""),45200)</f>
        <v>45200</v>
      </c>
      <c r="C22" s="5"/>
      <c r="D22" s="4">
        <f ca="1">IFERROR(__xludf.DUMMYFUNCTION("""COMPUTED_VALUE"""),45201)</f>
        <v>45201</v>
      </c>
      <c r="E22" s="5"/>
      <c r="F22" s="4">
        <f ca="1">IFERROR(__xludf.DUMMYFUNCTION("""COMPUTED_VALUE"""),45202)</f>
        <v>45202</v>
      </c>
      <c r="G22" s="5"/>
      <c r="H22" s="4">
        <f ca="1">IFERROR(__xludf.DUMMYFUNCTION("""COMPUTED_VALUE"""),45203)</f>
        <v>45203</v>
      </c>
      <c r="I22" s="5"/>
      <c r="J22" s="4">
        <f ca="1">IFERROR(__xludf.DUMMYFUNCTION("""COMPUTED_VALUE"""),45204)</f>
        <v>45204</v>
      </c>
      <c r="K22" s="5"/>
      <c r="L22" s="4">
        <f ca="1">IFERROR(__xludf.DUMMYFUNCTION("""COMPUTED_VALUE"""),45205)</f>
        <v>45205</v>
      </c>
      <c r="M22" s="5"/>
      <c r="N22" s="4">
        <f ca="1">IFERROR(__xludf.DUMMYFUNCTION("""COMPUTED_VALUE"""),45206)</f>
        <v>45206</v>
      </c>
      <c r="O22" s="5"/>
      <c r="P22" s="4">
        <f ca="1">IFERROR(__xludf.DUMMYFUNCTION("""COMPUTED_VALUE"""),45207)</f>
        <v>45207</v>
      </c>
      <c r="Q22" s="5"/>
      <c r="R22" s="4">
        <f ca="1">IFERROR(__xludf.DUMMYFUNCTION("""COMPUTED_VALUE"""),45208)</f>
        <v>45208</v>
      </c>
      <c r="S22" s="5"/>
      <c r="T22" s="4">
        <f ca="1">IFERROR(__xludf.DUMMYFUNCTION("""COMPUTED_VALUE"""),45209)</f>
        <v>45209</v>
      </c>
      <c r="U22" s="5"/>
      <c r="V22" s="4">
        <f ca="1">IFERROR(__xludf.DUMMYFUNCTION("""COMPUTED_VALUE"""),45210)</f>
        <v>45210</v>
      </c>
      <c r="W22" s="5"/>
      <c r="X22" s="4">
        <f ca="1">IFERROR(__xludf.DUMMYFUNCTION("""COMPUTED_VALUE"""),45211)</f>
        <v>45211</v>
      </c>
      <c r="Y22" s="5"/>
      <c r="Z22" s="4">
        <f ca="1">IFERROR(__xludf.DUMMYFUNCTION("""COMPUTED_VALUE"""),45212)</f>
        <v>45212</v>
      </c>
      <c r="AA22" s="5"/>
      <c r="AB22" s="4">
        <f ca="1">IFERROR(__xludf.DUMMYFUNCTION("""COMPUTED_VALUE"""),45213)</f>
        <v>45213</v>
      </c>
      <c r="AC22" s="5"/>
      <c r="AD22" s="4">
        <f ca="1">IFERROR(__xludf.DUMMYFUNCTION("""COMPUTED_VALUE"""),45214)</f>
        <v>45214</v>
      </c>
      <c r="AE22" s="5"/>
      <c r="AF22" s="4">
        <f ca="1">IFERROR(__xludf.DUMMYFUNCTION("""COMPUTED_VALUE"""),45215)</f>
        <v>45215</v>
      </c>
      <c r="AG22" s="5"/>
      <c r="AH22" s="4">
        <f ca="1">IFERROR(__xludf.DUMMYFUNCTION("""COMPUTED_VALUE"""),45216)</f>
        <v>45216</v>
      </c>
      <c r="AI22" s="5"/>
      <c r="AJ22" s="4">
        <f ca="1">IFERROR(__xludf.DUMMYFUNCTION("""COMPUTED_VALUE"""),45217)</f>
        <v>45217</v>
      </c>
      <c r="AK22" s="5"/>
      <c r="AL22" s="4">
        <f ca="1">IFERROR(__xludf.DUMMYFUNCTION("""COMPUTED_VALUE"""),45218)</f>
        <v>45218</v>
      </c>
      <c r="AM22" s="5"/>
      <c r="AN22" s="4">
        <f ca="1">IFERROR(__xludf.DUMMYFUNCTION("""COMPUTED_VALUE"""),45219)</f>
        <v>45219</v>
      </c>
      <c r="AO22" s="5"/>
      <c r="AP22" s="4">
        <f ca="1">IFERROR(__xludf.DUMMYFUNCTION("""COMPUTED_VALUE"""),45220)</f>
        <v>45220</v>
      </c>
      <c r="AQ22" s="5"/>
      <c r="AR22" s="4">
        <f ca="1">IFERROR(__xludf.DUMMYFUNCTION("""COMPUTED_VALUE"""),45221)</f>
        <v>45221</v>
      </c>
      <c r="AS22" s="5"/>
      <c r="AT22" s="4">
        <f ca="1">IFERROR(__xludf.DUMMYFUNCTION("""COMPUTED_VALUE"""),45222)</f>
        <v>45222</v>
      </c>
      <c r="AU22" s="5"/>
      <c r="AV22" s="4">
        <f ca="1">IFERROR(__xludf.DUMMYFUNCTION("""COMPUTED_VALUE"""),45223)</f>
        <v>45223</v>
      </c>
      <c r="AW22" s="5"/>
      <c r="AX22" s="4">
        <f ca="1">IFERROR(__xludf.DUMMYFUNCTION("""COMPUTED_VALUE"""),45224)</f>
        <v>45224</v>
      </c>
      <c r="AY22" s="5"/>
      <c r="AZ22" s="4">
        <f ca="1">IFERROR(__xludf.DUMMYFUNCTION("""COMPUTED_VALUE"""),45225)</f>
        <v>45225</v>
      </c>
      <c r="BA22" s="5"/>
      <c r="BB22" s="4">
        <f ca="1">IFERROR(__xludf.DUMMYFUNCTION("""COMPUTED_VALUE"""),45226)</f>
        <v>45226</v>
      </c>
      <c r="BC22" s="5"/>
      <c r="BD22" s="4">
        <f ca="1">IFERROR(__xludf.DUMMYFUNCTION("""COMPUTED_VALUE"""),45227)</f>
        <v>45227</v>
      </c>
      <c r="BE22" s="5"/>
      <c r="BF22" s="4">
        <f ca="1">IFERROR(__xludf.DUMMYFUNCTION("""COMPUTED_VALUE"""),45228)</f>
        <v>45228</v>
      </c>
      <c r="BG22" s="5"/>
      <c r="BH22" s="4">
        <f ca="1">IFERROR(__xludf.DUMMYFUNCTION("""COMPUTED_VALUE"""),45229)</f>
        <v>45229</v>
      </c>
      <c r="BI22" s="5"/>
      <c r="BJ22" s="4">
        <f ca="1">IFERROR(__xludf.DUMMYFUNCTION("""COMPUTED_VALUE"""),45230)</f>
        <v>45230</v>
      </c>
      <c r="BK22" s="5"/>
      <c r="BL22" s="6" t="str">
        <f ca="1">IFERROR(__xludf.DUMMYFUNCTION("""COMPUTED_VALUE"""),"HORAS EXTRA")</f>
        <v>HORAS EXTRA</v>
      </c>
    </row>
    <row r="23" spans="1:64" ht="12.75" x14ac:dyDescent="0.2">
      <c r="A23" s="18" t="str">
        <f ca="1">IFERROR(__xludf.DUMMYFUNCTION("""COMPUTED_VALUE"""),"EDGAR SAUCEDA")</f>
        <v>EDGAR SAUCEDA</v>
      </c>
      <c r="B23" s="7"/>
      <c r="C23" s="7"/>
      <c r="D23" s="7" t="str">
        <f ca="1">IFERROR(__xludf.DUMMYFUNCTION("""COMPUTED_VALUE"""),"ALMACEN")</f>
        <v>ALMACEN</v>
      </c>
      <c r="E23" s="7" t="str">
        <f ca="1">IFERROR(__xludf.DUMMYFUNCTION("""COMPUTED_VALUE"""),"ALMACEN")</f>
        <v>ALMACEN</v>
      </c>
      <c r="F23" s="7" t="str">
        <f ca="1">IFERROR(__xludf.DUMMYFUNCTION("""COMPUTED_VALUE"""),"ALMACEN")</f>
        <v>ALMACEN</v>
      </c>
      <c r="G23" s="7" t="str">
        <f ca="1">IFERROR(__xludf.DUMMYFUNCTION("""COMPUTED_VALUE"""),"ALMACEN")</f>
        <v>ALMACEN</v>
      </c>
      <c r="H23" s="7" t="str">
        <f ca="1">IFERROR(__xludf.DUMMYFUNCTION("""COMPUTED_VALUE"""),"ALMACEN")</f>
        <v>ALMACEN</v>
      </c>
      <c r="I23" s="7" t="str">
        <f ca="1">IFERROR(__xludf.DUMMYFUNCTION("""COMPUTED_VALUE"""),"ALMACEN")</f>
        <v>ALMACEN</v>
      </c>
      <c r="J23" s="7" t="str">
        <f ca="1">IFERROR(__xludf.DUMMYFUNCTION("""COMPUTED_VALUE"""),"ALMACEN")</f>
        <v>ALMACEN</v>
      </c>
      <c r="K23" s="7" t="str">
        <f ca="1">IFERROR(__xludf.DUMMYFUNCTION("""COMPUTED_VALUE"""),"ALMACEN")</f>
        <v>ALMACEN</v>
      </c>
      <c r="L23" s="7" t="str">
        <f ca="1">IFERROR(__xludf.DUMMYFUNCTION("""COMPUTED_VALUE"""),"ALMACEN")</f>
        <v>ALMACEN</v>
      </c>
      <c r="M23" s="7" t="str">
        <f ca="1">IFERROR(__xludf.DUMMYFUNCTION("""COMPUTED_VALUE"""),"ALMACEN")</f>
        <v>ALMACEN</v>
      </c>
      <c r="N23" s="7" t="str">
        <f ca="1">IFERROR(__xludf.DUMMYFUNCTION("""COMPUTED_VALUE"""),"MITRAS")</f>
        <v>MITRAS</v>
      </c>
      <c r="O23" s="7" t="str">
        <f ca="1">IFERROR(__xludf.DUMMYFUNCTION("""COMPUTED_VALUE"""),"MITRAS")</f>
        <v>MITRAS</v>
      </c>
      <c r="P23" s="7"/>
      <c r="Q23" s="7"/>
      <c r="R23" s="7" t="str">
        <f ca="1">IFERROR(__xludf.DUMMYFUNCTION("""COMPUTED_VALUE"""),"ALMACEN")</f>
        <v>ALMACEN</v>
      </c>
      <c r="S23" s="7" t="str">
        <f ca="1">IFERROR(__xludf.DUMMYFUNCTION("""COMPUTED_VALUE"""),"ALMACEN")</f>
        <v>ALMACEN</v>
      </c>
      <c r="T23" s="7" t="str">
        <f ca="1">IFERROR(__xludf.DUMMYFUNCTION("""COMPUTED_VALUE"""),"ALMACEN")</f>
        <v>ALMACEN</v>
      </c>
      <c r="U23" s="7" t="str">
        <f ca="1">IFERROR(__xludf.DUMMYFUNCTION("""COMPUTED_VALUE"""),"ALMACEN")</f>
        <v>ALMACEN</v>
      </c>
      <c r="V23" s="7" t="str">
        <f ca="1">IFERROR(__xludf.DUMMYFUNCTION("""COMPUTED_VALUE"""),"ALMACEN")</f>
        <v>ALMACEN</v>
      </c>
      <c r="W23" s="7" t="str">
        <f ca="1">IFERROR(__xludf.DUMMYFUNCTION("""COMPUTED_VALUE"""),"ALMACEN")</f>
        <v>ALMACEN</v>
      </c>
      <c r="X23" s="7" t="str">
        <f ca="1">IFERROR(__xludf.DUMMYFUNCTION("""COMPUTED_VALUE"""),"ALMACEN")</f>
        <v>ALMACEN</v>
      </c>
      <c r="Y23" s="7" t="str">
        <f ca="1">IFERROR(__xludf.DUMMYFUNCTION("""COMPUTED_VALUE"""),"ALMACEN")</f>
        <v>ALMACEN</v>
      </c>
      <c r="Z23" s="7" t="str">
        <f ca="1">IFERROR(__xludf.DUMMYFUNCTION("""COMPUTED_VALUE"""),"ALMACEN")</f>
        <v>ALMACEN</v>
      </c>
      <c r="AA23" s="7" t="str">
        <f ca="1">IFERROR(__xludf.DUMMYFUNCTION("""COMPUTED_VALUE"""),"ALMACEN")</f>
        <v>ALMACEN</v>
      </c>
      <c r="AB23" s="7"/>
      <c r="AC23" s="7"/>
      <c r="AD23" s="7"/>
      <c r="AE23" s="7"/>
      <c r="AF23" s="7" t="str">
        <f ca="1">IFERROR(__xludf.DUMMYFUNCTION("""COMPUTED_VALUE"""),"ALMACEN")</f>
        <v>ALMACEN</v>
      </c>
      <c r="AG23" s="7"/>
      <c r="AH23" s="7" t="str">
        <f ca="1">IFERROR(__xludf.DUMMYFUNCTION("""COMPUTED_VALUE"""),"ALMACEN")</f>
        <v>ALMACEN</v>
      </c>
      <c r="AI23" s="7" t="str">
        <f ca="1">IFERROR(__xludf.DUMMYFUNCTION("""COMPUTED_VALUE"""),"ALMACEN")</f>
        <v>ALMACEN</v>
      </c>
      <c r="AJ23" s="7" t="str">
        <f ca="1">IFERROR(__xludf.DUMMYFUNCTION("""COMPUTED_VALUE"""),"ALMACEN")</f>
        <v>ALMACEN</v>
      </c>
      <c r="AK23" s="7" t="str">
        <f ca="1">IFERROR(__xludf.DUMMYFUNCTION("""COMPUTED_VALUE"""),"ALMACEN")</f>
        <v>ALMACEN</v>
      </c>
      <c r="AL23" s="7" t="str">
        <f ca="1">IFERROR(__xludf.DUMMYFUNCTION("""COMPUTED_VALUE"""),"ALMACEN")</f>
        <v>ALMACEN</v>
      </c>
      <c r="AM23" s="7" t="str">
        <f ca="1">IFERROR(__xludf.DUMMYFUNCTION("""COMPUTED_VALUE"""),"ALMACEN")</f>
        <v>ALMACEN</v>
      </c>
      <c r="AN23" s="7" t="str">
        <f ca="1">IFERROR(__xludf.DUMMYFUNCTION("""COMPUTED_VALUE"""),"ALMACEN")</f>
        <v>ALMACEN</v>
      </c>
      <c r="AO23" s="7" t="str">
        <f ca="1">IFERROR(__xludf.DUMMYFUNCTION("""COMPUTED_VALUE"""),"ALMACEN")</f>
        <v>ALMACEN</v>
      </c>
      <c r="AP23" s="7" t="str">
        <f ca="1">IFERROR(__xludf.DUMMYFUNCTION("""COMPUTED_VALUE"""),"GUE")</f>
        <v>GUE</v>
      </c>
      <c r="AQ23" s="7" t="str">
        <f ca="1">IFERROR(__xludf.DUMMYFUNCTION("""COMPUTED_VALUE"""),"GUE")</f>
        <v>GUE</v>
      </c>
      <c r="AR23" s="7"/>
      <c r="AS23" s="7"/>
      <c r="AT23" s="7" t="str">
        <f ca="1">IFERROR(__xludf.DUMMYFUNCTION("""COMPUTED_VALUE"""),"ALMACEN")</f>
        <v>ALMACEN</v>
      </c>
      <c r="AU23" s="7" t="str">
        <f ca="1">IFERROR(__xludf.DUMMYFUNCTION("""COMPUTED_VALUE"""),"ALMACEN")</f>
        <v>ALMACEN</v>
      </c>
      <c r="AV23" s="7" t="str">
        <f ca="1">IFERROR(__xludf.DUMMYFUNCTION("""COMPUTED_VALUE"""),"ALMACEN")</f>
        <v>ALMACEN</v>
      </c>
      <c r="AW23" s="7" t="str">
        <f ca="1">IFERROR(__xludf.DUMMYFUNCTION("""COMPUTED_VALUE"""),"ALMACEN")</f>
        <v>ALMACEN</v>
      </c>
      <c r="AX23" s="7" t="str">
        <f ca="1">IFERROR(__xludf.DUMMYFUNCTION("""COMPUTED_VALUE"""),"ALMACEN")</f>
        <v>ALMACEN</v>
      </c>
      <c r="AY23" s="7" t="str">
        <f ca="1">IFERROR(__xludf.DUMMYFUNCTION("""COMPUTED_VALUE"""),"ALMACEN")</f>
        <v>ALMACEN</v>
      </c>
      <c r="AZ23" s="7" t="str">
        <f ca="1">IFERROR(__xludf.DUMMYFUNCTION("""COMPUTED_VALUE"""),"ALMACEN")</f>
        <v>ALMACEN</v>
      </c>
      <c r="BA23" s="7" t="str">
        <f ca="1">IFERROR(__xludf.DUMMYFUNCTION("""COMPUTED_VALUE"""),"ALMACEN")</f>
        <v>ALMACEN</v>
      </c>
      <c r="BB23" s="7" t="str">
        <f ca="1">IFERROR(__xludf.DUMMYFUNCTION("""COMPUTED_VALUE"""),"ALMACEN")</f>
        <v>ALMACEN</v>
      </c>
      <c r="BC23" s="7" t="str">
        <f ca="1">IFERROR(__xludf.DUMMYFUNCTION("""COMPUTED_VALUE"""),"ALMACEN")</f>
        <v>ALMACEN</v>
      </c>
      <c r="BD23" s="7"/>
      <c r="BE23" s="7"/>
      <c r="BF23" s="7"/>
      <c r="BG23" s="7"/>
      <c r="BH23" s="7" t="str">
        <f ca="1">IFERROR(__xludf.DUMMYFUNCTION("""COMPUTED_VALUE"""),"ALMACEN")</f>
        <v>ALMACEN</v>
      </c>
      <c r="BI23" s="7" t="str">
        <f ca="1">IFERROR(__xludf.DUMMYFUNCTION("""COMPUTED_VALUE"""),"ALMACEN")</f>
        <v>ALMACEN</v>
      </c>
      <c r="BJ23" s="7" t="str">
        <f ca="1">IFERROR(__xludf.DUMMYFUNCTION("""COMPUTED_VALUE"""),"ALMACEN")</f>
        <v>ALMACEN</v>
      </c>
      <c r="BK23" s="7" t="str">
        <f ca="1">IFERROR(__xludf.DUMMYFUNCTION("""COMPUTED_VALUE"""),"ALMACEN")</f>
        <v>ALMACEN</v>
      </c>
      <c r="BL23" s="8"/>
    </row>
    <row r="24" spans="1:64" ht="79.5" customHeight="1" x14ac:dyDescent="0.2">
      <c r="A24" s="17"/>
      <c r="B24" s="16"/>
      <c r="C24" s="17"/>
      <c r="D24" s="16" t="str">
        <f ca="1">IFERROR(__xludf.DUMMYFUNCTION("""COMPUTED_VALUE"""),"ACTIVIDAD EN EDIFICIOS METALICOS")</f>
        <v>ACTIVIDAD EN EDIFICIOS METALICOS</v>
      </c>
      <c r="E24" s="17"/>
      <c r="F24" s="16" t="str">
        <f ca="1">IFERROR(__xludf.DUMMYFUNCTION("""COMPUTED_VALUE"""),"ACTIVIDAD EN EDIFICIOS METALICOS")</f>
        <v>ACTIVIDAD EN EDIFICIOS METALICOS</v>
      </c>
      <c r="G24" s="17"/>
      <c r="H24" s="16" t="str">
        <f ca="1">IFERROR(__xludf.DUMMYFUNCTION("""COMPUTED_VALUE"""),"ACTIVIDAD EN PLANTA GUERRERO")</f>
        <v>ACTIVIDAD EN PLANTA GUERRERO</v>
      </c>
      <c r="I24" s="17"/>
      <c r="J24" s="16" t="str">
        <f ca="1">IFERROR(__xludf.DUMMYFUNCTION("""COMPUTED_VALUE"""),"ACTIVIDAD EN LARGOS NORTE")</f>
        <v>ACTIVIDAD EN LARGOS NORTE</v>
      </c>
      <c r="K24" s="17"/>
      <c r="L24" s="16" t="str">
        <f ca="1">IFERROR(__xludf.DUMMYFUNCTION("""COMPUTED_VALUE"""),"ACTIVIDAD EN LARGOS NORTE")</f>
        <v>ACTIVIDAD EN LARGOS NORTE</v>
      </c>
      <c r="M24" s="17"/>
      <c r="N24" s="16" t="str">
        <f ca="1">IFERROR(__xludf.DUMMYFUNCTION("""COMPUTED_VALUE"""),"REUNION EN MITRAS ISO")</f>
        <v>REUNION EN MITRAS ISO</v>
      </c>
      <c r="O24" s="17"/>
      <c r="P24" s="16"/>
      <c r="Q24" s="17"/>
      <c r="R24" s="16" t="str">
        <f ca="1">IFERROR(__xludf.DUMMYFUNCTION("""COMPUTED_VALUE"""),"ACTIVIDAD EN GUERRERO, UNIVERSIDAD")</f>
        <v>ACTIVIDAD EN GUERRERO, UNIVERSIDAD</v>
      </c>
      <c r="S24" s="17"/>
      <c r="T24" s="16" t="str">
        <f ca="1">IFERROR(__xludf.DUMMYFUNCTION("""COMPUTED_VALUE"""),"ACTIVIDAD EN CHURUBUSCO")</f>
        <v>ACTIVIDAD EN CHURUBUSCO</v>
      </c>
      <c r="U24" s="17"/>
      <c r="V24" s="16" t="str">
        <f ca="1">IFERROR(__xludf.DUMMYFUNCTION("""COMPUTED_VALUE"""),"ACTIVIDAD EN GUERRERO")</f>
        <v>ACTIVIDAD EN GUERRERO</v>
      </c>
      <c r="W24" s="17"/>
      <c r="X24" s="16" t="str">
        <f ca="1">IFERROR(__xludf.DUMMYFUNCTION("""COMPUTED_VALUE"""),"ACTIVIDAD EN LARGOS NORTE")</f>
        <v>ACTIVIDAD EN LARGOS NORTE</v>
      </c>
      <c r="Y24" s="17"/>
      <c r="Z24" s="16" t="str">
        <f ca="1">IFERROR(__xludf.DUMMYFUNCTION("""COMPUTED_VALUE"""),"ACTIVIDAD EN PESQUERIA")</f>
        <v>ACTIVIDAD EN PESQUERIA</v>
      </c>
      <c r="AA24" s="17"/>
      <c r="AB24" s="16" t="str">
        <f ca="1">IFERROR(__xludf.DUMMYFUNCTION("""COMPUTED_VALUE"""),"NO SE CITO")</f>
        <v>NO SE CITO</v>
      </c>
      <c r="AC24" s="17"/>
      <c r="AD24" s="16"/>
      <c r="AE24" s="17"/>
      <c r="AF24" s="16" t="str">
        <f ca="1">IFERROR(__xludf.DUMMYFUNCTION("""COMPUTED_VALUE"""),"ACTIVIDAD EN PESQUERIA")</f>
        <v>ACTIVIDAD EN PESQUERIA</v>
      </c>
      <c r="AG24" s="17"/>
      <c r="AH24" s="16" t="str">
        <f ca="1">IFERROR(__xludf.DUMMYFUNCTION("""COMPUTED_VALUE"""),"ACTIVIDAD EN PESQUERIA")</f>
        <v>ACTIVIDAD EN PESQUERIA</v>
      </c>
      <c r="AI24" s="17"/>
      <c r="AJ24" s="16" t="str">
        <f ca="1">IFERROR(__xludf.DUMMYFUNCTION("""COMPUTED_VALUE"""),"ACTIVIDAD EN GUERRERO")</f>
        <v>ACTIVIDAD EN GUERRERO</v>
      </c>
      <c r="AK24" s="17"/>
      <c r="AL24" s="16" t="str">
        <f ca="1">IFERROR(__xludf.DUMMYFUNCTION("""COMPUTED_VALUE"""),"ACTIVIDAD EN GUERRERO")</f>
        <v>ACTIVIDAD EN GUERRERO</v>
      </c>
      <c r="AM24" s="17"/>
      <c r="AN24" s="16" t="str">
        <f ca="1">IFERROR(__xludf.DUMMYFUNCTION("""COMPUTED_VALUE"""),"ACTIVIDAD EN GUERRERO")</f>
        <v>ACTIVIDAD EN GUERRERO</v>
      </c>
      <c r="AO24" s="17"/>
      <c r="AP24" s="16" t="str">
        <f ca="1">IFERROR(__xludf.DUMMYFUNCTION("""COMPUTED_VALUE"""),"ASISTIO A CURSO REDI")</f>
        <v>ASISTIO A CURSO REDI</v>
      </c>
      <c r="AQ24" s="17"/>
      <c r="AR24" s="16"/>
      <c r="AS24" s="17"/>
      <c r="AT24" s="16" t="str">
        <f ca="1">IFERROR(__xludf.DUMMYFUNCTION("""COMPUTED_VALUE"""),"ACTIVIDAD EN GUERRERO")</f>
        <v>ACTIVIDAD EN GUERRERO</v>
      </c>
      <c r="AU24" s="17"/>
      <c r="AV24" s="16" t="str">
        <f ca="1">IFERROR(__xludf.DUMMYFUNCTION("""COMPUTED_VALUE"""),"ACTIVIDAD EN JUVENTUD")</f>
        <v>ACTIVIDAD EN JUVENTUD</v>
      </c>
      <c r="AW24" s="17"/>
      <c r="AX24" s="16" t="str">
        <f ca="1">IFERROR(__xludf.DUMMYFUNCTION("""COMPUTED_VALUE"""),"APOYO EN ALMACEN")</f>
        <v>APOYO EN ALMACEN</v>
      </c>
      <c r="AY24" s="17"/>
      <c r="AZ24" s="16" t="str">
        <f ca="1">IFERROR(__xludf.DUMMYFUNCTION("""COMPUTED_VALUE"""),"ACTIVIDAD EN GUERRERO")</f>
        <v>ACTIVIDAD EN GUERRERO</v>
      </c>
      <c r="BA24" s="17"/>
      <c r="BB24" s="16" t="str">
        <f ca="1">IFERROR(__xludf.DUMMYFUNCTION("""COMPUTED_VALUE"""),"ACTIVIDAD EN GUERRERO")</f>
        <v>ACTIVIDAD EN GUERRERO</v>
      </c>
      <c r="BC24" s="17"/>
      <c r="BD24" s="16" t="str">
        <f ca="1">IFERROR(__xludf.DUMMYFUNCTION("""COMPUTED_VALUE"""),"NO SE CITO")</f>
        <v>NO SE CITO</v>
      </c>
      <c r="BE24" s="17"/>
      <c r="BF24" s="16"/>
      <c r="BG24" s="17"/>
      <c r="BH24" s="16" t="str">
        <f ca="1">IFERROR(__xludf.DUMMYFUNCTION("""COMPUTED_VALUE"""),"APOYO EN ALMACEN")</f>
        <v>APOYO EN ALMACEN</v>
      </c>
      <c r="BI24" s="17"/>
      <c r="BJ24" s="16" t="str">
        <f ca="1">IFERROR(__xludf.DUMMYFUNCTION("""COMPUTED_VALUE"""),"ACTIVIDAD EN GUERRERO")</f>
        <v>ACTIVIDAD EN GUERRERO</v>
      </c>
      <c r="BK24" s="17"/>
      <c r="BL24" s="8"/>
    </row>
    <row r="25" spans="1:64" ht="12.75" x14ac:dyDescent="0.2">
      <c r="A25" s="9" t="str">
        <f ca="1">IFERROR(__xludf.DUMMYFUNCTION("""COMPUTED_VALUE"""),"HORAS EXTRA/PRIMA ALIMENTICIA")</f>
        <v>HORAS EXTRA/PRIMA ALIMENTICIA</v>
      </c>
      <c r="B25" s="10"/>
      <c r="C25" s="10"/>
      <c r="D25" s="10"/>
      <c r="E25" s="10"/>
      <c r="F25" s="10"/>
      <c r="G25" s="10"/>
      <c r="H25" s="10">
        <f ca="1">IFERROR(__xludf.DUMMYFUNCTION("""COMPUTED_VALUE"""),1.5)</f>
        <v>1.5</v>
      </c>
      <c r="I25" s="10"/>
      <c r="J25" s="10"/>
      <c r="K25" s="10"/>
      <c r="L25" s="10"/>
      <c r="M25" s="10"/>
      <c r="N25" s="10"/>
      <c r="O25" s="10"/>
      <c r="P25" s="10"/>
      <c r="Q25" s="10"/>
      <c r="R25" s="10"/>
      <c r="S25" s="10"/>
      <c r="T25" s="10"/>
      <c r="U25" s="10"/>
      <c r="V25" s="10"/>
      <c r="W25" s="10"/>
      <c r="X25" s="10"/>
      <c r="Y25" s="10"/>
      <c r="Z25" s="10">
        <f ca="1">IFERROR(__xludf.DUMMYFUNCTION("""COMPUTED_VALUE"""),1.5)</f>
        <v>1.5</v>
      </c>
      <c r="AA25" s="10"/>
      <c r="AB25" s="10"/>
      <c r="AC25" s="10"/>
      <c r="AD25" s="10"/>
      <c r="AE25" s="10"/>
      <c r="AF25" s="10">
        <f ca="1">IFERROR(__xludf.DUMMYFUNCTION("""COMPUTED_VALUE"""),1.5)</f>
        <v>1.5</v>
      </c>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
        <f ca="1">IFERROR(__xludf.DUMMYFUNCTION("""COMPUTED_VALUE"""),4.5)</f>
        <v>4.5</v>
      </c>
    </row>
    <row r="26" spans="1:64" ht="12.75" x14ac:dyDescent="0.2">
      <c r="A26" s="3" t="str">
        <f ca="1">IFERROR(__xludf.DUMMYFUNCTION("""COMPUTED_VALUE"""),"NOMBRE")</f>
        <v>NOMBRE</v>
      </c>
      <c r="B26" s="4">
        <f ca="1">IFERROR(__xludf.DUMMYFUNCTION("""COMPUTED_VALUE"""),45200)</f>
        <v>45200</v>
      </c>
      <c r="C26" s="5"/>
      <c r="D26" s="4">
        <f ca="1">IFERROR(__xludf.DUMMYFUNCTION("""COMPUTED_VALUE"""),45201)</f>
        <v>45201</v>
      </c>
      <c r="E26" s="5"/>
      <c r="F26" s="4">
        <f ca="1">IFERROR(__xludf.DUMMYFUNCTION("""COMPUTED_VALUE"""),45202)</f>
        <v>45202</v>
      </c>
      <c r="G26" s="5"/>
      <c r="H26" s="4">
        <f ca="1">IFERROR(__xludf.DUMMYFUNCTION("""COMPUTED_VALUE"""),45203)</f>
        <v>45203</v>
      </c>
      <c r="I26" s="5"/>
      <c r="J26" s="4">
        <f ca="1">IFERROR(__xludf.DUMMYFUNCTION("""COMPUTED_VALUE"""),45204)</f>
        <v>45204</v>
      </c>
      <c r="K26" s="5"/>
      <c r="L26" s="4">
        <f ca="1">IFERROR(__xludf.DUMMYFUNCTION("""COMPUTED_VALUE"""),45205)</f>
        <v>45205</v>
      </c>
      <c r="M26" s="5"/>
      <c r="N26" s="4">
        <f ca="1">IFERROR(__xludf.DUMMYFUNCTION("""COMPUTED_VALUE"""),45206)</f>
        <v>45206</v>
      </c>
      <c r="O26" s="5"/>
      <c r="P26" s="4">
        <f ca="1">IFERROR(__xludf.DUMMYFUNCTION("""COMPUTED_VALUE"""),45207)</f>
        <v>45207</v>
      </c>
      <c r="Q26" s="5"/>
      <c r="R26" s="4">
        <f ca="1">IFERROR(__xludf.DUMMYFUNCTION("""COMPUTED_VALUE"""),45208)</f>
        <v>45208</v>
      </c>
      <c r="S26" s="5"/>
      <c r="T26" s="4">
        <f ca="1">IFERROR(__xludf.DUMMYFUNCTION("""COMPUTED_VALUE"""),45209)</f>
        <v>45209</v>
      </c>
      <c r="U26" s="5"/>
      <c r="V26" s="4">
        <f ca="1">IFERROR(__xludf.DUMMYFUNCTION("""COMPUTED_VALUE"""),45210)</f>
        <v>45210</v>
      </c>
      <c r="W26" s="5"/>
      <c r="X26" s="4">
        <f ca="1">IFERROR(__xludf.DUMMYFUNCTION("""COMPUTED_VALUE"""),45211)</f>
        <v>45211</v>
      </c>
      <c r="Y26" s="5"/>
      <c r="Z26" s="4">
        <f ca="1">IFERROR(__xludf.DUMMYFUNCTION("""COMPUTED_VALUE"""),45212)</f>
        <v>45212</v>
      </c>
      <c r="AA26" s="5"/>
      <c r="AB26" s="4">
        <f ca="1">IFERROR(__xludf.DUMMYFUNCTION("""COMPUTED_VALUE"""),45213)</f>
        <v>45213</v>
      </c>
      <c r="AC26" s="5"/>
      <c r="AD26" s="4">
        <f ca="1">IFERROR(__xludf.DUMMYFUNCTION("""COMPUTED_VALUE"""),45214)</f>
        <v>45214</v>
      </c>
      <c r="AE26" s="5"/>
      <c r="AF26" s="4">
        <f ca="1">IFERROR(__xludf.DUMMYFUNCTION("""COMPUTED_VALUE"""),45215)</f>
        <v>45215</v>
      </c>
      <c r="AG26" s="5"/>
      <c r="AH26" s="4">
        <f ca="1">IFERROR(__xludf.DUMMYFUNCTION("""COMPUTED_VALUE"""),45216)</f>
        <v>45216</v>
      </c>
      <c r="AI26" s="5"/>
      <c r="AJ26" s="4">
        <f ca="1">IFERROR(__xludf.DUMMYFUNCTION("""COMPUTED_VALUE"""),45217)</f>
        <v>45217</v>
      </c>
      <c r="AK26" s="5"/>
      <c r="AL26" s="4">
        <f ca="1">IFERROR(__xludf.DUMMYFUNCTION("""COMPUTED_VALUE"""),45218)</f>
        <v>45218</v>
      </c>
      <c r="AM26" s="5"/>
      <c r="AN26" s="4">
        <f ca="1">IFERROR(__xludf.DUMMYFUNCTION("""COMPUTED_VALUE"""),45219)</f>
        <v>45219</v>
      </c>
      <c r="AO26" s="5"/>
      <c r="AP26" s="4">
        <f ca="1">IFERROR(__xludf.DUMMYFUNCTION("""COMPUTED_VALUE"""),45220)</f>
        <v>45220</v>
      </c>
      <c r="AQ26" s="5"/>
      <c r="AR26" s="4">
        <f ca="1">IFERROR(__xludf.DUMMYFUNCTION("""COMPUTED_VALUE"""),45221)</f>
        <v>45221</v>
      </c>
      <c r="AS26" s="5"/>
      <c r="AT26" s="4">
        <f ca="1">IFERROR(__xludf.DUMMYFUNCTION("""COMPUTED_VALUE"""),45222)</f>
        <v>45222</v>
      </c>
      <c r="AU26" s="5"/>
      <c r="AV26" s="4">
        <f ca="1">IFERROR(__xludf.DUMMYFUNCTION("""COMPUTED_VALUE"""),45223)</f>
        <v>45223</v>
      </c>
      <c r="AW26" s="5"/>
      <c r="AX26" s="4">
        <f ca="1">IFERROR(__xludf.DUMMYFUNCTION("""COMPUTED_VALUE"""),45224)</f>
        <v>45224</v>
      </c>
      <c r="AY26" s="5"/>
      <c r="AZ26" s="4">
        <f ca="1">IFERROR(__xludf.DUMMYFUNCTION("""COMPUTED_VALUE"""),45225)</f>
        <v>45225</v>
      </c>
      <c r="BA26" s="5"/>
      <c r="BB26" s="4">
        <f ca="1">IFERROR(__xludf.DUMMYFUNCTION("""COMPUTED_VALUE"""),45226)</f>
        <v>45226</v>
      </c>
      <c r="BC26" s="5"/>
      <c r="BD26" s="4">
        <f ca="1">IFERROR(__xludf.DUMMYFUNCTION("""COMPUTED_VALUE"""),45227)</f>
        <v>45227</v>
      </c>
      <c r="BE26" s="5"/>
      <c r="BF26" s="4">
        <f ca="1">IFERROR(__xludf.DUMMYFUNCTION("""COMPUTED_VALUE"""),45228)</f>
        <v>45228</v>
      </c>
      <c r="BG26" s="5"/>
      <c r="BH26" s="4">
        <f ca="1">IFERROR(__xludf.DUMMYFUNCTION("""COMPUTED_VALUE"""),45229)</f>
        <v>45229</v>
      </c>
      <c r="BI26" s="5"/>
      <c r="BJ26" s="4">
        <f ca="1">IFERROR(__xludf.DUMMYFUNCTION("""COMPUTED_VALUE"""),45230)</f>
        <v>45230</v>
      </c>
      <c r="BK26" s="5"/>
      <c r="BL26" s="6" t="str">
        <f ca="1">IFERROR(__xludf.DUMMYFUNCTION("""COMPUTED_VALUE"""),"HORAS EXTRA")</f>
        <v>HORAS EXTRA</v>
      </c>
    </row>
    <row r="27" spans="1:64" ht="12.75" x14ac:dyDescent="0.2">
      <c r="A27" s="18" t="str">
        <f ca="1">IFERROR(__xludf.DUMMYFUNCTION("""COMPUTED_VALUE"""),"GINO SILVA SANTISTEBAN")</f>
        <v>GINO SILVA SANTISTEBAN</v>
      </c>
      <c r="B27" s="7"/>
      <c r="C27" s="7"/>
      <c r="D27" s="7" t="str">
        <f ca="1">IFERROR(__xludf.DUMMYFUNCTION("""COMPUTED_VALUE"""),"ALMACEN")</f>
        <v>ALMACEN</v>
      </c>
      <c r="E27" s="7" t="str">
        <f ca="1">IFERROR(__xludf.DUMMYFUNCTION("""COMPUTED_VALUE"""),"ALMACEN")</f>
        <v>ALMACEN</v>
      </c>
      <c r="F27" s="7" t="str">
        <f ca="1">IFERROR(__xludf.DUMMYFUNCTION("""COMPUTED_VALUE"""),"ALMACEN")</f>
        <v>ALMACEN</v>
      </c>
      <c r="G27" s="7" t="str">
        <f ca="1">IFERROR(__xludf.DUMMYFUNCTION("""COMPUTED_VALUE"""),"ALMACEN")</f>
        <v>ALMACEN</v>
      </c>
      <c r="H27" s="7" t="str">
        <f ca="1">IFERROR(__xludf.DUMMYFUNCTION("""COMPUTED_VALUE"""),"GUE")</f>
        <v>GUE</v>
      </c>
      <c r="I27" s="7" t="str">
        <f ca="1">IFERROR(__xludf.DUMMYFUNCTION("""COMPUTED_VALUE"""),"GUE")</f>
        <v>GUE</v>
      </c>
      <c r="J27" s="7" t="str">
        <f ca="1">IFERROR(__xludf.DUMMYFUNCTION("""COMPUTED_VALUE"""),"ALMACEN")</f>
        <v>ALMACEN</v>
      </c>
      <c r="K27" s="7" t="str">
        <f ca="1">IFERROR(__xludf.DUMMYFUNCTION("""COMPUTED_VALUE"""),"ALMACEN")</f>
        <v>ALMACEN</v>
      </c>
      <c r="L27" s="7" t="str">
        <f ca="1">IFERROR(__xludf.DUMMYFUNCTION("""COMPUTED_VALUE"""),"ALMACEN")</f>
        <v>ALMACEN</v>
      </c>
      <c r="M27" s="7" t="str">
        <f ca="1">IFERROR(__xludf.DUMMYFUNCTION("""COMPUTED_VALUE"""),"MITRAS")</f>
        <v>MITRAS</v>
      </c>
      <c r="N27" s="7" t="str">
        <f ca="1">IFERROR(__xludf.DUMMYFUNCTION("""COMPUTED_VALUE"""),"MITRAS")</f>
        <v>MITRAS</v>
      </c>
      <c r="O27" s="7" t="str">
        <f ca="1">IFERROR(__xludf.DUMMYFUNCTION("""COMPUTED_VALUE"""),"MITRAS")</f>
        <v>MITRAS</v>
      </c>
      <c r="P27" s="7"/>
      <c r="Q27" s="7"/>
      <c r="R27" s="7" t="str">
        <f ca="1">IFERROR(__xludf.DUMMYFUNCTION("""COMPUTED_VALUE"""),"MITRAS")</f>
        <v>MITRAS</v>
      </c>
      <c r="S27" s="7" t="str">
        <f ca="1">IFERROR(__xludf.DUMMYFUNCTION("""COMPUTED_VALUE"""),"ALMACEN")</f>
        <v>ALMACEN</v>
      </c>
      <c r="T27" s="7" t="str">
        <f ca="1">IFERROR(__xludf.DUMMYFUNCTION("""COMPUTED_VALUE"""),"ALMACEN")</f>
        <v>ALMACEN</v>
      </c>
      <c r="U27" s="7" t="str">
        <f ca="1">IFERROR(__xludf.DUMMYFUNCTION("""COMPUTED_VALUE"""),"ALMACEN")</f>
        <v>ALMACEN</v>
      </c>
      <c r="V27" s="7" t="str">
        <f ca="1">IFERROR(__xludf.DUMMYFUNCTION("""COMPUTED_VALUE"""),"GUE")</f>
        <v>GUE</v>
      </c>
      <c r="W27" s="7" t="str">
        <f ca="1">IFERROR(__xludf.DUMMYFUNCTION("""COMPUTED_VALUE"""),"ALMACEN")</f>
        <v>ALMACEN</v>
      </c>
      <c r="X27" s="7" t="str">
        <f ca="1">IFERROR(__xludf.DUMMYFUNCTION("""COMPUTED_VALUE"""),"ALMACEN")</f>
        <v>ALMACEN</v>
      </c>
      <c r="Y27" s="7" t="str">
        <f ca="1">IFERROR(__xludf.DUMMYFUNCTION("""COMPUTED_VALUE"""),"ALMACEN")</f>
        <v>ALMACEN</v>
      </c>
      <c r="Z27" s="7" t="str">
        <f ca="1">IFERROR(__xludf.DUMMYFUNCTION("""COMPUTED_VALUE"""),"ALMACEN")</f>
        <v>ALMACEN</v>
      </c>
      <c r="AA27" s="7" t="str">
        <f ca="1">IFERROR(__xludf.DUMMYFUNCTION("""COMPUTED_VALUE"""),"ALMACEN")</f>
        <v>ALMACEN</v>
      </c>
      <c r="AB27" s="7"/>
      <c r="AC27" s="7"/>
      <c r="AD27" s="7"/>
      <c r="AE27" s="7"/>
      <c r="AF27" s="7" t="str">
        <f ca="1">IFERROR(__xludf.DUMMYFUNCTION("""COMPUTED_VALUE"""),"ALMACEN")</f>
        <v>ALMACEN</v>
      </c>
      <c r="AG27" s="7" t="str">
        <f ca="1">IFERROR(__xludf.DUMMYFUNCTION("""COMPUTED_VALUE"""),"MITRAS")</f>
        <v>MITRAS</v>
      </c>
      <c r="AH27" s="7" t="str">
        <f ca="1">IFERROR(__xludf.DUMMYFUNCTION("""COMPUTED_VALUE"""),"ALMACEN")</f>
        <v>ALMACEN</v>
      </c>
      <c r="AI27" s="7" t="str">
        <f ca="1">IFERROR(__xludf.DUMMYFUNCTION("""COMPUTED_VALUE"""),"ALMACEN")</f>
        <v>ALMACEN</v>
      </c>
      <c r="AJ27" s="7" t="str">
        <f ca="1">IFERROR(__xludf.DUMMYFUNCTION("""COMPUTED_VALUE"""),"ALMACEN")</f>
        <v>ALMACEN</v>
      </c>
      <c r="AK27" s="7" t="str">
        <f ca="1">IFERROR(__xludf.DUMMYFUNCTION("""COMPUTED_VALUE"""),"ALMACEN")</f>
        <v>ALMACEN</v>
      </c>
      <c r="AL27" s="7" t="str">
        <f ca="1">IFERROR(__xludf.DUMMYFUNCTION("""COMPUTED_VALUE"""),"ALMACEN")</f>
        <v>ALMACEN</v>
      </c>
      <c r="AM27" s="7" t="str">
        <f ca="1">IFERROR(__xludf.DUMMYFUNCTION("""COMPUTED_VALUE"""),"ALMACEN")</f>
        <v>ALMACEN</v>
      </c>
      <c r="AN27" s="7" t="str">
        <f ca="1">IFERROR(__xludf.DUMMYFUNCTION("""COMPUTED_VALUE"""),"ALMACEN")</f>
        <v>ALMACEN</v>
      </c>
      <c r="AO27" s="7" t="str">
        <f ca="1">IFERROR(__xludf.DUMMYFUNCTION("""COMPUTED_VALUE"""),"ALMACEN")</f>
        <v>ALMACEN</v>
      </c>
      <c r="AP27" s="7" t="str">
        <f ca="1">IFERROR(__xludf.DUMMYFUNCTION("""COMPUTED_VALUE"""),"GUE")</f>
        <v>GUE</v>
      </c>
      <c r="AQ27" s="7" t="str">
        <f ca="1">IFERROR(__xludf.DUMMYFUNCTION("""COMPUTED_VALUE"""),"GUE")</f>
        <v>GUE</v>
      </c>
      <c r="AR27" s="7"/>
      <c r="AS27" s="7"/>
      <c r="AT27" s="7" t="str">
        <f ca="1">IFERROR(__xludf.DUMMYFUNCTION("""COMPUTED_VALUE"""),"ALMACEN")</f>
        <v>ALMACEN</v>
      </c>
      <c r="AU27" s="7" t="str">
        <f ca="1">IFERROR(__xludf.DUMMYFUNCTION("""COMPUTED_VALUE"""),"ALMACEN")</f>
        <v>ALMACEN</v>
      </c>
      <c r="AV27" s="7" t="str">
        <f ca="1">IFERROR(__xludf.DUMMYFUNCTION("""COMPUTED_VALUE"""),"ALMACEN")</f>
        <v>ALMACEN</v>
      </c>
      <c r="AW27" s="7" t="str">
        <f ca="1">IFERROR(__xludf.DUMMYFUNCTION("""COMPUTED_VALUE"""),"ALMACEN")</f>
        <v>ALMACEN</v>
      </c>
      <c r="AX27" s="7" t="str">
        <f ca="1">IFERROR(__xludf.DUMMYFUNCTION("""COMPUTED_VALUE"""),"GUE")</f>
        <v>GUE</v>
      </c>
      <c r="AY27" s="7" t="str">
        <f ca="1">IFERROR(__xludf.DUMMYFUNCTION("""COMPUTED_VALUE"""),"ALMACEN")</f>
        <v>ALMACEN</v>
      </c>
      <c r="AZ27" s="7" t="str">
        <f ca="1">IFERROR(__xludf.DUMMYFUNCTION("""COMPUTED_VALUE"""),"ALMACEN")</f>
        <v>ALMACEN</v>
      </c>
      <c r="BA27" s="7" t="str">
        <f ca="1">IFERROR(__xludf.DUMMYFUNCTION("""COMPUTED_VALUE"""),"ALMACEN")</f>
        <v>ALMACEN</v>
      </c>
      <c r="BB27" s="7" t="str">
        <f ca="1">IFERROR(__xludf.DUMMYFUNCTION("""COMPUTED_VALUE"""),"GUE")</f>
        <v>GUE</v>
      </c>
      <c r="BC27" s="7" t="str">
        <f ca="1">IFERROR(__xludf.DUMMYFUNCTION("""COMPUTED_VALUE"""),"MITRAS")</f>
        <v>MITRAS</v>
      </c>
      <c r="BD27" s="7"/>
      <c r="BE27" s="7"/>
      <c r="BF27" s="7"/>
      <c r="BG27" s="7"/>
      <c r="BH27" s="7" t="str">
        <f ca="1">IFERROR(__xludf.DUMMYFUNCTION("""COMPUTED_VALUE"""),"ALMACEN")</f>
        <v>ALMACEN</v>
      </c>
      <c r="BI27" s="7" t="str">
        <f ca="1">IFERROR(__xludf.DUMMYFUNCTION("""COMPUTED_VALUE"""),"ALMACEN")</f>
        <v>ALMACEN</v>
      </c>
      <c r="BJ27" s="7" t="str">
        <f ca="1">IFERROR(__xludf.DUMMYFUNCTION("""COMPUTED_VALUE"""),"ALMACEN")</f>
        <v>ALMACEN</v>
      </c>
      <c r="BK27" s="7" t="str">
        <f ca="1">IFERROR(__xludf.DUMMYFUNCTION("""COMPUTED_VALUE"""),"ALMACEN")</f>
        <v>ALMACEN</v>
      </c>
      <c r="BL27" s="8"/>
    </row>
    <row r="28" spans="1:64" ht="79.5" customHeight="1" x14ac:dyDescent="0.2">
      <c r="A28" s="17"/>
      <c r="B28" s="16"/>
      <c r="C28" s="17"/>
      <c r="D28" s="16" t="str">
        <f ca="1">IFERROR(__xludf.DUMMYFUNCTION("""COMPUTED_VALUE"""),"REVISION DE TICKETS, APOYO ADMNISTRATIVO")</f>
        <v>REVISION DE TICKETS, APOYO ADMNISTRATIVO</v>
      </c>
      <c r="E28" s="17"/>
      <c r="F28" s="16" t="str">
        <f ca="1">IFERROR(__xludf.DUMMYFUNCTION("""COMPUTED_VALUE"""),"REVISION DE TICKETS, APOYO ADMNISTRATIVO")</f>
        <v>REVISION DE TICKETS, APOYO ADMNISTRATIVO</v>
      </c>
      <c r="G28" s="17"/>
      <c r="H28" s="16" t="str">
        <f ca="1">IFERROR(__xludf.DUMMYFUNCTION("""COMPUTED_VALUE"""),"REVISION DE TICKETS, APOYO ADMNISTRATIVO, ACTIVIDAD EN METALICOS")</f>
        <v>REVISION DE TICKETS, APOYO ADMNISTRATIVO, ACTIVIDAD EN METALICOS</v>
      </c>
      <c r="I28" s="17"/>
      <c r="J28" s="16" t="str">
        <f ca="1">IFERROR(__xludf.DUMMYFUNCTION("""COMPUTED_VALUE"""),"REVISION DE TICKETS, APOYO ADMNISTRATIVO, APOYO AL CONTRATO DE GRUAS EN LARGOS NORTE")</f>
        <v>REVISION DE TICKETS, APOYO ADMNISTRATIVO, APOYO AL CONTRATO DE GRUAS EN LARGOS NORTE</v>
      </c>
      <c r="K28" s="17"/>
      <c r="L28" s="16" t="str">
        <f ca="1">IFERROR(__xludf.DUMMYFUNCTION("""COMPUTED_VALUE"""),"REVISION DE TIKETS, APOYO ADMINISTRATIVO, APOYO AL CONTRATO DE DAAN EN CARNES VIBA, REUNION EN MITRAS TEMA ISO")</f>
        <v>REVISION DE TIKETS, APOYO ADMINISTRATIVO, APOYO AL CONTRATO DE DAAN EN CARNES VIBA, REUNION EN MITRAS TEMA ISO</v>
      </c>
      <c r="M28" s="17"/>
      <c r="N28" s="16" t="str">
        <f ca="1">IFERROR(__xludf.DUMMYFUNCTION("""COMPUTED_VALUE"""),"REUNION EN MITRAS ISO")</f>
        <v>REUNION EN MITRAS ISO</v>
      </c>
      <c r="O28" s="17"/>
      <c r="P28" s="16"/>
      <c r="Q28" s="17"/>
      <c r="R28" s="16" t="str">
        <f ca="1">IFERROR(__xludf.DUMMYFUNCTION("""COMPUTED_VALUE"""),"ASISTIO A EXAMEN MEDICO, SE PRESENTO A CURSO EN MITRAS  A LAS 9 Y 30, REVISION DE TICKETS, APOYO ADMINISTRATIVO")</f>
        <v>ASISTIO A EXAMEN MEDICO, SE PRESENTO A CURSO EN MITRAS  A LAS 9 Y 30, REVISION DE TICKETS, APOYO ADMINISTRATIVO</v>
      </c>
      <c r="S28" s="17"/>
      <c r="T28" s="16" t="str">
        <f ca="1">IFERROR(__xludf.DUMMYFUNCTION("""COMPUTED_VALUE"""),"REVISION DE TICKETS, APOYO ADMINISTRATIVO")</f>
        <v>REVISION DE TICKETS, APOYO ADMINISTRATIVO</v>
      </c>
      <c r="U28" s="17"/>
      <c r="V28" s="16" t="str">
        <f ca="1">IFERROR(__xludf.DUMMYFUNCTION("""COMPUTED_VALUE"""),"REVISION DE TICKETS, APOYO ADMINISTRATIVO")</f>
        <v>REVISION DE TICKETS, APOYO ADMINISTRATIVO</v>
      </c>
      <c r="W28" s="17"/>
      <c r="X28" s="16" t="str">
        <f ca="1">IFERROR(__xludf.DUMMYFUNCTION("""COMPUTED_VALUE"""),"REVISION DE TICKETS, APOYO ADMINISTRATIVO")</f>
        <v>REVISION DE TICKETS, APOYO ADMINISTRATIVO</v>
      </c>
      <c r="Y28" s="17"/>
      <c r="Z28" s="16" t="str">
        <f ca="1">IFERROR(__xludf.DUMMYFUNCTION("""COMPUTED_VALUE"""),"REVISION DE TICKETS, APOYO ADMINISTRATIVO")</f>
        <v>REVISION DE TICKETS, APOYO ADMINISTRATIVO</v>
      </c>
      <c r="AA28" s="17"/>
      <c r="AB28" s="16" t="str">
        <f ca="1">IFERROR(__xludf.DUMMYFUNCTION("""COMPUTED_VALUE"""),"NO SE CITO")</f>
        <v>NO SE CITO</v>
      </c>
      <c r="AC28" s="17"/>
      <c r="AD28" s="16"/>
      <c r="AE28" s="17"/>
      <c r="AF28" s="16" t="str">
        <f ca="1">IFERROR(__xludf.DUMMYFUNCTION("""COMPUTED_VALUE"""),"AUDITORIA ISO")</f>
        <v>AUDITORIA ISO</v>
      </c>
      <c r="AG28" s="17"/>
      <c r="AH28" s="16" t="str">
        <f ca="1">IFERROR(__xludf.DUMMYFUNCTION("""COMPUTED_VALUE"""),"REVISION DE TICKETS, APOYO ADMINISTRATIVO")</f>
        <v>REVISION DE TICKETS, APOYO ADMINISTRATIVO</v>
      </c>
      <c r="AI28" s="17"/>
      <c r="AJ28" s="16" t="str">
        <f ca="1">IFERROR(__xludf.DUMMYFUNCTION("""COMPUTED_VALUE"""),"REVISION DE TICKETS, APOYO ADMINISTRATIVO")</f>
        <v>REVISION DE TICKETS, APOYO ADMINISTRATIVO</v>
      </c>
      <c r="AK28" s="17"/>
      <c r="AL28" s="16" t="str">
        <f ca="1">IFERROR(__xludf.DUMMYFUNCTION("""COMPUTED_VALUE"""),"REVISION DE TICKETS, APOYO ADMINISTRATIVO")</f>
        <v>REVISION DE TICKETS, APOYO ADMINISTRATIVO</v>
      </c>
      <c r="AM28" s="17"/>
      <c r="AN28" s="16" t="str">
        <f ca="1">IFERROR(__xludf.DUMMYFUNCTION("""COMPUTED_VALUE"""),"REVISION DE TICKETS, APOYO ADMINISTRATIVO")</f>
        <v>REVISION DE TICKETS, APOYO ADMINISTRATIVO</v>
      </c>
      <c r="AO28" s="17"/>
      <c r="AP28" s="16" t="str">
        <f ca="1">IFERROR(__xludf.DUMMYFUNCTION("""COMPUTED_VALUE"""),"ASISTIO A CURSO REDI")</f>
        <v>ASISTIO A CURSO REDI</v>
      </c>
      <c r="AQ28" s="17"/>
      <c r="AR28" s="16"/>
      <c r="AS28" s="17"/>
      <c r="AT28" s="16" t="str">
        <f ca="1">IFERROR(__xludf.DUMMYFUNCTION("""COMPUTED_VALUE"""),"REVISION DE TICKETS, APOYO ADMINISTRATIVO")</f>
        <v>REVISION DE TICKETS, APOYO ADMINISTRATIVO</v>
      </c>
      <c r="AU28" s="17"/>
      <c r="AV28" s="16" t="str">
        <f ca="1">IFERROR(__xludf.DUMMYFUNCTION("""COMPUTED_VALUE"""),"REVISION DE TICKETS, APOYO ADMINISTRATIVO")</f>
        <v>REVISION DE TICKETS, APOYO ADMINISTRATIVO</v>
      </c>
      <c r="AW28" s="17"/>
      <c r="AX28" s="16" t="str">
        <f ca="1">IFERROR(__xludf.DUMMYFUNCTION("""COMPUTED_VALUE"""),"REVISION DE TICKETS, APOYO ADMINISTRATIVO")</f>
        <v>REVISION DE TICKETS, APOYO ADMINISTRATIVO</v>
      </c>
      <c r="AY28" s="17"/>
      <c r="AZ28" s="16" t="str">
        <f ca="1">IFERROR(__xludf.DUMMYFUNCTION("""COMPUTED_VALUE"""),"REVISION DE TICKETS, APOYO ADMINISTRATIVO")</f>
        <v>REVISION DE TICKETS, APOYO ADMINISTRATIVO</v>
      </c>
      <c r="BA28" s="17"/>
      <c r="BB28" s="16" t="str">
        <f ca="1">IFERROR(__xludf.DUMMYFUNCTION("""COMPUTED_VALUE"""),"RELEVAMIENTO EN TECHGEN, REUNION ISO EN MITRAS")</f>
        <v>RELEVAMIENTO EN TECHGEN, REUNION ISO EN MITRAS</v>
      </c>
      <c r="BC28" s="17"/>
      <c r="BD28" s="16" t="str">
        <f ca="1">IFERROR(__xludf.DUMMYFUNCTION("""COMPUTED_VALUE"""),"NO SE CITO")</f>
        <v>NO SE CITO</v>
      </c>
      <c r="BE28" s="17"/>
      <c r="BF28" s="16"/>
      <c r="BG28" s="17"/>
      <c r="BH28" s="16" t="str">
        <f ca="1">IFERROR(__xludf.DUMMYFUNCTION("""COMPUTED_VALUE"""),"REVISION DE TICKETS, APOYO ADMINISTRATIVO, ENVIO DE COTIZACIONES")</f>
        <v>REVISION DE TICKETS, APOYO ADMINISTRATIVO, ENVIO DE COTIZACIONES</v>
      </c>
      <c r="BI28" s="17"/>
      <c r="BJ28" s="16" t="str">
        <f ca="1">IFERROR(__xludf.DUMMYFUNCTION("""COMPUTED_VALUE"""),"REVISION DE TICKETS, APOYO ADMINISTRATIVO, ENVIO DE COTIZACIONES")</f>
        <v>REVISION DE TICKETS, APOYO ADMINISTRATIVO, ENVIO DE COTIZACIONES</v>
      </c>
      <c r="BK28" s="17"/>
      <c r="BL28" s="8"/>
    </row>
    <row r="29" spans="1:64" ht="12.75" x14ac:dyDescent="0.2">
      <c r="A29" s="9" t="str">
        <f ca="1">IFERROR(__xludf.DUMMYFUNCTION("""COMPUTED_VALUE"""),"HORAS EXTRA/PRIMA ALIMENTICIA")</f>
        <v>HORAS EXTRA/PRIMA ALIMENTICIA</v>
      </c>
      <c r="B29" s="10"/>
      <c r="C29" s="10"/>
      <c r="D29" s="10"/>
      <c r="E29" s="10"/>
      <c r="F29" s="10"/>
      <c r="G29" s="10"/>
      <c r="H29" s="10">
        <f ca="1">IFERROR(__xludf.DUMMYFUNCTION("""COMPUTED_VALUE"""),1.5)</f>
        <v>1.5</v>
      </c>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
        <f ca="1">IFERROR(__xludf.DUMMYFUNCTION("""COMPUTED_VALUE"""),1.5)</f>
        <v>1.5</v>
      </c>
    </row>
    <row r="30" spans="1:64" ht="12.75" x14ac:dyDescent="0.2">
      <c r="A30" s="3" t="str">
        <f ca="1">IFERROR(__xludf.DUMMYFUNCTION("""COMPUTED_VALUE"""),"NOMBRE")</f>
        <v>NOMBRE</v>
      </c>
      <c r="B30" s="4">
        <f ca="1">IFERROR(__xludf.DUMMYFUNCTION("""COMPUTED_VALUE"""),45200)</f>
        <v>45200</v>
      </c>
      <c r="C30" s="5"/>
      <c r="D30" s="4">
        <f ca="1">IFERROR(__xludf.DUMMYFUNCTION("""COMPUTED_VALUE"""),45201)</f>
        <v>45201</v>
      </c>
      <c r="E30" s="5"/>
      <c r="F30" s="4">
        <f ca="1">IFERROR(__xludf.DUMMYFUNCTION("""COMPUTED_VALUE"""),45202)</f>
        <v>45202</v>
      </c>
      <c r="G30" s="5"/>
      <c r="H30" s="4">
        <f ca="1">IFERROR(__xludf.DUMMYFUNCTION("""COMPUTED_VALUE"""),45203)</f>
        <v>45203</v>
      </c>
      <c r="I30" s="5"/>
      <c r="J30" s="4">
        <f ca="1">IFERROR(__xludf.DUMMYFUNCTION("""COMPUTED_VALUE"""),45204)</f>
        <v>45204</v>
      </c>
      <c r="K30" s="5"/>
      <c r="L30" s="4">
        <f ca="1">IFERROR(__xludf.DUMMYFUNCTION("""COMPUTED_VALUE"""),45205)</f>
        <v>45205</v>
      </c>
      <c r="M30" s="5"/>
      <c r="N30" s="4">
        <f ca="1">IFERROR(__xludf.DUMMYFUNCTION("""COMPUTED_VALUE"""),45206)</f>
        <v>45206</v>
      </c>
      <c r="O30" s="5"/>
      <c r="P30" s="4">
        <f ca="1">IFERROR(__xludf.DUMMYFUNCTION("""COMPUTED_VALUE"""),45207)</f>
        <v>45207</v>
      </c>
      <c r="Q30" s="5"/>
      <c r="R30" s="4">
        <f ca="1">IFERROR(__xludf.DUMMYFUNCTION("""COMPUTED_VALUE"""),45208)</f>
        <v>45208</v>
      </c>
      <c r="S30" s="5"/>
      <c r="T30" s="4">
        <f ca="1">IFERROR(__xludf.DUMMYFUNCTION("""COMPUTED_VALUE"""),45209)</f>
        <v>45209</v>
      </c>
      <c r="U30" s="5"/>
      <c r="V30" s="4">
        <f ca="1">IFERROR(__xludf.DUMMYFUNCTION("""COMPUTED_VALUE"""),45210)</f>
        <v>45210</v>
      </c>
      <c r="W30" s="5"/>
      <c r="X30" s="4">
        <f ca="1">IFERROR(__xludf.DUMMYFUNCTION("""COMPUTED_VALUE"""),45211)</f>
        <v>45211</v>
      </c>
      <c r="Y30" s="5"/>
      <c r="Z30" s="4">
        <f ca="1">IFERROR(__xludf.DUMMYFUNCTION("""COMPUTED_VALUE"""),45212)</f>
        <v>45212</v>
      </c>
      <c r="AA30" s="5"/>
      <c r="AB30" s="4">
        <f ca="1">IFERROR(__xludf.DUMMYFUNCTION("""COMPUTED_VALUE"""),45213)</f>
        <v>45213</v>
      </c>
      <c r="AC30" s="5"/>
      <c r="AD30" s="4">
        <f ca="1">IFERROR(__xludf.DUMMYFUNCTION("""COMPUTED_VALUE"""),45214)</f>
        <v>45214</v>
      </c>
      <c r="AE30" s="5"/>
      <c r="AF30" s="4">
        <f ca="1">IFERROR(__xludf.DUMMYFUNCTION("""COMPUTED_VALUE"""),45215)</f>
        <v>45215</v>
      </c>
      <c r="AG30" s="5"/>
      <c r="AH30" s="4">
        <f ca="1">IFERROR(__xludf.DUMMYFUNCTION("""COMPUTED_VALUE"""),45216)</f>
        <v>45216</v>
      </c>
      <c r="AI30" s="5"/>
      <c r="AJ30" s="4">
        <f ca="1">IFERROR(__xludf.DUMMYFUNCTION("""COMPUTED_VALUE"""),45217)</f>
        <v>45217</v>
      </c>
      <c r="AK30" s="5"/>
      <c r="AL30" s="4">
        <f ca="1">IFERROR(__xludf.DUMMYFUNCTION("""COMPUTED_VALUE"""),45218)</f>
        <v>45218</v>
      </c>
      <c r="AM30" s="5"/>
      <c r="AN30" s="4">
        <f ca="1">IFERROR(__xludf.DUMMYFUNCTION("""COMPUTED_VALUE"""),45219)</f>
        <v>45219</v>
      </c>
      <c r="AO30" s="5" t="str">
        <f ca="1">IFERROR(__xludf.DUMMYFUNCTION("""COMPUTED_VALUE"""),"SUSPENSION")</f>
        <v>SUSPENSION</v>
      </c>
      <c r="AP30" s="4">
        <f ca="1">IFERROR(__xludf.DUMMYFUNCTION("""COMPUTED_VALUE"""),45220)</f>
        <v>45220</v>
      </c>
      <c r="AQ30" s="5" t="str">
        <f ca="1">IFERROR(__xludf.DUMMYFUNCTION("""COMPUTED_VALUE"""),"SUSPENSION")</f>
        <v>SUSPENSION</v>
      </c>
      <c r="AR30" s="4">
        <f ca="1">IFERROR(__xludf.DUMMYFUNCTION("""COMPUTED_VALUE"""),45221)</f>
        <v>45221</v>
      </c>
      <c r="AS30" s="5"/>
      <c r="AT30" s="4">
        <f ca="1">IFERROR(__xludf.DUMMYFUNCTION("""COMPUTED_VALUE"""),45222)</f>
        <v>45222</v>
      </c>
      <c r="AU30" s="5" t="str">
        <f ca="1">IFERROR(__xludf.DUMMYFUNCTION("""COMPUTED_VALUE"""),"SUSPENSION")</f>
        <v>SUSPENSION</v>
      </c>
      <c r="AV30" s="4">
        <f ca="1">IFERROR(__xludf.DUMMYFUNCTION("""COMPUTED_VALUE"""),45223)</f>
        <v>45223</v>
      </c>
      <c r="AW30" s="5" t="str">
        <f ca="1">IFERROR(__xludf.DUMMYFUNCTION("""COMPUTED_VALUE"""),"SUSPENSION")</f>
        <v>SUSPENSION</v>
      </c>
      <c r="AX30" s="4">
        <f ca="1">IFERROR(__xludf.DUMMYFUNCTION("""COMPUTED_VALUE"""),45224)</f>
        <v>45224</v>
      </c>
      <c r="AY30" s="5"/>
      <c r="AZ30" s="4">
        <f ca="1">IFERROR(__xludf.DUMMYFUNCTION("""COMPUTED_VALUE"""),45225)</f>
        <v>45225</v>
      </c>
      <c r="BA30" s="5"/>
      <c r="BB30" s="4">
        <f ca="1">IFERROR(__xludf.DUMMYFUNCTION("""COMPUTED_VALUE"""),45226)</f>
        <v>45226</v>
      </c>
      <c r="BC30" s="5"/>
      <c r="BD30" s="4">
        <f ca="1">IFERROR(__xludf.DUMMYFUNCTION("""COMPUTED_VALUE"""),45227)</f>
        <v>45227</v>
      </c>
      <c r="BE30" s="5"/>
      <c r="BF30" s="4">
        <f ca="1">IFERROR(__xludf.DUMMYFUNCTION("""COMPUTED_VALUE"""),45228)</f>
        <v>45228</v>
      </c>
      <c r="BG30" s="5"/>
      <c r="BH30" s="4">
        <f ca="1">IFERROR(__xludf.DUMMYFUNCTION("""COMPUTED_VALUE"""),45229)</f>
        <v>45229</v>
      </c>
      <c r="BI30" s="5"/>
      <c r="BJ30" s="4">
        <f ca="1">IFERROR(__xludf.DUMMYFUNCTION("""COMPUTED_VALUE"""),45230)</f>
        <v>45230</v>
      </c>
      <c r="BK30" s="5"/>
      <c r="BL30" s="6" t="str">
        <f ca="1">IFERROR(__xludf.DUMMYFUNCTION("""COMPUTED_VALUE"""),"HORAS EXTRA")</f>
        <v>HORAS EXTRA</v>
      </c>
    </row>
    <row r="31" spans="1:64" ht="12.75" x14ac:dyDescent="0.2">
      <c r="A31" s="18" t="str">
        <f ca="1">IFERROR(__xludf.DUMMYFUNCTION("""COMPUTED_VALUE"""),"ANGEL LOPEZ")</f>
        <v>ANGEL LOPEZ</v>
      </c>
      <c r="B31" s="7"/>
      <c r="C31" s="7"/>
      <c r="D31" s="7" t="str">
        <f ca="1">IFERROR(__xludf.DUMMYFUNCTION("""COMPUTED_VALUE"""),"ALMACEN")</f>
        <v>ALMACEN</v>
      </c>
      <c r="E31" s="7" t="str">
        <f ca="1">IFERROR(__xludf.DUMMYFUNCTION("""COMPUTED_VALUE"""),"ALMACEN")</f>
        <v>ALMACEN</v>
      </c>
      <c r="F31" s="7" t="str">
        <f ca="1">IFERROR(__xludf.DUMMYFUNCTION("""COMPUTED_VALUE"""),"ALMACEN")</f>
        <v>ALMACEN</v>
      </c>
      <c r="G31" s="7" t="str">
        <f ca="1">IFERROR(__xludf.DUMMYFUNCTION("""COMPUTED_VALUE"""),"ALMACEN")</f>
        <v>ALMACEN</v>
      </c>
      <c r="H31" s="7" t="str">
        <f ca="1">IFERROR(__xludf.DUMMYFUNCTION("""COMPUTED_VALUE"""),"ALMACEN")</f>
        <v>ALMACEN</v>
      </c>
      <c r="I31" s="7" t="str">
        <f ca="1">IFERROR(__xludf.DUMMYFUNCTION("""COMPUTED_VALUE"""),"ALMACEN")</f>
        <v>ALMACEN</v>
      </c>
      <c r="J31" s="7" t="str">
        <f ca="1">IFERROR(__xludf.DUMMYFUNCTION("""COMPUTED_VALUE"""),"ALMACEN")</f>
        <v>ALMACEN</v>
      </c>
      <c r="K31" s="7" t="str">
        <f ca="1">IFERROR(__xludf.DUMMYFUNCTION("""COMPUTED_VALUE"""),"ALMACEN")</f>
        <v>ALMACEN</v>
      </c>
      <c r="L31" s="7" t="str">
        <f ca="1">IFERROR(__xludf.DUMMYFUNCTION("""COMPUTED_VALUE"""),"ALMACEN")</f>
        <v>ALMACEN</v>
      </c>
      <c r="M31" s="7" t="str">
        <f ca="1">IFERROR(__xludf.DUMMYFUNCTION("""COMPUTED_VALUE"""),"ALMACEN")</f>
        <v>ALMACEN</v>
      </c>
      <c r="N31" s="7"/>
      <c r="O31" s="7"/>
      <c r="P31" s="7"/>
      <c r="Q31" s="7"/>
      <c r="R31" s="7" t="str">
        <f ca="1">IFERROR(__xludf.DUMMYFUNCTION("""COMPUTED_VALUE"""),"ALMACEN")</f>
        <v>ALMACEN</v>
      </c>
      <c r="S31" s="7" t="str">
        <f ca="1">IFERROR(__xludf.DUMMYFUNCTION("""COMPUTED_VALUE"""),"ALMACEN")</f>
        <v>ALMACEN</v>
      </c>
      <c r="T31" s="7" t="str">
        <f ca="1">IFERROR(__xludf.DUMMYFUNCTION("""COMPUTED_VALUE"""),"ALMACEN")</f>
        <v>ALMACEN</v>
      </c>
      <c r="U31" s="7" t="str">
        <f ca="1">IFERROR(__xludf.DUMMYFUNCTION("""COMPUTED_VALUE"""),"ALMACEN")</f>
        <v>ALMACEN</v>
      </c>
      <c r="V31" s="7" t="str">
        <f ca="1">IFERROR(__xludf.DUMMYFUNCTION("""COMPUTED_VALUE"""),"ALMACEN")</f>
        <v>ALMACEN</v>
      </c>
      <c r="W31" s="7" t="str">
        <f ca="1">IFERROR(__xludf.DUMMYFUNCTION("""COMPUTED_VALUE"""),"ALMACEN")</f>
        <v>ALMACEN</v>
      </c>
      <c r="X31" s="7" t="str">
        <f ca="1">IFERROR(__xludf.DUMMYFUNCTION("""COMPUTED_VALUE"""),"ALMACEN")</f>
        <v>ALMACEN</v>
      </c>
      <c r="Y31" s="7" t="str">
        <f ca="1">IFERROR(__xludf.DUMMYFUNCTION("""COMPUTED_VALUE"""),"ALMACEN")</f>
        <v>ALMACEN</v>
      </c>
      <c r="Z31" s="7" t="str">
        <f ca="1">IFERROR(__xludf.DUMMYFUNCTION("""COMPUTED_VALUE"""),"ALMACEN")</f>
        <v>ALMACEN</v>
      </c>
      <c r="AA31" s="7" t="str">
        <f ca="1">IFERROR(__xludf.DUMMYFUNCTION("""COMPUTED_VALUE"""),"ALMACEN")</f>
        <v>ALMACEN</v>
      </c>
      <c r="AB31" s="7"/>
      <c r="AC31" s="7"/>
      <c r="AD31" s="7"/>
      <c r="AE31" s="7"/>
      <c r="AF31" s="7" t="str">
        <f ca="1">IFERROR(__xludf.DUMMYFUNCTION("""COMPUTED_VALUE"""),"ALMACEN")</f>
        <v>ALMACEN</v>
      </c>
      <c r="AG31" s="7" t="str">
        <f ca="1">IFERROR(__xludf.DUMMYFUNCTION("""COMPUTED_VALUE"""),"ALMACEN")</f>
        <v>ALMACEN</v>
      </c>
      <c r="AH31" s="7" t="str">
        <f ca="1">IFERROR(__xludf.DUMMYFUNCTION("""COMPUTED_VALUE"""),"ALMACEN")</f>
        <v>ALMACEN</v>
      </c>
      <c r="AI31" s="7" t="str">
        <f ca="1">IFERROR(__xludf.DUMMYFUNCTION("""COMPUTED_VALUE"""),"ALMACEN")</f>
        <v>ALMACEN</v>
      </c>
      <c r="AJ31" s="7" t="str">
        <f ca="1">IFERROR(__xludf.DUMMYFUNCTION("""COMPUTED_VALUE"""),"ALMACEN")</f>
        <v>ALMACEN</v>
      </c>
      <c r="AK31" s="7" t="str">
        <f ca="1">IFERROR(__xludf.DUMMYFUNCTION("""COMPUTED_VALUE"""),"ALMACEN")</f>
        <v>ALMACEN</v>
      </c>
      <c r="AL31" s="7" t="str">
        <f ca="1">IFERROR(__xludf.DUMMYFUNCTION("""COMPUTED_VALUE"""),"ALMACEN")</f>
        <v>ALMACEN</v>
      </c>
      <c r="AM31" s="7" t="str">
        <f ca="1">IFERROR(__xludf.DUMMYFUNCTION("""COMPUTED_VALUE"""),"ALMACEN")</f>
        <v>ALMACEN</v>
      </c>
      <c r="AN31" s="7" t="str">
        <f ca="1">IFERROR(__xludf.DUMMYFUNCTION("""COMPUTED_VALUE"""),"ALMACEN")</f>
        <v>ALMACEN</v>
      </c>
      <c r="AO31" s="7"/>
      <c r="AP31" s="7"/>
      <c r="AQ31" s="7"/>
      <c r="AR31" s="7"/>
      <c r="AS31" s="7"/>
      <c r="AT31" s="7"/>
      <c r="AU31" s="7"/>
      <c r="AV31" s="7"/>
      <c r="AW31" s="7"/>
      <c r="AX31" s="7" t="str">
        <f ca="1">IFERROR(__xludf.DUMMYFUNCTION("""COMPUTED_VALUE"""),"ALMACEN")</f>
        <v>ALMACEN</v>
      </c>
      <c r="AY31" s="7" t="str">
        <f ca="1">IFERROR(__xludf.DUMMYFUNCTION("""COMPUTED_VALUE"""),"ALMACEN")</f>
        <v>ALMACEN</v>
      </c>
      <c r="AZ31" s="7" t="str">
        <f ca="1">IFERROR(__xludf.DUMMYFUNCTION("""COMPUTED_VALUE"""),"ALMACEN")</f>
        <v>ALMACEN</v>
      </c>
      <c r="BA31" s="7" t="str">
        <f ca="1">IFERROR(__xludf.DUMMYFUNCTION("""COMPUTED_VALUE"""),"ALMACEN")</f>
        <v>ALMACEN</v>
      </c>
      <c r="BB31" s="7" t="str">
        <f ca="1">IFERROR(__xludf.DUMMYFUNCTION("""COMPUTED_VALUE"""),"ALMACEN")</f>
        <v>ALMACEN</v>
      </c>
      <c r="BC31" s="7" t="str">
        <f ca="1">IFERROR(__xludf.DUMMYFUNCTION("""COMPUTED_VALUE"""),"ALMACEN")</f>
        <v>ALMACEN</v>
      </c>
      <c r="BD31" s="7"/>
      <c r="BE31" s="7"/>
      <c r="BF31" s="7"/>
      <c r="BG31" s="7"/>
      <c r="BH31" s="7" t="str">
        <f ca="1">IFERROR(__xludf.DUMMYFUNCTION("""COMPUTED_VALUE"""),"ALMACEN")</f>
        <v>ALMACEN</v>
      </c>
      <c r="BI31" s="7" t="str">
        <f ca="1">IFERROR(__xludf.DUMMYFUNCTION("""COMPUTED_VALUE"""),"ALMACEN")</f>
        <v>ALMACEN</v>
      </c>
      <c r="BJ31" s="7" t="str">
        <f ca="1">IFERROR(__xludf.DUMMYFUNCTION("""COMPUTED_VALUE"""),"ALMACEN")</f>
        <v>ALMACEN</v>
      </c>
      <c r="BK31" s="7" t="str">
        <f ca="1">IFERROR(__xludf.DUMMYFUNCTION("""COMPUTED_VALUE"""),"ALMACEN")</f>
        <v>ALMACEN</v>
      </c>
      <c r="BL31" s="8"/>
    </row>
    <row r="32" spans="1:64" ht="79.5" customHeight="1" x14ac:dyDescent="0.2">
      <c r="A32" s="17"/>
      <c r="B32" s="16"/>
      <c r="C32" s="17"/>
      <c r="D32" s="16" t="str">
        <f ca="1">IFERROR(__xludf.DUMMYFUNCTION("""COMPUTED_VALUE"""),"ACTIVIDAD EN EDIFICIOS METALICOS")</f>
        <v>ACTIVIDAD EN EDIFICIOS METALICOS</v>
      </c>
      <c r="E32" s="17"/>
      <c r="F32" s="16" t="str">
        <f ca="1">IFERROR(__xludf.DUMMYFUNCTION("""COMPUTED_VALUE"""),"ACTIVIDAD EN EDIFICIOS METALICOS")</f>
        <v>ACTIVIDAD EN EDIFICIOS METALICOS</v>
      </c>
      <c r="G32" s="17"/>
      <c r="H32" s="16" t="str">
        <f ca="1">IFERROR(__xludf.DUMMYFUNCTION("""COMPUTED_VALUE"""),"ACTIVIDAD EN PLANTA GUERRERO")</f>
        <v>ACTIVIDAD EN PLANTA GUERRERO</v>
      </c>
      <c r="I32" s="17"/>
      <c r="J32" s="16" t="str">
        <f ca="1">IFERROR(__xludf.DUMMYFUNCTION("""COMPUTED_VALUE"""),"ACTIVIDAD EN LARGOS NORTE")</f>
        <v>ACTIVIDAD EN LARGOS NORTE</v>
      </c>
      <c r="K32" s="17"/>
      <c r="L32" s="16" t="str">
        <f ca="1">IFERROR(__xludf.DUMMYFUNCTION("""COMPUTED_VALUE"""),"APOYO EN MOVILIZAR EL TSURU EN METALICOS, FRIMA DE REPORTES")</f>
        <v>APOYO EN MOVILIZAR EL TSURU EN METALICOS, FRIMA DE REPORTES</v>
      </c>
      <c r="M32" s="17"/>
      <c r="N32" s="16" t="str">
        <f ca="1">IFERROR(__xludf.DUMMYFUNCTION("""COMPUTED_VALUE"""),"NO SE CITO")</f>
        <v>NO SE CITO</v>
      </c>
      <c r="O32" s="17"/>
      <c r="P32" s="16"/>
      <c r="Q32" s="17"/>
      <c r="R32" s="16" t="str">
        <f ca="1">IFERROR(__xludf.DUMMYFUNCTION("""COMPUTED_VALUE"""),"ACTIVIDAD EN UNIVERSIDAD")</f>
        <v>ACTIVIDAD EN UNIVERSIDAD</v>
      </c>
      <c r="S32" s="17"/>
      <c r="T32" s="16" t="str">
        <f ca="1">IFERROR(__xludf.DUMMYFUNCTION("""COMPUTED_VALUE"""),"ACTIVIDAD EN CHURUBUSCO")</f>
        <v>ACTIVIDAD EN CHURUBUSCO</v>
      </c>
      <c r="U32" s="17"/>
      <c r="V32" s="16" t="str">
        <f ca="1">IFERROR(__xludf.DUMMYFUNCTION("""COMPUTED_VALUE"""),"APOYO AL CONTRATO DE GRUAS, SE CONTEMPLA HORAS EXTRAS EN EL CONTRATO DE GRUAS")</f>
        <v>APOYO AL CONTRATO DE GRUAS, SE CONTEMPLA HORAS EXTRAS EN EL CONTRATO DE GRUAS</v>
      </c>
      <c r="W32" s="17"/>
      <c r="X32" s="16" t="str">
        <f ca="1">IFERROR(__xludf.DUMMYFUNCTION("""COMPUTED_VALUE"""),"ACTIVIDAD EN LARGOS NORTE")</f>
        <v>ACTIVIDAD EN LARGOS NORTE</v>
      </c>
      <c r="Y32" s="17"/>
      <c r="Z32" s="16" t="str">
        <f ca="1">IFERROR(__xludf.DUMMYFUNCTION("""COMPUTED_VALUE"""),"ACTIVIDAD EN PESQUERIA")</f>
        <v>ACTIVIDAD EN PESQUERIA</v>
      </c>
      <c r="AA32" s="17"/>
      <c r="AB32" s="16" t="str">
        <f ca="1">IFERROR(__xludf.DUMMYFUNCTION("""COMPUTED_VALUE"""),"NO SE CITO")</f>
        <v>NO SE CITO</v>
      </c>
      <c r="AC32" s="17"/>
      <c r="AD32" s="16"/>
      <c r="AE32" s="17"/>
      <c r="AF32" s="16" t="str">
        <f ca="1">IFERROR(__xludf.DUMMYFUNCTION("""COMPUTED_VALUE"""),"ACTIVIDAD EN PESQUERIA")</f>
        <v>ACTIVIDAD EN PESQUERIA</v>
      </c>
      <c r="AG32" s="17"/>
      <c r="AH32" s="16" t="str">
        <f ca="1">IFERROR(__xludf.DUMMYFUNCTION("""COMPUTED_VALUE"""),"ACTIVIDAD EN PESQUERIA")</f>
        <v>ACTIVIDAD EN PESQUERIA</v>
      </c>
      <c r="AI32" s="17"/>
      <c r="AJ32" s="16" t="str">
        <f ca="1">IFERROR(__xludf.DUMMYFUNCTION("""COMPUTED_VALUE"""),"ACTIVIDAD EN GUERRERO")</f>
        <v>ACTIVIDAD EN GUERRERO</v>
      </c>
      <c r="AK32" s="17"/>
      <c r="AL32" s="16" t="str">
        <f ca="1">IFERROR(__xludf.DUMMYFUNCTION("""COMPUTED_VALUE"""),"ACTIVIDAD EN GUERRERO")</f>
        <v>ACTIVIDAD EN GUERRERO</v>
      </c>
      <c r="AM32" s="17"/>
      <c r="AN32" s="16" t="str">
        <f ca="1">IFERROR(__xludf.DUMMYFUNCTION("""COMPUTED_VALUE"""),"SE SUSPENDE POR INGESTA DE ALCOHOL")</f>
        <v>SE SUSPENDE POR INGESTA DE ALCOHOL</v>
      </c>
      <c r="AO32" s="17"/>
      <c r="AP32" s="16" t="str">
        <f ca="1">IFERROR(__xludf.DUMMYFUNCTION("""COMPUTED_VALUE"""),"SE SUSPENDE POR INGESTA DE ALCOHOL")</f>
        <v>SE SUSPENDE POR INGESTA DE ALCOHOL</v>
      </c>
      <c r="AQ32" s="17"/>
      <c r="AR32" s="16"/>
      <c r="AS32" s="17"/>
      <c r="AT32" s="16" t="str">
        <f ca="1">IFERROR(__xludf.DUMMYFUNCTION("""COMPUTED_VALUE"""),"SE SUSPENDE POR INGESTA DE ALCOHOL")</f>
        <v>SE SUSPENDE POR INGESTA DE ALCOHOL</v>
      </c>
      <c r="AU32" s="17"/>
      <c r="AV32" s="16" t="str">
        <f ca="1">IFERROR(__xludf.DUMMYFUNCTION("""COMPUTED_VALUE"""),"SE SUSPENDE POR INGESTA DE ALCOHOL")</f>
        <v>SE SUSPENDE POR INGESTA DE ALCOHOL</v>
      </c>
      <c r="AW32" s="17"/>
      <c r="AX32" s="16" t="str">
        <f ca="1">IFERROR(__xludf.DUMMYFUNCTION("""COMPUTED_VALUE"""),"ACTIVIDAD EN CHURUBUSCO")</f>
        <v>ACTIVIDAD EN CHURUBUSCO</v>
      </c>
      <c r="AY32" s="17"/>
      <c r="AZ32" s="16" t="str">
        <f ca="1">IFERROR(__xludf.DUMMYFUNCTION("""COMPUTED_VALUE"""),"ACTIVIDAD EN GUERRERO")</f>
        <v>ACTIVIDAD EN GUERRERO</v>
      </c>
      <c r="BA32" s="17"/>
      <c r="BB32" s="16" t="str">
        <f ca="1">IFERROR(__xludf.DUMMYFUNCTION("""COMPUTED_VALUE"""),"ACTIVIDAD EN GUERRERO")</f>
        <v>ACTIVIDAD EN GUERRERO</v>
      </c>
      <c r="BC32" s="17"/>
      <c r="BD32" s="16" t="str">
        <f ca="1">IFERROR(__xludf.DUMMYFUNCTION("""COMPUTED_VALUE"""),"NO SE CITO")</f>
        <v>NO SE CITO</v>
      </c>
      <c r="BE32" s="17"/>
      <c r="BF32" s="16"/>
      <c r="BG32" s="17"/>
      <c r="BH32" s="16" t="str">
        <f ca="1">IFERROR(__xludf.DUMMYFUNCTION("""COMPUTED_VALUE"""),"APOYO EN ALMACEN")</f>
        <v>APOYO EN ALMACEN</v>
      </c>
      <c r="BI32" s="17"/>
      <c r="BJ32" s="16" t="str">
        <f ca="1">IFERROR(__xludf.DUMMYFUNCTION("""COMPUTED_VALUE"""),"ACTIVIDAD EN GUERRERO")</f>
        <v>ACTIVIDAD EN GUERRERO</v>
      </c>
      <c r="BK32" s="17"/>
      <c r="BL32" s="8"/>
    </row>
    <row r="33" spans="1:64" ht="12.75" x14ac:dyDescent="0.2">
      <c r="A33" s="9" t="str">
        <f ca="1">IFERROR(__xludf.DUMMYFUNCTION("""COMPUTED_VALUE"""),"HORAS EXTRA/PRIMA ALIMENTICIA")</f>
        <v>HORAS EXTRA/PRIMA ALIMENTICIA</v>
      </c>
      <c r="B33" s="10"/>
      <c r="C33" s="10"/>
      <c r="D33" s="10"/>
      <c r="E33" s="10"/>
      <c r="F33" s="10"/>
      <c r="G33" s="10"/>
      <c r="H33" s="10">
        <f ca="1">IFERROR(__xludf.DUMMYFUNCTION("""COMPUTED_VALUE"""),1.5)</f>
        <v>1.5</v>
      </c>
      <c r="I33" s="10"/>
      <c r="J33" s="10"/>
      <c r="K33" s="10"/>
      <c r="L33" s="10"/>
      <c r="M33" s="10"/>
      <c r="N33" s="10"/>
      <c r="O33" s="10"/>
      <c r="P33" s="10"/>
      <c r="Q33" s="10"/>
      <c r="R33" s="10"/>
      <c r="S33" s="10"/>
      <c r="T33" s="10"/>
      <c r="U33" s="10"/>
      <c r="V33" s="10"/>
      <c r="W33" s="10"/>
      <c r="X33" s="10"/>
      <c r="Y33" s="10"/>
      <c r="Z33" s="10">
        <f ca="1">IFERROR(__xludf.DUMMYFUNCTION("""COMPUTED_VALUE"""),1.5)</f>
        <v>1.5</v>
      </c>
      <c r="AA33" s="10"/>
      <c r="AB33" s="10"/>
      <c r="AC33" s="10"/>
      <c r="AD33" s="10"/>
      <c r="AE33" s="10"/>
      <c r="AF33" s="10">
        <f ca="1">IFERROR(__xludf.DUMMYFUNCTION("""COMPUTED_VALUE"""),1.5)</f>
        <v>1.5</v>
      </c>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
        <f ca="1">IFERROR(__xludf.DUMMYFUNCTION("""COMPUTED_VALUE"""),4.5)</f>
        <v>4.5</v>
      </c>
    </row>
    <row r="34" spans="1:64" ht="12.75" x14ac:dyDescent="0.2">
      <c r="A34" s="3" t="str">
        <f ca="1">IFERROR(__xludf.DUMMYFUNCTION("""COMPUTED_VALUE"""),"NOMBRE")</f>
        <v>NOMBRE</v>
      </c>
      <c r="B34" s="4">
        <f ca="1">IFERROR(__xludf.DUMMYFUNCTION("""COMPUTED_VALUE"""),45200)</f>
        <v>45200</v>
      </c>
      <c r="C34" s="5"/>
      <c r="D34" s="4">
        <f ca="1">IFERROR(__xludf.DUMMYFUNCTION("""COMPUTED_VALUE"""),45201)</f>
        <v>45201</v>
      </c>
      <c r="E34" s="5"/>
      <c r="F34" s="4">
        <f ca="1">IFERROR(__xludf.DUMMYFUNCTION("""COMPUTED_VALUE"""),45202)</f>
        <v>45202</v>
      </c>
      <c r="G34" s="5"/>
      <c r="H34" s="4">
        <f ca="1">IFERROR(__xludf.DUMMYFUNCTION("""COMPUTED_VALUE"""),45203)</f>
        <v>45203</v>
      </c>
      <c r="I34" s="5"/>
      <c r="J34" s="4">
        <f ca="1">IFERROR(__xludf.DUMMYFUNCTION("""COMPUTED_VALUE"""),45204)</f>
        <v>45204</v>
      </c>
      <c r="K34" s="5"/>
      <c r="L34" s="4">
        <f ca="1">IFERROR(__xludf.DUMMYFUNCTION("""COMPUTED_VALUE"""),45205)</f>
        <v>45205</v>
      </c>
      <c r="M34" s="5"/>
      <c r="N34" s="4">
        <f ca="1">IFERROR(__xludf.DUMMYFUNCTION("""COMPUTED_VALUE"""),45206)</f>
        <v>45206</v>
      </c>
      <c r="O34" s="5"/>
      <c r="P34" s="4">
        <f ca="1">IFERROR(__xludf.DUMMYFUNCTION("""COMPUTED_VALUE"""),45207)</f>
        <v>45207</v>
      </c>
      <c r="Q34" s="5"/>
      <c r="R34" s="4">
        <f ca="1">IFERROR(__xludf.DUMMYFUNCTION("""COMPUTED_VALUE"""),45208)</f>
        <v>45208</v>
      </c>
      <c r="S34" s="5"/>
      <c r="T34" s="4">
        <f ca="1">IFERROR(__xludf.DUMMYFUNCTION("""COMPUTED_VALUE"""),45209)</f>
        <v>45209</v>
      </c>
      <c r="U34" s="5"/>
      <c r="V34" s="4">
        <f ca="1">IFERROR(__xludf.DUMMYFUNCTION("""COMPUTED_VALUE"""),45210)</f>
        <v>45210</v>
      </c>
      <c r="W34" s="5"/>
      <c r="X34" s="4">
        <f ca="1">IFERROR(__xludf.DUMMYFUNCTION("""COMPUTED_VALUE"""),45211)</f>
        <v>45211</v>
      </c>
      <c r="Y34" s="5"/>
      <c r="Z34" s="4">
        <f ca="1">IFERROR(__xludf.DUMMYFUNCTION("""COMPUTED_VALUE"""),45212)</f>
        <v>45212</v>
      </c>
      <c r="AA34" s="5"/>
      <c r="AB34" s="4">
        <f ca="1">IFERROR(__xludf.DUMMYFUNCTION("""COMPUTED_VALUE"""),45213)</f>
        <v>45213</v>
      </c>
      <c r="AC34" s="5"/>
      <c r="AD34" s="4">
        <f ca="1">IFERROR(__xludf.DUMMYFUNCTION("""COMPUTED_VALUE"""),45214)</f>
        <v>45214</v>
      </c>
      <c r="AE34" s="5"/>
      <c r="AF34" s="4">
        <f ca="1">IFERROR(__xludf.DUMMYFUNCTION("""COMPUTED_VALUE"""),45215)</f>
        <v>45215</v>
      </c>
      <c r="AG34" s="5"/>
      <c r="AH34" s="4">
        <f ca="1">IFERROR(__xludf.DUMMYFUNCTION("""COMPUTED_VALUE"""),45216)</f>
        <v>45216</v>
      </c>
      <c r="AI34" s="5"/>
      <c r="AJ34" s="4">
        <f ca="1">IFERROR(__xludf.DUMMYFUNCTION("""COMPUTED_VALUE"""),45217)</f>
        <v>45217</v>
      </c>
      <c r="AK34" s="5"/>
      <c r="AL34" s="4">
        <f ca="1">IFERROR(__xludf.DUMMYFUNCTION("""COMPUTED_VALUE"""),45218)</f>
        <v>45218</v>
      </c>
      <c r="AM34" s="5"/>
      <c r="AN34" s="4">
        <f ca="1">IFERROR(__xludf.DUMMYFUNCTION("""COMPUTED_VALUE"""),45219)</f>
        <v>45219</v>
      </c>
      <c r="AO34" s="5"/>
      <c r="AP34" s="4">
        <f ca="1">IFERROR(__xludf.DUMMYFUNCTION("""COMPUTED_VALUE"""),45220)</f>
        <v>45220</v>
      </c>
      <c r="AQ34" s="5"/>
      <c r="AR34" s="4">
        <f ca="1">IFERROR(__xludf.DUMMYFUNCTION("""COMPUTED_VALUE"""),45221)</f>
        <v>45221</v>
      </c>
      <c r="AS34" s="5"/>
      <c r="AT34" s="4">
        <f ca="1">IFERROR(__xludf.DUMMYFUNCTION("""COMPUTED_VALUE"""),45222)</f>
        <v>45222</v>
      </c>
      <c r="AU34" s="5"/>
      <c r="AV34" s="4">
        <f ca="1">IFERROR(__xludf.DUMMYFUNCTION("""COMPUTED_VALUE"""),45223)</f>
        <v>45223</v>
      </c>
      <c r="AW34" s="5"/>
      <c r="AX34" s="4">
        <f ca="1">IFERROR(__xludf.DUMMYFUNCTION("""COMPUTED_VALUE"""),45224)</f>
        <v>45224</v>
      </c>
      <c r="AY34" s="5"/>
      <c r="AZ34" s="4">
        <f ca="1">IFERROR(__xludf.DUMMYFUNCTION("""COMPUTED_VALUE"""),45225)</f>
        <v>45225</v>
      </c>
      <c r="BA34" s="5"/>
      <c r="BB34" s="4">
        <f ca="1">IFERROR(__xludf.DUMMYFUNCTION("""COMPUTED_VALUE"""),45226)</f>
        <v>45226</v>
      </c>
      <c r="BC34" s="5"/>
      <c r="BD34" s="4">
        <f ca="1">IFERROR(__xludf.DUMMYFUNCTION("""COMPUTED_VALUE"""),45227)</f>
        <v>45227</v>
      </c>
      <c r="BE34" s="5"/>
      <c r="BF34" s="4">
        <f ca="1">IFERROR(__xludf.DUMMYFUNCTION("""COMPUTED_VALUE"""),45228)</f>
        <v>45228</v>
      </c>
      <c r="BG34" s="5"/>
      <c r="BH34" s="4">
        <f ca="1">IFERROR(__xludf.DUMMYFUNCTION("""COMPUTED_VALUE"""),45229)</f>
        <v>45229</v>
      </c>
      <c r="BI34" s="5"/>
      <c r="BJ34" s="4">
        <f ca="1">IFERROR(__xludf.DUMMYFUNCTION("""COMPUTED_VALUE"""),45230)</f>
        <v>45230</v>
      </c>
      <c r="BK34" s="5"/>
      <c r="BL34" s="6" t="str">
        <f ca="1">IFERROR(__xludf.DUMMYFUNCTION("""COMPUTED_VALUE"""),"HORAS EXTRA")</f>
        <v>HORAS EXTRA</v>
      </c>
    </row>
    <row r="35" spans="1:64" ht="12.75" x14ac:dyDescent="0.2">
      <c r="A35" s="18" t="str">
        <f ca="1">IFERROR(__xludf.DUMMYFUNCTION("""COMPUTED_VALUE"""),"CESAR LOZA")</f>
        <v>CESAR LOZA</v>
      </c>
      <c r="B35" s="7"/>
      <c r="C35" s="7"/>
      <c r="D35" s="7" t="str">
        <f ca="1">IFERROR(__xludf.DUMMYFUNCTION("""COMPUTED_VALUE"""),"ALMACEN")</f>
        <v>ALMACEN</v>
      </c>
      <c r="E35" s="7" t="str">
        <f ca="1">IFERROR(__xludf.DUMMYFUNCTION("""COMPUTED_VALUE"""),"ALMACEN")</f>
        <v>ALMACEN</v>
      </c>
      <c r="F35" s="7" t="str">
        <f ca="1">IFERROR(__xludf.DUMMYFUNCTION("""COMPUTED_VALUE"""),"ALMACEN")</f>
        <v>ALMACEN</v>
      </c>
      <c r="G35" s="7" t="str">
        <f ca="1">IFERROR(__xludf.DUMMYFUNCTION("""COMPUTED_VALUE"""),"ALMACEN")</f>
        <v>ALMACEN</v>
      </c>
      <c r="H35" s="7" t="str">
        <f ca="1">IFERROR(__xludf.DUMMYFUNCTION("""COMPUTED_VALUE"""),"ALMACEN")</f>
        <v>ALMACEN</v>
      </c>
      <c r="I35" s="7" t="str">
        <f ca="1">IFERROR(__xludf.DUMMYFUNCTION("""COMPUTED_VALUE"""),"ALMACEN")</f>
        <v>ALMACEN</v>
      </c>
      <c r="J35" s="7" t="str">
        <f ca="1">IFERROR(__xludf.DUMMYFUNCTION("""COMPUTED_VALUE"""),"ALMACEN")</f>
        <v>ALMACEN</v>
      </c>
      <c r="K35" s="7" t="str">
        <f ca="1">IFERROR(__xludf.DUMMYFUNCTION("""COMPUTED_VALUE"""),"ALMACEN")</f>
        <v>ALMACEN</v>
      </c>
      <c r="L35" s="7" t="str">
        <f ca="1">IFERROR(__xludf.DUMMYFUNCTION("""COMPUTED_VALUE"""),"ALMACEN")</f>
        <v>ALMACEN</v>
      </c>
      <c r="M35" s="7" t="str">
        <f ca="1">IFERROR(__xludf.DUMMYFUNCTION("""COMPUTED_VALUE"""),"ALMACEN")</f>
        <v>ALMACEN</v>
      </c>
      <c r="N35" s="7" t="str">
        <f ca="1">IFERROR(__xludf.DUMMYFUNCTION("""COMPUTED_VALUE"""),"MITRAS")</f>
        <v>MITRAS</v>
      </c>
      <c r="O35" s="7" t="str">
        <f ca="1">IFERROR(__xludf.DUMMYFUNCTION("""COMPUTED_VALUE"""),"MITRAS")</f>
        <v>MITRAS</v>
      </c>
      <c r="P35" s="7"/>
      <c r="Q35" s="7"/>
      <c r="R35" s="7" t="str">
        <f ca="1">IFERROR(__xludf.DUMMYFUNCTION("""COMPUTED_VALUE"""),"ALMACEN")</f>
        <v>ALMACEN</v>
      </c>
      <c r="S35" s="7" t="str">
        <f ca="1">IFERROR(__xludf.DUMMYFUNCTION("""COMPUTED_VALUE"""),"ALMACEN")</f>
        <v>ALMACEN</v>
      </c>
      <c r="T35" s="7" t="str">
        <f ca="1">IFERROR(__xludf.DUMMYFUNCTION("""COMPUTED_VALUE"""),"ALMACEN")</f>
        <v>ALMACEN</v>
      </c>
      <c r="U35" s="7" t="str">
        <f ca="1">IFERROR(__xludf.DUMMYFUNCTION("""COMPUTED_VALUE"""),"ALMACEN")</f>
        <v>ALMACEN</v>
      </c>
      <c r="V35" s="7" t="str">
        <f ca="1">IFERROR(__xludf.DUMMYFUNCTION("""COMPUTED_VALUE"""),"ALMACEN")</f>
        <v>ALMACEN</v>
      </c>
      <c r="W35" s="7" t="str">
        <f ca="1">IFERROR(__xludf.DUMMYFUNCTION("""COMPUTED_VALUE"""),"ALMACEN")</f>
        <v>ALMACEN</v>
      </c>
      <c r="X35" s="7" t="str">
        <f ca="1">IFERROR(__xludf.DUMMYFUNCTION("""COMPUTED_VALUE"""),"ALMACEN")</f>
        <v>ALMACEN</v>
      </c>
      <c r="Y35" s="7" t="str">
        <f ca="1">IFERROR(__xludf.DUMMYFUNCTION("""COMPUTED_VALUE"""),"ALMACEN")</f>
        <v>ALMACEN</v>
      </c>
      <c r="Z35" s="7" t="str">
        <f ca="1">IFERROR(__xludf.DUMMYFUNCTION("""COMPUTED_VALUE"""),"ALMACEN")</f>
        <v>ALMACEN</v>
      </c>
      <c r="AA35" s="7" t="str">
        <f ca="1">IFERROR(__xludf.DUMMYFUNCTION("""COMPUTED_VALUE"""),"ALMACEN")</f>
        <v>ALMACEN</v>
      </c>
      <c r="AB35" s="7"/>
      <c r="AC35" s="7"/>
      <c r="AD35" s="7"/>
      <c r="AE35" s="7"/>
      <c r="AF35" s="7" t="str">
        <f ca="1">IFERROR(__xludf.DUMMYFUNCTION("""COMPUTED_VALUE"""),"ALMACEN")</f>
        <v>ALMACEN</v>
      </c>
      <c r="AG35" s="7" t="str">
        <f ca="1">IFERROR(__xludf.DUMMYFUNCTION("""COMPUTED_VALUE"""),"ALMACEN")</f>
        <v>ALMACEN</v>
      </c>
      <c r="AH35" s="7" t="str">
        <f ca="1">IFERROR(__xludf.DUMMYFUNCTION("""COMPUTED_VALUE"""),"ALMACEN")</f>
        <v>ALMACEN</v>
      </c>
      <c r="AI35" s="7" t="str">
        <f ca="1">IFERROR(__xludf.DUMMYFUNCTION("""COMPUTED_VALUE"""),"ALMACEN")</f>
        <v>ALMACEN</v>
      </c>
      <c r="AJ35" s="7" t="str">
        <f ca="1">IFERROR(__xludf.DUMMYFUNCTION("""COMPUTED_VALUE"""),"ALMACEN")</f>
        <v>ALMACEN</v>
      </c>
      <c r="AK35" s="7" t="str">
        <f ca="1">IFERROR(__xludf.DUMMYFUNCTION("""COMPUTED_VALUE"""),"ALMACEN")</f>
        <v>ALMACEN</v>
      </c>
      <c r="AL35" s="7" t="str">
        <f ca="1">IFERROR(__xludf.DUMMYFUNCTION("""COMPUTED_VALUE"""),"ALMACEN")</f>
        <v>ALMACEN</v>
      </c>
      <c r="AM35" s="7" t="str">
        <f ca="1">IFERROR(__xludf.DUMMYFUNCTION("""COMPUTED_VALUE"""),"ALMACEN")</f>
        <v>ALMACEN</v>
      </c>
      <c r="AN35" s="7" t="str">
        <f ca="1">IFERROR(__xludf.DUMMYFUNCTION("""COMPUTED_VALUE"""),"ALMACEN")</f>
        <v>ALMACEN</v>
      </c>
      <c r="AO35" s="7" t="str">
        <f ca="1">IFERROR(__xludf.DUMMYFUNCTION("""COMPUTED_VALUE"""),"ALMACEN")</f>
        <v>ALMACEN</v>
      </c>
      <c r="AP35" s="7" t="str">
        <f ca="1">IFERROR(__xludf.DUMMYFUNCTION("""COMPUTED_VALUE"""),"GUE")</f>
        <v>GUE</v>
      </c>
      <c r="AQ35" s="7" t="str">
        <f ca="1">IFERROR(__xludf.DUMMYFUNCTION("""COMPUTED_VALUE"""),"GUE")</f>
        <v>GUE</v>
      </c>
      <c r="AR35" s="7"/>
      <c r="AS35" s="7"/>
      <c r="AT35" s="7" t="str">
        <f ca="1">IFERROR(__xludf.DUMMYFUNCTION("""COMPUTED_VALUE"""),"ALMACEN")</f>
        <v>ALMACEN</v>
      </c>
      <c r="AU35" s="7" t="str">
        <f ca="1">IFERROR(__xludf.DUMMYFUNCTION("""COMPUTED_VALUE"""),"ALMACEN")</f>
        <v>ALMACEN</v>
      </c>
      <c r="AV35" s="7" t="str">
        <f ca="1">IFERROR(__xludf.DUMMYFUNCTION("""COMPUTED_VALUE"""),"ALMACEN")</f>
        <v>ALMACEN</v>
      </c>
      <c r="AW35" s="7" t="str">
        <f ca="1">IFERROR(__xludf.DUMMYFUNCTION("""COMPUTED_VALUE"""),"ALMACEN")</f>
        <v>ALMACEN</v>
      </c>
      <c r="AX35" s="7" t="str">
        <f ca="1">IFERROR(__xludf.DUMMYFUNCTION("""COMPUTED_VALUE"""),"ALMACEN")</f>
        <v>ALMACEN</v>
      </c>
      <c r="AY35" s="7" t="str">
        <f ca="1">IFERROR(__xludf.DUMMYFUNCTION("""COMPUTED_VALUE"""),"ALMACEN")</f>
        <v>ALMACEN</v>
      </c>
      <c r="AZ35" s="7" t="str">
        <f ca="1">IFERROR(__xludf.DUMMYFUNCTION("""COMPUTED_VALUE"""),"ALMACEN")</f>
        <v>ALMACEN</v>
      </c>
      <c r="BA35" s="7" t="str">
        <f ca="1">IFERROR(__xludf.DUMMYFUNCTION("""COMPUTED_VALUE"""),"ALMACEN")</f>
        <v>ALMACEN</v>
      </c>
      <c r="BB35" s="7" t="str">
        <f ca="1">IFERROR(__xludf.DUMMYFUNCTION("""COMPUTED_VALUE"""),"ALMACEN")</f>
        <v>ALMACEN</v>
      </c>
      <c r="BC35" s="7" t="str">
        <f ca="1">IFERROR(__xludf.DUMMYFUNCTION("""COMPUTED_VALUE"""),"ALMACEN")</f>
        <v>ALMACEN</v>
      </c>
      <c r="BD35" s="7"/>
      <c r="BE35" s="7"/>
      <c r="BF35" s="7"/>
      <c r="BG35" s="7"/>
      <c r="BH35" s="7" t="str">
        <f ca="1">IFERROR(__xludf.DUMMYFUNCTION("""COMPUTED_VALUE"""),"ALMACEN")</f>
        <v>ALMACEN</v>
      </c>
      <c r="BI35" s="7" t="str">
        <f ca="1">IFERROR(__xludf.DUMMYFUNCTION("""COMPUTED_VALUE"""),"ALMACEN")</f>
        <v>ALMACEN</v>
      </c>
      <c r="BJ35" s="7" t="str">
        <f ca="1">IFERROR(__xludf.DUMMYFUNCTION("""COMPUTED_VALUE"""),"ALMACEN")</f>
        <v>ALMACEN</v>
      </c>
      <c r="BK35" s="7" t="str">
        <f ca="1">IFERROR(__xludf.DUMMYFUNCTION("""COMPUTED_VALUE"""),"ALMACEN")</f>
        <v>ALMACEN</v>
      </c>
      <c r="BL35" s="8"/>
    </row>
    <row r="36" spans="1:64" ht="79.5" customHeight="1" x14ac:dyDescent="0.2">
      <c r="A36" s="17"/>
      <c r="B36" s="16"/>
      <c r="C36" s="17"/>
      <c r="D36" s="16" t="str">
        <f ca="1">IFERROR(__xludf.DUMMYFUNCTION("""COMPUTED_VALUE"""),"ACTIVIDAD EN EDIFICIOS METALICOS")</f>
        <v>ACTIVIDAD EN EDIFICIOS METALICOS</v>
      </c>
      <c r="E36" s="17"/>
      <c r="F36" s="16" t="str">
        <f ca="1">IFERROR(__xludf.DUMMYFUNCTION("""COMPUTED_VALUE"""),"ACTIVIDAD EN EDIFICIOS METALICOS")</f>
        <v>ACTIVIDAD EN EDIFICIOS METALICOS</v>
      </c>
      <c r="G36" s="17"/>
      <c r="H36" s="16" t="str">
        <f ca="1">IFERROR(__xludf.DUMMYFUNCTION("""COMPUTED_VALUE"""),"ACTIVIDAD EN EDIFICIOS METALICOS")</f>
        <v>ACTIVIDAD EN EDIFICIOS METALICOS</v>
      </c>
      <c r="I36" s="17"/>
      <c r="J36" s="16" t="str">
        <f ca="1">IFERROR(__xludf.DUMMYFUNCTION("""COMPUTED_VALUE"""),"ACTIVIDAD EN METALICOS")</f>
        <v>ACTIVIDAD EN METALICOS</v>
      </c>
      <c r="K36" s="17"/>
      <c r="L36" s="16" t="str">
        <f ca="1">IFERROR(__xludf.DUMMYFUNCTION("""COMPUTED_VALUE"""),"ACTIVIDAD EN LARGOS NORTE")</f>
        <v>ACTIVIDAD EN LARGOS NORTE</v>
      </c>
      <c r="M36" s="17"/>
      <c r="N36" s="16" t="str">
        <f ca="1">IFERROR(__xludf.DUMMYFUNCTION("""COMPUTED_VALUE"""),"REUNION EN MITRAS ISO")</f>
        <v>REUNION EN MITRAS ISO</v>
      </c>
      <c r="O36" s="17"/>
      <c r="P36" s="16"/>
      <c r="Q36" s="17"/>
      <c r="R36" s="16" t="str">
        <f ca="1">IFERROR(__xludf.DUMMYFUNCTION("""COMPUTED_VALUE"""),"ACTIVIDAD EN UNIVERSIDAD")</f>
        <v>ACTIVIDAD EN UNIVERSIDAD</v>
      </c>
      <c r="S36" s="17"/>
      <c r="T36" s="16" t="str">
        <f ca="1">IFERROR(__xludf.DUMMYFUNCTION("""COMPUTED_VALUE"""),"ACTIVIDAD EN CHURUBUSCO")</f>
        <v>ACTIVIDAD EN CHURUBUSCO</v>
      </c>
      <c r="U36" s="17"/>
      <c r="V36" s="16" t="str">
        <f ca="1">IFERROR(__xludf.DUMMYFUNCTION("""COMPUTED_VALUE"""),"ACTIVIDAD EN GUERRERO")</f>
        <v>ACTIVIDAD EN GUERRERO</v>
      </c>
      <c r="W36" s="17"/>
      <c r="X36" s="16" t="str">
        <f ca="1">IFERROR(__xludf.DUMMYFUNCTION("""COMPUTED_VALUE"""),"ACTIVIDAD EN LARGOS NORTE")</f>
        <v>ACTIVIDAD EN LARGOS NORTE</v>
      </c>
      <c r="Y36" s="17"/>
      <c r="Z36" s="16" t="str">
        <f ca="1">IFERROR(__xludf.DUMMYFUNCTION("""COMPUTED_VALUE"""),"ACTIVIDAD EN PESQUERIA")</f>
        <v>ACTIVIDAD EN PESQUERIA</v>
      </c>
      <c r="AA36" s="17"/>
      <c r="AB36" s="16" t="str">
        <f ca="1">IFERROR(__xludf.DUMMYFUNCTION("""COMPUTED_VALUE"""),"NO SE CITO")</f>
        <v>NO SE CITO</v>
      </c>
      <c r="AC36" s="17"/>
      <c r="AD36" s="16"/>
      <c r="AE36" s="17"/>
      <c r="AF36" s="16" t="str">
        <f ca="1">IFERROR(__xludf.DUMMYFUNCTION("""COMPUTED_VALUE"""),"ACTIVIDAD EN GUERRERO")</f>
        <v>ACTIVIDAD EN GUERRERO</v>
      </c>
      <c r="AG36" s="17"/>
      <c r="AH36" s="16" t="str">
        <f ca="1">IFERROR(__xludf.DUMMYFUNCTION("""COMPUTED_VALUE"""),"ACTIVIDAD EN PESQUERIA")</f>
        <v>ACTIVIDAD EN PESQUERIA</v>
      </c>
      <c r="AI36" s="17"/>
      <c r="AJ36" s="16" t="str">
        <f ca="1">IFERROR(__xludf.DUMMYFUNCTION("""COMPUTED_VALUE"""),"ACTIVIDAD EN GUERRERO")</f>
        <v>ACTIVIDAD EN GUERRERO</v>
      </c>
      <c r="AK36" s="17"/>
      <c r="AL36" s="16" t="str">
        <f ca="1">IFERROR(__xludf.DUMMYFUNCTION("""COMPUTED_VALUE"""),"ACTIVIDAD EN GUERRERO")</f>
        <v>ACTIVIDAD EN GUERRERO</v>
      </c>
      <c r="AM36" s="17"/>
      <c r="AN36" s="16" t="str">
        <f ca="1">IFERROR(__xludf.DUMMYFUNCTION("""COMPUTED_VALUE"""),"ACTIVIDAD EN GUERRERO")</f>
        <v>ACTIVIDAD EN GUERRERO</v>
      </c>
      <c r="AO36" s="17"/>
      <c r="AP36" s="16" t="str">
        <f ca="1">IFERROR(__xludf.DUMMYFUNCTION("""COMPUTED_VALUE"""),"ASISTIO A CURSO REDI")</f>
        <v>ASISTIO A CURSO REDI</v>
      </c>
      <c r="AQ36" s="17"/>
      <c r="AR36" s="16"/>
      <c r="AS36" s="17"/>
      <c r="AT36" s="16" t="str">
        <f ca="1">IFERROR(__xludf.DUMMYFUNCTION("""COMPUTED_VALUE"""),"ACTIVIDAD EN GUERRERO")</f>
        <v>ACTIVIDAD EN GUERRERO</v>
      </c>
      <c r="AU36" s="17"/>
      <c r="AV36" s="16" t="str">
        <f ca="1">IFERROR(__xludf.DUMMYFUNCTION("""COMPUTED_VALUE"""),"ACTIVIDAD EN UNIVERSIDAD")</f>
        <v>ACTIVIDAD EN UNIVERSIDAD</v>
      </c>
      <c r="AW36" s="17"/>
      <c r="AX36" s="16" t="str">
        <f ca="1">IFERROR(__xludf.DUMMYFUNCTION("""COMPUTED_VALUE"""),"ACTIVIDAD EN CHURUBUSCO")</f>
        <v>ACTIVIDAD EN CHURUBUSCO</v>
      </c>
      <c r="AY36" s="17"/>
      <c r="AZ36" s="16" t="str">
        <f ca="1">IFERROR(__xludf.DUMMYFUNCTION("""COMPUTED_VALUE"""),"ACTIVIDAD EN GUERRERO")</f>
        <v>ACTIVIDAD EN GUERRERO</v>
      </c>
      <c r="BA36" s="17"/>
      <c r="BB36" s="16" t="str">
        <f ca="1">IFERROR(__xludf.DUMMYFUNCTION("""COMPUTED_VALUE"""),"ACTIVIDAD EN GUERRERO")</f>
        <v>ACTIVIDAD EN GUERRERO</v>
      </c>
      <c r="BC36" s="17"/>
      <c r="BD36" s="16" t="str">
        <f ca="1">IFERROR(__xludf.DUMMYFUNCTION("""COMPUTED_VALUE"""),"NO SE CITO")</f>
        <v>NO SE CITO</v>
      </c>
      <c r="BE36" s="17"/>
      <c r="BF36" s="16"/>
      <c r="BG36" s="17"/>
      <c r="BH36" s="16" t="str">
        <f ca="1">IFERROR(__xludf.DUMMYFUNCTION("""COMPUTED_VALUE"""),"APOYO EN ALMACEN")</f>
        <v>APOYO EN ALMACEN</v>
      </c>
      <c r="BI36" s="17"/>
      <c r="BJ36" s="16" t="str">
        <f ca="1">IFERROR(__xludf.DUMMYFUNCTION("""COMPUTED_VALUE"""),"ACTIVIDAD EN GUERRERO")</f>
        <v>ACTIVIDAD EN GUERRERO</v>
      </c>
      <c r="BK36" s="17"/>
      <c r="BL36" s="8"/>
    </row>
    <row r="37" spans="1:64" ht="12.75" x14ac:dyDescent="0.2">
      <c r="A37" s="9" t="str">
        <f ca="1">IFERROR(__xludf.DUMMYFUNCTION("""COMPUTED_VALUE"""),"HORAS EXTRA/PRIMA ALIMENTICIA")</f>
        <v>HORAS EXTRA/PRIMA ALIMENTICIA</v>
      </c>
      <c r="B37" s="10"/>
      <c r="C37" s="10"/>
      <c r="D37" s="10"/>
      <c r="E37" s="10"/>
      <c r="F37" s="10"/>
      <c r="G37" s="10"/>
      <c r="H37" s="10">
        <f ca="1">IFERROR(__xludf.DUMMYFUNCTION("""COMPUTED_VALUE"""),1.5)</f>
        <v>1.5</v>
      </c>
      <c r="I37" s="10"/>
      <c r="J37" s="10"/>
      <c r="K37" s="10"/>
      <c r="L37" s="10"/>
      <c r="M37" s="10"/>
      <c r="N37" s="10"/>
      <c r="O37" s="10"/>
      <c r="P37" s="10"/>
      <c r="Q37" s="10"/>
      <c r="R37" s="10"/>
      <c r="S37" s="10"/>
      <c r="T37" s="10"/>
      <c r="U37" s="10"/>
      <c r="V37" s="10"/>
      <c r="W37" s="10"/>
      <c r="X37" s="10"/>
      <c r="Y37" s="10"/>
      <c r="Z37" s="10">
        <f ca="1">IFERROR(__xludf.DUMMYFUNCTION("""COMPUTED_VALUE"""),1.5)</f>
        <v>1.5</v>
      </c>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
        <f ca="1">IFERROR(__xludf.DUMMYFUNCTION("""COMPUTED_VALUE"""),3)</f>
        <v>3</v>
      </c>
    </row>
    <row r="38" spans="1:64" ht="12.75" x14ac:dyDescent="0.2">
      <c r="A38" s="3" t="str">
        <f ca="1">IFERROR(__xludf.DUMMYFUNCTION("""COMPUTED_VALUE"""),"NOMBRE")</f>
        <v>NOMBRE</v>
      </c>
      <c r="B38" s="4">
        <f ca="1">IFERROR(__xludf.DUMMYFUNCTION("""COMPUTED_VALUE"""),45200)</f>
        <v>45200</v>
      </c>
      <c r="C38" s="5"/>
      <c r="D38" s="4">
        <f ca="1">IFERROR(__xludf.DUMMYFUNCTION("""COMPUTED_VALUE"""),45201)</f>
        <v>45201</v>
      </c>
      <c r="E38" s="5"/>
      <c r="F38" s="4">
        <f ca="1">IFERROR(__xludf.DUMMYFUNCTION("""COMPUTED_VALUE"""),45202)</f>
        <v>45202</v>
      </c>
      <c r="G38" s="5"/>
      <c r="H38" s="4">
        <f ca="1">IFERROR(__xludf.DUMMYFUNCTION("""COMPUTED_VALUE"""),45203)</f>
        <v>45203</v>
      </c>
      <c r="I38" s="5"/>
      <c r="J38" s="4">
        <f ca="1">IFERROR(__xludf.DUMMYFUNCTION("""COMPUTED_VALUE"""),45204)</f>
        <v>45204</v>
      </c>
      <c r="K38" s="5" t="str">
        <f ca="1">IFERROR(__xludf.DUMMYFUNCTION("""COMPUTED_VALUE"""),"RETARDO")</f>
        <v>RETARDO</v>
      </c>
      <c r="L38" s="4">
        <f ca="1">IFERROR(__xludf.DUMMYFUNCTION("""COMPUTED_VALUE"""),45205)</f>
        <v>45205</v>
      </c>
      <c r="M38" s="5"/>
      <c r="N38" s="4">
        <f ca="1">IFERROR(__xludf.DUMMYFUNCTION("""COMPUTED_VALUE"""),45206)</f>
        <v>45206</v>
      </c>
      <c r="O38" s="5"/>
      <c r="P38" s="4">
        <f ca="1">IFERROR(__xludf.DUMMYFUNCTION("""COMPUTED_VALUE"""),45207)</f>
        <v>45207</v>
      </c>
      <c r="Q38" s="5"/>
      <c r="R38" s="4">
        <f ca="1">IFERROR(__xludf.DUMMYFUNCTION("""COMPUTED_VALUE"""),45208)</f>
        <v>45208</v>
      </c>
      <c r="S38" s="5"/>
      <c r="T38" s="4">
        <f ca="1">IFERROR(__xludf.DUMMYFUNCTION("""COMPUTED_VALUE"""),45209)</f>
        <v>45209</v>
      </c>
      <c r="U38" s="5"/>
      <c r="V38" s="4">
        <f ca="1">IFERROR(__xludf.DUMMYFUNCTION("""COMPUTED_VALUE"""),45210)</f>
        <v>45210</v>
      </c>
      <c r="W38" s="5"/>
      <c r="X38" s="4">
        <f ca="1">IFERROR(__xludf.DUMMYFUNCTION("""COMPUTED_VALUE"""),45211)</f>
        <v>45211</v>
      </c>
      <c r="Y38" s="5"/>
      <c r="Z38" s="4">
        <f ca="1">IFERROR(__xludf.DUMMYFUNCTION("""COMPUTED_VALUE"""),45212)</f>
        <v>45212</v>
      </c>
      <c r="AA38" s="5"/>
      <c r="AB38" s="4">
        <f ca="1">IFERROR(__xludf.DUMMYFUNCTION("""COMPUTED_VALUE"""),45213)</f>
        <v>45213</v>
      </c>
      <c r="AC38" s="5"/>
      <c r="AD38" s="4">
        <f ca="1">IFERROR(__xludf.DUMMYFUNCTION("""COMPUTED_VALUE"""),45214)</f>
        <v>45214</v>
      </c>
      <c r="AE38" s="5"/>
      <c r="AF38" s="4">
        <f ca="1">IFERROR(__xludf.DUMMYFUNCTION("""COMPUTED_VALUE"""),45215)</f>
        <v>45215</v>
      </c>
      <c r="AG38" s="5"/>
      <c r="AH38" s="4">
        <f ca="1">IFERROR(__xludf.DUMMYFUNCTION("""COMPUTED_VALUE"""),45216)</f>
        <v>45216</v>
      </c>
      <c r="AI38" s="5"/>
      <c r="AJ38" s="4">
        <f ca="1">IFERROR(__xludf.DUMMYFUNCTION("""COMPUTED_VALUE"""),45217)</f>
        <v>45217</v>
      </c>
      <c r="AK38" s="5"/>
      <c r="AL38" s="4">
        <f ca="1">IFERROR(__xludf.DUMMYFUNCTION("""COMPUTED_VALUE"""),45218)</f>
        <v>45218</v>
      </c>
      <c r="AM38" s="5"/>
      <c r="AN38" s="4">
        <f ca="1">IFERROR(__xludf.DUMMYFUNCTION("""COMPUTED_VALUE"""),45219)</f>
        <v>45219</v>
      </c>
      <c r="AO38" s="5"/>
      <c r="AP38" s="4">
        <f ca="1">IFERROR(__xludf.DUMMYFUNCTION("""COMPUTED_VALUE"""),45220)</f>
        <v>45220</v>
      </c>
      <c r="AQ38" s="5"/>
      <c r="AR38" s="4">
        <f ca="1">IFERROR(__xludf.DUMMYFUNCTION("""COMPUTED_VALUE"""),45221)</f>
        <v>45221</v>
      </c>
      <c r="AS38" s="5"/>
      <c r="AT38" s="4">
        <f ca="1">IFERROR(__xludf.DUMMYFUNCTION("""COMPUTED_VALUE"""),45222)</f>
        <v>45222</v>
      </c>
      <c r="AU38" s="5"/>
      <c r="AV38" s="4">
        <f ca="1">IFERROR(__xludf.DUMMYFUNCTION("""COMPUTED_VALUE"""),45223)</f>
        <v>45223</v>
      </c>
      <c r="AW38" s="5"/>
      <c r="AX38" s="4">
        <f ca="1">IFERROR(__xludf.DUMMYFUNCTION("""COMPUTED_VALUE"""),45224)</f>
        <v>45224</v>
      </c>
      <c r="AY38" s="5"/>
      <c r="AZ38" s="4">
        <f ca="1">IFERROR(__xludf.DUMMYFUNCTION("""COMPUTED_VALUE"""),45225)</f>
        <v>45225</v>
      </c>
      <c r="BA38" s="5"/>
      <c r="BB38" s="4">
        <f ca="1">IFERROR(__xludf.DUMMYFUNCTION("""COMPUTED_VALUE"""),45226)</f>
        <v>45226</v>
      </c>
      <c r="BC38" s="5"/>
      <c r="BD38" s="4">
        <f ca="1">IFERROR(__xludf.DUMMYFUNCTION("""COMPUTED_VALUE"""),45227)</f>
        <v>45227</v>
      </c>
      <c r="BE38" s="5"/>
      <c r="BF38" s="4">
        <f ca="1">IFERROR(__xludf.DUMMYFUNCTION("""COMPUTED_VALUE"""),45228)</f>
        <v>45228</v>
      </c>
      <c r="BG38" s="5"/>
      <c r="BH38" s="4">
        <f ca="1">IFERROR(__xludf.DUMMYFUNCTION("""COMPUTED_VALUE"""),45229)</f>
        <v>45229</v>
      </c>
      <c r="BI38" s="5"/>
      <c r="BJ38" s="4">
        <f ca="1">IFERROR(__xludf.DUMMYFUNCTION("""COMPUTED_VALUE"""),45230)</f>
        <v>45230</v>
      </c>
      <c r="BK38" s="5"/>
      <c r="BL38" s="6" t="str">
        <f ca="1">IFERROR(__xludf.DUMMYFUNCTION("""COMPUTED_VALUE"""),"HORAS EXTRA")</f>
        <v>HORAS EXTRA</v>
      </c>
    </row>
    <row r="39" spans="1:64" ht="12.75" x14ac:dyDescent="0.2">
      <c r="A39" s="18" t="str">
        <f ca="1">IFERROR(__xludf.DUMMYFUNCTION("""COMPUTED_VALUE"""),"ALEJANDRO RUIZ")</f>
        <v>ALEJANDRO RUIZ</v>
      </c>
      <c r="B39" s="7"/>
      <c r="C39" s="7"/>
      <c r="D39" s="7" t="str">
        <f ca="1">IFERROR(__xludf.DUMMYFUNCTION("""COMPUTED_VALUE"""),"ALMACEN")</f>
        <v>ALMACEN</v>
      </c>
      <c r="E39" s="7" t="str">
        <f ca="1">IFERROR(__xludf.DUMMYFUNCTION("""COMPUTED_VALUE"""),"ALMACEN")</f>
        <v>ALMACEN</v>
      </c>
      <c r="F39" s="7" t="str">
        <f ca="1">IFERROR(__xludf.DUMMYFUNCTION("""COMPUTED_VALUE"""),"ALMACEN")</f>
        <v>ALMACEN</v>
      </c>
      <c r="G39" s="7" t="str">
        <f ca="1">IFERROR(__xludf.DUMMYFUNCTION("""COMPUTED_VALUE"""),"ALMACEN")</f>
        <v>ALMACEN</v>
      </c>
      <c r="H39" s="7" t="str">
        <f ca="1">IFERROR(__xludf.DUMMYFUNCTION("""COMPUTED_VALUE"""),"ALMACEN")</f>
        <v>ALMACEN</v>
      </c>
      <c r="I39" s="7" t="str">
        <f ca="1">IFERROR(__xludf.DUMMYFUNCTION("""COMPUTED_VALUE"""),"ALMACEN")</f>
        <v>ALMACEN</v>
      </c>
      <c r="J39" s="7" t="str">
        <f ca="1">IFERROR(__xludf.DUMMYFUNCTION("""COMPUTED_VALUE"""),"ALMACEN")</f>
        <v>ALMACEN</v>
      </c>
      <c r="K39" s="7" t="str">
        <f ca="1">IFERROR(__xludf.DUMMYFUNCTION("""COMPUTED_VALUE"""),"ALMACEN")</f>
        <v>ALMACEN</v>
      </c>
      <c r="L39" s="7" t="str">
        <f ca="1">IFERROR(__xludf.DUMMYFUNCTION("""COMPUTED_VALUE"""),"ALMACEN")</f>
        <v>ALMACEN</v>
      </c>
      <c r="M39" s="7" t="str">
        <f ca="1">IFERROR(__xludf.DUMMYFUNCTION("""COMPUTED_VALUE"""),"ALMACEN")</f>
        <v>ALMACEN</v>
      </c>
      <c r="N39" s="7" t="str">
        <f ca="1">IFERROR(__xludf.DUMMYFUNCTION("""COMPUTED_VALUE"""),"MITRAS")</f>
        <v>MITRAS</v>
      </c>
      <c r="O39" s="7" t="str">
        <f ca="1">IFERROR(__xludf.DUMMYFUNCTION("""COMPUTED_VALUE"""),"MITRAS")</f>
        <v>MITRAS</v>
      </c>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8"/>
    </row>
    <row r="40" spans="1:64" ht="79.5" customHeight="1" x14ac:dyDescent="0.2">
      <c r="A40" s="17"/>
      <c r="B40" s="16"/>
      <c r="C40" s="17"/>
      <c r="D40" s="16" t="str">
        <f ca="1">IFERROR(__xludf.DUMMYFUNCTION("""COMPUTED_VALUE"""),"APOYO AL CONTRATO DE GRUAS")</f>
        <v>APOYO AL CONTRATO DE GRUAS</v>
      </c>
      <c r="E40" s="17"/>
      <c r="F40" s="16" t="str">
        <f ca="1">IFERROR(__xludf.DUMMYFUNCTION("""COMPUTED_VALUE"""),"ACTIVIDAD EN EDIFICIOS METALICOS")</f>
        <v>ACTIVIDAD EN EDIFICIOS METALICOS</v>
      </c>
      <c r="G40" s="17"/>
      <c r="H40" s="16" t="str">
        <f ca="1">IFERROR(__xludf.DUMMYFUNCTION("""COMPUTED_VALUE"""),"ACTIVIDAD EN PLANTA GUERRERO")</f>
        <v>ACTIVIDAD EN PLANTA GUERRERO</v>
      </c>
      <c r="I40" s="17"/>
      <c r="J40" s="16" t="str">
        <f ca="1">IFERROR(__xludf.DUMMYFUNCTION("""COMPUTED_VALUE"""),"RETRASO DE 30 MIN, ACTIVIDAD EN UNIVERSIDAD")</f>
        <v>RETRASO DE 30 MIN, ACTIVIDAD EN UNIVERSIDAD</v>
      </c>
      <c r="K40" s="17"/>
      <c r="L40" s="16" t="str">
        <f ca="1">IFERROR(__xludf.DUMMYFUNCTION("""COMPUTED_VALUE"""),"FIRMADO DE REPORTES EN PANTA UNIVERSIDAD")</f>
        <v>FIRMADO DE REPORTES EN PANTA UNIVERSIDAD</v>
      </c>
      <c r="M40" s="17"/>
      <c r="N40" s="16" t="str">
        <f ca="1">IFERROR(__xludf.DUMMYFUNCTION("""COMPUTED_VALUE"""),"REUNION EN MITRAS ISO")</f>
        <v>REUNION EN MITRAS ISO</v>
      </c>
      <c r="O40" s="17"/>
      <c r="P40" s="16"/>
      <c r="Q40" s="17"/>
      <c r="R40" s="16"/>
      <c r="S40" s="17"/>
      <c r="T40" s="16"/>
      <c r="U40" s="17"/>
      <c r="V40" s="16"/>
      <c r="W40" s="17"/>
      <c r="X40" s="16"/>
      <c r="Y40" s="17"/>
      <c r="Z40" s="16"/>
      <c r="AA40" s="17"/>
      <c r="AB40" s="16"/>
      <c r="AC40" s="17"/>
      <c r="AD40" s="16"/>
      <c r="AE40" s="17"/>
      <c r="AF40" s="16"/>
      <c r="AG40" s="17"/>
      <c r="AH40" s="16"/>
      <c r="AI40" s="17"/>
      <c r="AJ40" s="16"/>
      <c r="AK40" s="17"/>
      <c r="AL40" s="16"/>
      <c r="AM40" s="17"/>
      <c r="AN40" s="16"/>
      <c r="AO40" s="17"/>
      <c r="AP40" s="16"/>
      <c r="AQ40" s="17"/>
      <c r="AR40" s="16"/>
      <c r="AS40" s="17"/>
      <c r="AT40" s="16"/>
      <c r="AU40" s="17"/>
      <c r="AV40" s="16"/>
      <c r="AW40" s="17"/>
      <c r="AX40" s="16"/>
      <c r="AY40" s="17"/>
      <c r="AZ40" s="16"/>
      <c r="BA40" s="17"/>
      <c r="BB40" s="16"/>
      <c r="BC40" s="17"/>
      <c r="BD40" s="16"/>
      <c r="BE40" s="17"/>
      <c r="BF40" s="16"/>
      <c r="BG40" s="17"/>
      <c r="BH40" s="16"/>
      <c r="BI40" s="17"/>
      <c r="BJ40" s="16"/>
      <c r="BK40" s="17"/>
      <c r="BL40" s="8"/>
    </row>
    <row r="41" spans="1:64" ht="12.75" x14ac:dyDescent="0.2">
      <c r="A41" s="9" t="str">
        <f ca="1">IFERROR(__xludf.DUMMYFUNCTION("""COMPUTED_VALUE"""),"HORAS EXTRA/PRIMA ALIMENTICIA")</f>
        <v>HORAS EXTRA/PRIMA ALIMENTICIA</v>
      </c>
      <c r="B41" s="10"/>
      <c r="C41" s="10"/>
      <c r="D41" s="10"/>
      <c r="E41" s="10"/>
      <c r="F41" s="10"/>
      <c r="G41" s="10"/>
      <c r="H41" s="10">
        <f ca="1">IFERROR(__xludf.DUMMYFUNCTION("""COMPUTED_VALUE"""),1.5)</f>
        <v>1.5</v>
      </c>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
        <f ca="1">IFERROR(__xludf.DUMMYFUNCTION("""COMPUTED_VALUE"""),1.5)</f>
        <v>1.5</v>
      </c>
    </row>
    <row r="42" spans="1:64" ht="12.75" x14ac:dyDescent="0.2">
      <c r="A42" s="3" t="str">
        <f ca="1">IFERROR(__xludf.DUMMYFUNCTION("""COMPUTED_VALUE"""),"NOMBRE")</f>
        <v>NOMBRE</v>
      </c>
      <c r="B42" s="4">
        <f ca="1">IFERROR(__xludf.DUMMYFUNCTION("""COMPUTED_VALUE"""),45200)</f>
        <v>45200</v>
      </c>
      <c r="C42" s="5"/>
      <c r="D42" s="4">
        <f ca="1">IFERROR(__xludf.DUMMYFUNCTION("""COMPUTED_VALUE"""),45201)</f>
        <v>45201</v>
      </c>
      <c r="E42" s="5"/>
      <c r="F42" s="4">
        <f ca="1">IFERROR(__xludf.DUMMYFUNCTION("""COMPUTED_VALUE"""),45202)</f>
        <v>45202</v>
      </c>
      <c r="G42" s="5"/>
      <c r="H42" s="4">
        <f ca="1">IFERROR(__xludf.DUMMYFUNCTION("""COMPUTED_VALUE"""),45203)</f>
        <v>45203</v>
      </c>
      <c r="I42" s="5"/>
      <c r="J42" s="4">
        <f ca="1">IFERROR(__xludf.DUMMYFUNCTION("""COMPUTED_VALUE"""),45204)</f>
        <v>45204</v>
      </c>
      <c r="K42" s="5"/>
      <c r="L42" s="4">
        <f ca="1">IFERROR(__xludf.DUMMYFUNCTION("""COMPUTED_VALUE"""),45205)</f>
        <v>45205</v>
      </c>
      <c r="M42" s="5"/>
      <c r="N42" s="4">
        <f ca="1">IFERROR(__xludf.DUMMYFUNCTION("""COMPUTED_VALUE"""),45206)</f>
        <v>45206</v>
      </c>
      <c r="O42" s="5"/>
      <c r="P42" s="4">
        <f ca="1">IFERROR(__xludf.DUMMYFUNCTION("""COMPUTED_VALUE"""),45207)</f>
        <v>45207</v>
      </c>
      <c r="Q42" s="5"/>
      <c r="R42" s="4">
        <f ca="1">IFERROR(__xludf.DUMMYFUNCTION("""COMPUTED_VALUE"""),45208)</f>
        <v>45208</v>
      </c>
      <c r="S42" s="5"/>
      <c r="T42" s="4">
        <f ca="1">IFERROR(__xludf.DUMMYFUNCTION("""COMPUTED_VALUE"""),45209)</f>
        <v>45209</v>
      </c>
      <c r="U42" s="5"/>
      <c r="V42" s="4">
        <f ca="1">IFERROR(__xludf.DUMMYFUNCTION("""COMPUTED_VALUE"""),45210)</f>
        <v>45210</v>
      </c>
      <c r="W42" s="5"/>
      <c r="X42" s="4">
        <f ca="1">IFERROR(__xludf.DUMMYFUNCTION("""COMPUTED_VALUE"""),45211)</f>
        <v>45211</v>
      </c>
      <c r="Y42" s="5"/>
      <c r="Z42" s="4">
        <f ca="1">IFERROR(__xludf.DUMMYFUNCTION("""COMPUTED_VALUE"""),45212)</f>
        <v>45212</v>
      </c>
      <c r="AA42" s="5"/>
      <c r="AB42" s="4">
        <f ca="1">IFERROR(__xludf.DUMMYFUNCTION("""COMPUTED_VALUE"""),45213)</f>
        <v>45213</v>
      </c>
      <c r="AC42" s="5"/>
      <c r="AD42" s="4">
        <f ca="1">IFERROR(__xludf.DUMMYFUNCTION("""COMPUTED_VALUE"""),45214)</f>
        <v>45214</v>
      </c>
      <c r="AE42" s="5"/>
      <c r="AF42" s="4">
        <f ca="1">IFERROR(__xludf.DUMMYFUNCTION("""COMPUTED_VALUE"""),45215)</f>
        <v>45215</v>
      </c>
      <c r="AG42" s="5"/>
      <c r="AH42" s="4">
        <f ca="1">IFERROR(__xludf.DUMMYFUNCTION("""COMPUTED_VALUE"""),45216)</f>
        <v>45216</v>
      </c>
      <c r="AI42" s="5"/>
      <c r="AJ42" s="4">
        <f ca="1">IFERROR(__xludf.DUMMYFUNCTION("""COMPUTED_VALUE"""),45217)</f>
        <v>45217</v>
      </c>
      <c r="AK42" s="5"/>
      <c r="AL42" s="4">
        <f ca="1">IFERROR(__xludf.DUMMYFUNCTION("""COMPUTED_VALUE"""),45218)</f>
        <v>45218</v>
      </c>
      <c r="AM42" s="5"/>
      <c r="AN42" s="4">
        <f ca="1">IFERROR(__xludf.DUMMYFUNCTION("""COMPUTED_VALUE"""),45219)</f>
        <v>45219</v>
      </c>
      <c r="AO42" s="5"/>
      <c r="AP42" s="4">
        <f ca="1">IFERROR(__xludf.DUMMYFUNCTION("""COMPUTED_VALUE"""),45220)</f>
        <v>45220</v>
      </c>
      <c r="AQ42" s="5"/>
      <c r="AR42" s="4">
        <f ca="1">IFERROR(__xludf.DUMMYFUNCTION("""COMPUTED_VALUE"""),45221)</f>
        <v>45221</v>
      </c>
      <c r="AS42" s="5"/>
      <c r="AT42" s="4">
        <f ca="1">IFERROR(__xludf.DUMMYFUNCTION("""COMPUTED_VALUE"""),45222)</f>
        <v>45222</v>
      </c>
      <c r="AU42" s="5"/>
      <c r="AV42" s="4">
        <f ca="1">IFERROR(__xludf.DUMMYFUNCTION("""COMPUTED_VALUE"""),45223)</f>
        <v>45223</v>
      </c>
      <c r="AW42" s="5"/>
      <c r="AX42" s="4">
        <f ca="1">IFERROR(__xludf.DUMMYFUNCTION("""COMPUTED_VALUE"""),45224)</f>
        <v>45224</v>
      </c>
      <c r="AY42" s="5"/>
      <c r="AZ42" s="4">
        <f ca="1">IFERROR(__xludf.DUMMYFUNCTION("""COMPUTED_VALUE"""),45225)</f>
        <v>45225</v>
      </c>
      <c r="BA42" s="5"/>
      <c r="BB42" s="4">
        <f ca="1">IFERROR(__xludf.DUMMYFUNCTION("""COMPUTED_VALUE"""),45226)</f>
        <v>45226</v>
      </c>
      <c r="BC42" s="5"/>
      <c r="BD42" s="4">
        <f ca="1">IFERROR(__xludf.DUMMYFUNCTION("""COMPUTED_VALUE"""),45227)</f>
        <v>45227</v>
      </c>
      <c r="BE42" s="5"/>
      <c r="BF42" s="4">
        <f ca="1">IFERROR(__xludf.DUMMYFUNCTION("""COMPUTED_VALUE"""),45228)</f>
        <v>45228</v>
      </c>
      <c r="BG42" s="5"/>
      <c r="BH42" s="4">
        <f ca="1">IFERROR(__xludf.DUMMYFUNCTION("""COMPUTED_VALUE"""),45229)</f>
        <v>45229</v>
      </c>
      <c r="BI42" s="5"/>
      <c r="BJ42" s="4">
        <f ca="1">IFERROR(__xludf.DUMMYFUNCTION("""COMPUTED_VALUE"""),45230)</f>
        <v>45230</v>
      </c>
      <c r="BK42" s="5"/>
      <c r="BL42" s="6" t="str">
        <f ca="1">IFERROR(__xludf.DUMMYFUNCTION("""COMPUTED_VALUE"""),"HORAS EXTRA")</f>
        <v>HORAS EXTRA</v>
      </c>
    </row>
    <row r="43" spans="1:64" ht="12.75" x14ac:dyDescent="0.2">
      <c r="A43" s="18" t="str">
        <f ca="1">IFERROR(__xludf.DUMMYFUNCTION("""COMPUTED_VALUE"""),"CLAUDIO VILLARREAL")</f>
        <v>CLAUDIO VILLARREAL</v>
      </c>
      <c r="B43" s="7"/>
      <c r="C43" s="7"/>
      <c r="D43" s="7"/>
      <c r="E43" s="7"/>
      <c r="F43" s="7"/>
      <c r="G43" s="7"/>
      <c r="H43" s="7"/>
      <c r="I43" s="7"/>
      <c r="J43" s="7" t="str">
        <f ca="1">IFERROR(__xludf.DUMMYFUNCTION("""COMPUTED_VALUE"""),"ALMACEN")</f>
        <v>ALMACEN</v>
      </c>
      <c r="K43" s="7" t="str">
        <f ca="1">IFERROR(__xludf.DUMMYFUNCTION("""COMPUTED_VALUE"""),"ALMACEN")</f>
        <v>ALMACEN</v>
      </c>
      <c r="L43" s="7"/>
      <c r="M43" s="7" t="str">
        <f ca="1">IFERROR(__xludf.DUMMYFUNCTION("""COMPUTED_VALUE"""),"MITRAS")</f>
        <v>MITRAS</v>
      </c>
      <c r="N43" s="7" t="str">
        <f ca="1">IFERROR(__xludf.DUMMYFUNCTION("""COMPUTED_VALUE"""),"MITRAS")</f>
        <v>MITRAS</v>
      </c>
      <c r="O43" s="7" t="str">
        <f ca="1">IFERROR(__xludf.DUMMYFUNCTION("""COMPUTED_VALUE"""),"MITRAS")</f>
        <v>MITRAS</v>
      </c>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8"/>
    </row>
    <row r="44" spans="1:64" ht="79.5" customHeight="1" x14ac:dyDescent="0.2">
      <c r="A44" s="17"/>
      <c r="B44" s="16"/>
      <c r="C44" s="17"/>
      <c r="D44" s="16" t="str">
        <f ca="1">IFERROR(__xludf.DUMMYFUNCTION("""COMPUTED_VALUE"""),"ACTIVIDAD EN GUADALAJARA, SE CONTEMPLA 4 HORAS EXTRAS YA QUE SE MOLVILIZO AL AEROPUERTO")</f>
        <v>ACTIVIDAD EN GUADALAJARA, SE CONTEMPLA 4 HORAS EXTRAS YA QUE SE MOLVILIZO AL AEROPUERTO</v>
      </c>
      <c r="E44" s="17"/>
      <c r="F44" s="16" t="str">
        <f ca="1">IFERROR(__xludf.DUMMYFUNCTION("""COMPUTED_VALUE"""),"ACTIVIDAD EN GUADALAJARA, SE CONTEMPLA HORAS ECTRAS YA QUE SE REPORTO SU SALIDA A LAS 7 Y 30 DEL CEDIS")</f>
        <v>ACTIVIDAD EN GUADALAJARA, SE CONTEMPLA HORAS ECTRAS YA QUE SE REPORTO SU SALIDA A LAS 7 Y 30 DEL CEDIS</v>
      </c>
      <c r="G44" s="17"/>
      <c r="H44" s="16" t="str">
        <f ca="1">IFERROR(__xludf.DUMMYFUNCTION("""COMPUTED_VALUE"""),"ACTIVIDAD EN GUADALAJARA, SE CONTEMPLA 2 HORAS EXTRAS YA SE MOVILIZO DESDE EL AEROPUERTO")</f>
        <v>ACTIVIDAD EN GUADALAJARA, SE CONTEMPLA 2 HORAS EXTRAS YA SE MOVILIZO DESDE EL AEROPUERTO</v>
      </c>
      <c r="I44" s="17"/>
      <c r="J44" s="16" t="str">
        <f ca="1">IFERROR(__xludf.DUMMYFUNCTION("""COMPUTED_VALUE"""),"ENVIO DE COTIZACIONES")</f>
        <v>ENVIO DE COTIZACIONES</v>
      </c>
      <c r="K44" s="17"/>
      <c r="L44" s="16" t="str">
        <f ca="1">IFERROR(__xludf.DUMMYFUNCTION("""COMPUTED_VALUE"""),"LEVANTAMIENTO EN PESQUERIA, REUNION ISO EN MITRAS")</f>
        <v>LEVANTAMIENTO EN PESQUERIA, REUNION ISO EN MITRAS</v>
      </c>
      <c r="M44" s="17"/>
      <c r="N44" s="16" t="str">
        <f ca="1">IFERROR(__xludf.DUMMYFUNCTION("""COMPUTED_VALUE"""),"REUNION EN MITRAS ISO")</f>
        <v>REUNION EN MITRAS ISO</v>
      </c>
      <c r="O44" s="17"/>
      <c r="P44" s="16"/>
      <c r="Q44" s="17"/>
      <c r="R44" s="16"/>
      <c r="S44" s="17"/>
      <c r="T44" s="16"/>
      <c r="U44" s="17"/>
      <c r="V44" s="16"/>
      <c r="W44" s="17"/>
      <c r="X44" s="16"/>
      <c r="Y44" s="17"/>
      <c r="Z44" s="16"/>
      <c r="AA44" s="17"/>
      <c r="AB44" s="16"/>
      <c r="AC44" s="17"/>
      <c r="AD44" s="16"/>
      <c r="AE44" s="17"/>
      <c r="AF44" s="16"/>
      <c r="AG44" s="17"/>
      <c r="AH44" s="16"/>
      <c r="AI44" s="17"/>
      <c r="AJ44" s="16"/>
      <c r="AK44" s="17"/>
      <c r="AL44" s="16"/>
      <c r="AM44" s="17"/>
      <c r="AN44" s="16"/>
      <c r="AO44" s="17"/>
      <c r="AP44" s="16"/>
      <c r="AQ44" s="17"/>
      <c r="AR44" s="16"/>
      <c r="AS44" s="17"/>
      <c r="AT44" s="16"/>
      <c r="AU44" s="17"/>
      <c r="AV44" s="16"/>
      <c r="AW44" s="17"/>
      <c r="AX44" s="16"/>
      <c r="AY44" s="17"/>
      <c r="AZ44" s="16"/>
      <c r="BA44" s="17"/>
      <c r="BB44" s="16"/>
      <c r="BC44" s="17"/>
      <c r="BD44" s="16"/>
      <c r="BE44" s="17"/>
      <c r="BF44" s="16"/>
      <c r="BG44" s="17"/>
      <c r="BH44" s="16"/>
      <c r="BI44" s="17"/>
      <c r="BJ44" s="16"/>
      <c r="BK44" s="17"/>
      <c r="BL44" s="8"/>
    </row>
    <row r="45" spans="1:64" ht="12.75" x14ac:dyDescent="0.2">
      <c r="A45" s="9" t="str">
        <f ca="1">IFERROR(__xludf.DUMMYFUNCTION("""COMPUTED_VALUE"""),"HORAS EXTRA/PRIMA ALIMENTICIA")</f>
        <v>HORAS EXTRA/PRIMA ALIMENTICIA</v>
      </c>
      <c r="B45" s="10"/>
      <c r="C45" s="10"/>
      <c r="D45" s="10">
        <f ca="1">IFERROR(__xludf.DUMMYFUNCTION("""COMPUTED_VALUE"""),4)</f>
        <v>4</v>
      </c>
      <c r="E45" s="10"/>
      <c r="F45" s="10">
        <f ca="1">IFERROR(__xludf.DUMMYFUNCTION("""COMPUTED_VALUE"""),1.5)</f>
        <v>1.5</v>
      </c>
      <c r="G45" s="10"/>
      <c r="H45" s="10">
        <f ca="1">IFERROR(__xludf.DUMMYFUNCTION("""COMPUTED_VALUE"""),2)</f>
        <v>2</v>
      </c>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
        <f ca="1">IFERROR(__xludf.DUMMYFUNCTION("""COMPUTED_VALUE"""),7.5)</f>
        <v>7.5</v>
      </c>
    </row>
    <row r="46" spans="1:64" ht="12.75" x14ac:dyDescent="0.2">
      <c r="A46" s="3" t="str">
        <f ca="1">IFERROR(__xludf.DUMMYFUNCTION("""COMPUTED_VALUE"""),"NOMBRE")</f>
        <v>NOMBRE</v>
      </c>
      <c r="B46" s="4">
        <f ca="1">IFERROR(__xludf.DUMMYFUNCTION("""COMPUTED_VALUE"""),45200)</f>
        <v>45200</v>
      </c>
      <c r="C46" s="5"/>
      <c r="D46" s="4">
        <f ca="1">IFERROR(__xludf.DUMMYFUNCTION("""COMPUTED_VALUE"""),45201)</f>
        <v>45201</v>
      </c>
      <c r="E46" s="5" t="str">
        <f ca="1">IFERROR(__xludf.DUMMYFUNCTION("""COMPUTED_VALUE"""),"INCAPACIDAD")</f>
        <v>INCAPACIDAD</v>
      </c>
      <c r="F46" s="4">
        <f ca="1">IFERROR(__xludf.DUMMYFUNCTION("""COMPUTED_VALUE"""),45202)</f>
        <v>45202</v>
      </c>
      <c r="G46" s="5" t="str">
        <f ca="1">IFERROR(__xludf.DUMMYFUNCTION("""COMPUTED_VALUE"""),"INCAPACIDAD")</f>
        <v>INCAPACIDAD</v>
      </c>
      <c r="H46" s="4">
        <f ca="1">IFERROR(__xludf.DUMMYFUNCTION("""COMPUTED_VALUE"""),45203)</f>
        <v>45203</v>
      </c>
      <c r="I46" s="5" t="str">
        <f ca="1">IFERROR(__xludf.DUMMYFUNCTION("""COMPUTED_VALUE"""),"INCAPACIDAD")</f>
        <v>INCAPACIDAD</v>
      </c>
      <c r="J46" s="4">
        <f ca="1">IFERROR(__xludf.DUMMYFUNCTION("""COMPUTED_VALUE"""),45204)</f>
        <v>45204</v>
      </c>
      <c r="K46" s="5" t="str">
        <f ca="1">IFERROR(__xludf.DUMMYFUNCTION("""COMPUTED_VALUE"""),"INCAPACIDAD")</f>
        <v>INCAPACIDAD</v>
      </c>
      <c r="L46" s="4">
        <f ca="1">IFERROR(__xludf.DUMMYFUNCTION("""COMPUTED_VALUE"""),45205)</f>
        <v>45205</v>
      </c>
      <c r="M46" s="5" t="str">
        <f ca="1">IFERROR(__xludf.DUMMYFUNCTION("""COMPUTED_VALUE"""),"INCAPACIDAD")</f>
        <v>INCAPACIDAD</v>
      </c>
      <c r="N46" s="4">
        <f ca="1">IFERROR(__xludf.DUMMYFUNCTION("""COMPUTED_VALUE"""),45206)</f>
        <v>45206</v>
      </c>
      <c r="O46" s="5" t="str">
        <f ca="1">IFERROR(__xludf.DUMMYFUNCTION("""COMPUTED_VALUE"""),"INCAPACIDAD")</f>
        <v>INCAPACIDAD</v>
      </c>
      <c r="P46" s="4">
        <f ca="1">IFERROR(__xludf.DUMMYFUNCTION("""COMPUTED_VALUE"""),45207)</f>
        <v>45207</v>
      </c>
      <c r="Q46" s="5" t="str">
        <f ca="1">IFERROR(__xludf.DUMMYFUNCTION("""COMPUTED_VALUE"""),"INCAPACIDAD")</f>
        <v>INCAPACIDAD</v>
      </c>
      <c r="R46" s="4">
        <f ca="1">IFERROR(__xludf.DUMMYFUNCTION("""COMPUTED_VALUE"""),45208)</f>
        <v>45208</v>
      </c>
      <c r="S46" s="5" t="str">
        <f ca="1">IFERROR(__xludf.DUMMYFUNCTION("""COMPUTED_VALUE"""),"INCAPACIDAD")</f>
        <v>INCAPACIDAD</v>
      </c>
      <c r="T46" s="4">
        <f ca="1">IFERROR(__xludf.DUMMYFUNCTION("""COMPUTED_VALUE"""),45209)</f>
        <v>45209</v>
      </c>
      <c r="U46" s="5" t="str">
        <f ca="1">IFERROR(__xludf.DUMMYFUNCTION("""COMPUTED_VALUE"""),"INCAPACIDAD")</f>
        <v>INCAPACIDAD</v>
      </c>
      <c r="V46" s="4">
        <f ca="1">IFERROR(__xludf.DUMMYFUNCTION("""COMPUTED_VALUE"""),45210)</f>
        <v>45210</v>
      </c>
      <c r="W46" s="5" t="str">
        <f ca="1">IFERROR(__xludf.DUMMYFUNCTION("""COMPUTED_VALUE"""),"INCAPACIDAD")</f>
        <v>INCAPACIDAD</v>
      </c>
      <c r="X46" s="4">
        <f ca="1">IFERROR(__xludf.DUMMYFUNCTION("""COMPUTED_VALUE"""),45211)</f>
        <v>45211</v>
      </c>
      <c r="Y46" s="5" t="str">
        <f ca="1">IFERROR(__xludf.DUMMYFUNCTION("""COMPUTED_VALUE"""),"INCAPACIDAD")</f>
        <v>INCAPACIDAD</v>
      </c>
      <c r="Z46" s="4">
        <f ca="1">IFERROR(__xludf.DUMMYFUNCTION("""COMPUTED_VALUE"""),45212)</f>
        <v>45212</v>
      </c>
      <c r="AA46" s="5" t="str">
        <f ca="1">IFERROR(__xludf.DUMMYFUNCTION("""COMPUTED_VALUE"""),"INCAPACIDAD")</f>
        <v>INCAPACIDAD</v>
      </c>
      <c r="AB46" s="4">
        <f ca="1">IFERROR(__xludf.DUMMYFUNCTION("""COMPUTED_VALUE"""),45213)</f>
        <v>45213</v>
      </c>
      <c r="AC46" s="5" t="str">
        <f ca="1">IFERROR(__xludf.DUMMYFUNCTION("""COMPUTED_VALUE"""),"INCAPACIDAD")</f>
        <v>INCAPACIDAD</v>
      </c>
      <c r="AD46" s="4">
        <f ca="1">IFERROR(__xludf.DUMMYFUNCTION("""COMPUTED_VALUE"""),45214)</f>
        <v>45214</v>
      </c>
      <c r="AE46" s="5" t="str">
        <f ca="1">IFERROR(__xludf.DUMMYFUNCTION("""COMPUTED_VALUE"""),"INCAPACIDAD")</f>
        <v>INCAPACIDAD</v>
      </c>
      <c r="AF46" s="4">
        <f ca="1">IFERROR(__xludf.DUMMYFUNCTION("""COMPUTED_VALUE"""),45215)</f>
        <v>45215</v>
      </c>
      <c r="AG46" s="5" t="str">
        <f ca="1">IFERROR(__xludf.DUMMYFUNCTION("""COMPUTED_VALUE"""),"INCAPACIDAD")</f>
        <v>INCAPACIDAD</v>
      </c>
      <c r="AH46" s="4">
        <f ca="1">IFERROR(__xludf.DUMMYFUNCTION("""COMPUTED_VALUE"""),45216)</f>
        <v>45216</v>
      </c>
      <c r="AI46" s="5" t="str">
        <f ca="1">IFERROR(__xludf.DUMMYFUNCTION("""COMPUTED_VALUE"""),"INCAPACIDAD")</f>
        <v>INCAPACIDAD</v>
      </c>
      <c r="AJ46" s="4">
        <f ca="1">IFERROR(__xludf.DUMMYFUNCTION("""COMPUTED_VALUE"""),45217)</f>
        <v>45217</v>
      </c>
      <c r="AK46" s="5" t="str">
        <f ca="1">IFERROR(__xludf.DUMMYFUNCTION("""COMPUTED_VALUE"""),"INCAPACIDAD")</f>
        <v>INCAPACIDAD</v>
      </c>
      <c r="AL46" s="4">
        <f ca="1">IFERROR(__xludf.DUMMYFUNCTION("""COMPUTED_VALUE"""),45218)</f>
        <v>45218</v>
      </c>
      <c r="AM46" s="5" t="str">
        <f ca="1">IFERROR(__xludf.DUMMYFUNCTION("""COMPUTED_VALUE"""),"INCAPACIDAD")</f>
        <v>INCAPACIDAD</v>
      </c>
      <c r="AN46" s="4">
        <f ca="1">IFERROR(__xludf.DUMMYFUNCTION("""COMPUTED_VALUE"""),45219)</f>
        <v>45219</v>
      </c>
      <c r="AO46" s="5" t="str">
        <f ca="1">IFERROR(__xludf.DUMMYFUNCTION("""COMPUTED_VALUE"""),"INCAPACIDAD")</f>
        <v>INCAPACIDAD</v>
      </c>
      <c r="AP46" s="4">
        <f ca="1">IFERROR(__xludf.DUMMYFUNCTION("""COMPUTED_VALUE"""),45220)</f>
        <v>45220</v>
      </c>
      <c r="AQ46" s="5" t="str">
        <f ca="1">IFERROR(__xludf.DUMMYFUNCTION("""COMPUTED_VALUE"""),"INCAPACIDAD")</f>
        <v>INCAPACIDAD</v>
      </c>
      <c r="AR46" s="4">
        <f ca="1">IFERROR(__xludf.DUMMYFUNCTION("""COMPUTED_VALUE"""),45221)</f>
        <v>45221</v>
      </c>
      <c r="AS46" s="5" t="str">
        <f ca="1">IFERROR(__xludf.DUMMYFUNCTION("""COMPUTED_VALUE"""),"INCAPACIDAD")</f>
        <v>INCAPACIDAD</v>
      </c>
      <c r="AT46" s="4">
        <f ca="1">IFERROR(__xludf.DUMMYFUNCTION("""COMPUTED_VALUE"""),45222)</f>
        <v>45222</v>
      </c>
      <c r="AU46" s="5" t="str">
        <f ca="1">IFERROR(__xludf.DUMMYFUNCTION("""COMPUTED_VALUE"""),"INCAPACIDAD")</f>
        <v>INCAPACIDAD</v>
      </c>
      <c r="AV46" s="4">
        <f ca="1">IFERROR(__xludf.DUMMYFUNCTION("""COMPUTED_VALUE"""),45223)</f>
        <v>45223</v>
      </c>
      <c r="AW46" s="5" t="str">
        <f ca="1">IFERROR(__xludf.DUMMYFUNCTION("""COMPUTED_VALUE"""),"INCAPACIDAD")</f>
        <v>INCAPACIDAD</v>
      </c>
      <c r="AX46" s="4">
        <f ca="1">IFERROR(__xludf.DUMMYFUNCTION("""COMPUTED_VALUE"""),45224)</f>
        <v>45224</v>
      </c>
      <c r="AY46" s="5" t="str">
        <f ca="1">IFERROR(__xludf.DUMMYFUNCTION("""COMPUTED_VALUE"""),"INCAPACIDAD")</f>
        <v>INCAPACIDAD</v>
      </c>
      <c r="AZ46" s="4">
        <f ca="1">IFERROR(__xludf.DUMMYFUNCTION("""COMPUTED_VALUE"""),45225)</f>
        <v>45225</v>
      </c>
      <c r="BA46" s="5" t="str">
        <f ca="1">IFERROR(__xludf.DUMMYFUNCTION("""COMPUTED_VALUE"""),"INCAPACIDAD")</f>
        <v>INCAPACIDAD</v>
      </c>
      <c r="BB46" s="4">
        <f ca="1">IFERROR(__xludf.DUMMYFUNCTION("""COMPUTED_VALUE"""),45226)</f>
        <v>45226</v>
      </c>
      <c r="BC46" s="5" t="str">
        <f ca="1">IFERROR(__xludf.DUMMYFUNCTION("""COMPUTED_VALUE"""),"INCAPACIDAD")</f>
        <v>INCAPACIDAD</v>
      </c>
      <c r="BD46" s="4">
        <f ca="1">IFERROR(__xludf.DUMMYFUNCTION("""COMPUTED_VALUE"""),45227)</f>
        <v>45227</v>
      </c>
      <c r="BE46" s="5" t="str">
        <f ca="1">IFERROR(__xludf.DUMMYFUNCTION("""COMPUTED_VALUE"""),"INCAPACIDAD")</f>
        <v>INCAPACIDAD</v>
      </c>
      <c r="BF46" s="4">
        <f ca="1">IFERROR(__xludf.DUMMYFUNCTION("""COMPUTED_VALUE"""),45228)</f>
        <v>45228</v>
      </c>
      <c r="BG46" s="5" t="str">
        <f ca="1">IFERROR(__xludf.DUMMYFUNCTION("""COMPUTED_VALUE"""),"INCAPACIDAD")</f>
        <v>INCAPACIDAD</v>
      </c>
      <c r="BH46" s="4">
        <f ca="1">IFERROR(__xludf.DUMMYFUNCTION("""COMPUTED_VALUE"""),45229)</f>
        <v>45229</v>
      </c>
      <c r="BI46" s="5" t="str">
        <f ca="1">IFERROR(__xludf.DUMMYFUNCTION("""COMPUTED_VALUE"""),"INCAPACIDAD")</f>
        <v>INCAPACIDAD</v>
      </c>
      <c r="BJ46" s="4">
        <f ca="1">IFERROR(__xludf.DUMMYFUNCTION("""COMPUTED_VALUE"""),45230)</f>
        <v>45230</v>
      </c>
      <c r="BK46" s="5" t="str">
        <f ca="1">IFERROR(__xludf.DUMMYFUNCTION("""COMPUTED_VALUE"""),"INCAPACIDAD")</f>
        <v>INCAPACIDAD</v>
      </c>
      <c r="BL46" s="6" t="str">
        <f ca="1">IFERROR(__xludf.DUMMYFUNCTION("""COMPUTED_VALUE"""),"HORAS EXTRA")</f>
        <v>HORAS EXTRA</v>
      </c>
    </row>
    <row r="47" spans="1:64" ht="12.75" x14ac:dyDescent="0.2">
      <c r="A47" s="18" t="str">
        <f ca="1">IFERROR(__xludf.DUMMYFUNCTION("""COMPUTED_VALUE"""),"EDIGAR LAGUNA")</f>
        <v>EDIGAR LAGUNA</v>
      </c>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8"/>
    </row>
    <row r="48" spans="1:64" ht="79.5" customHeight="1" x14ac:dyDescent="0.2">
      <c r="A48" s="17"/>
      <c r="B48" s="16"/>
      <c r="C48" s="17"/>
      <c r="D48" s="16"/>
      <c r="E48" s="17"/>
      <c r="F48" s="16"/>
      <c r="G48" s="17"/>
      <c r="H48" s="16"/>
      <c r="I48" s="17"/>
      <c r="J48" s="16"/>
      <c r="K48" s="17"/>
      <c r="L48" s="16"/>
      <c r="M48" s="17"/>
      <c r="N48" s="16"/>
      <c r="O48" s="17"/>
      <c r="P48" s="16"/>
      <c r="Q48" s="17"/>
      <c r="R48" s="16"/>
      <c r="S48" s="17"/>
      <c r="T48" s="16"/>
      <c r="U48" s="17"/>
      <c r="V48" s="16"/>
      <c r="W48" s="17"/>
      <c r="X48" s="16"/>
      <c r="Y48" s="17"/>
      <c r="Z48" s="16"/>
      <c r="AA48" s="17"/>
      <c r="AB48" s="16"/>
      <c r="AC48" s="17"/>
      <c r="AD48" s="16"/>
      <c r="AE48" s="17"/>
      <c r="AF48" s="16"/>
      <c r="AG48" s="17"/>
      <c r="AH48" s="16"/>
      <c r="AI48" s="17"/>
      <c r="AJ48" s="16"/>
      <c r="AK48" s="17"/>
      <c r="AL48" s="16"/>
      <c r="AM48" s="17"/>
      <c r="AN48" s="16"/>
      <c r="AO48" s="17"/>
      <c r="AP48" s="16"/>
      <c r="AQ48" s="17"/>
      <c r="AR48" s="16"/>
      <c r="AS48" s="17"/>
      <c r="AT48" s="16"/>
      <c r="AU48" s="17"/>
      <c r="AV48" s="16"/>
      <c r="AW48" s="17"/>
      <c r="AX48" s="16"/>
      <c r="AY48" s="17"/>
      <c r="AZ48" s="16"/>
      <c r="BA48" s="17"/>
      <c r="BB48" s="16"/>
      <c r="BC48" s="17"/>
      <c r="BD48" s="16"/>
      <c r="BE48" s="17"/>
      <c r="BF48" s="16"/>
      <c r="BG48" s="17"/>
      <c r="BH48" s="16"/>
      <c r="BI48" s="17"/>
      <c r="BJ48" s="16"/>
      <c r="BK48" s="17"/>
      <c r="BL48" s="8"/>
    </row>
    <row r="49" spans="1:64" ht="12.75" x14ac:dyDescent="0.2">
      <c r="A49" s="9" t="str">
        <f ca="1">IFERROR(__xludf.DUMMYFUNCTION("""COMPUTED_VALUE"""),"HORAS EXTRA/PRIMA ALIMENTICIA")</f>
        <v>HORAS EXTRA/PRIMA ALIMENTICIA</v>
      </c>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
        <f ca="1">IFERROR(__xludf.DUMMYFUNCTION("""COMPUTED_VALUE"""),0)</f>
        <v>0</v>
      </c>
    </row>
    <row r="50" spans="1:64" ht="12.75" x14ac:dyDescent="0.2">
      <c r="A50" s="3" t="str">
        <f ca="1">IFERROR(__xludf.DUMMYFUNCTION("""COMPUTED_VALUE"""),"NOMBRE")</f>
        <v>NOMBRE</v>
      </c>
      <c r="B50" s="4">
        <f ca="1">IFERROR(__xludf.DUMMYFUNCTION("""COMPUTED_VALUE"""),45200)</f>
        <v>45200</v>
      </c>
      <c r="C50" s="5"/>
      <c r="D50" s="4">
        <f ca="1">IFERROR(__xludf.DUMMYFUNCTION("""COMPUTED_VALUE"""),45201)</f>
        <v>45201</v>
      </c>
      <c r="E50" s="5"/>
      <c r="F50" s="4">
        <f ca="1">IFERROR(__xludf.DUMMYFUNCTION("""COMPUTED_VALUE"""),45202)</f>
        <v>45202</v>
      </c>
      <c r="G50" s="5"/>
      <c r="H50" s="4">
        <f ca="1">IFERROR(__xludf.DUMMYFUNCTION("""COMPUTED_VALUE"""),45203)</f>
        <v>45203</v>
      </c>
      <c r="I50" s="5"/>
      <c r="J50" s="4">
        <f ca="1">IFERROR(__xludf.DUMMYFUNCTION("""COMPUTED_VALUE"""),45204)</f>
        <v>45204</v>
      </c>
      <c r="K50" s="5"/>
      <c r="L50" s="4">
        <f ca="1">IFERROR(__xludf.DUMMYFUNCTION("""COMPUTED_VALUE"""),45205)</f>
        <v>45205</v>
      </c>
      <c r="M50" s="5"/>
      <c r="N50" s="4">
        <f ca="1">IFERROR(__xludf.DUMMYFUNCTION("""COMPUTED_VALUE"""),45206)</f>
        <v>45206</v>
      </c>
      <c r="O50" s="5"/>
      <c r="P50" s="4">
        <f ca="1">IFERROR(__xludf.DUMMYFUNCTION("""COMPUTED_VALUE"""),45207)</f>
        <v>45207</v>
      </c>
      <c r="Q50" s="5"/>
      <c r="R50" s="4">
        <f ca="1">IFERROR(__xludf.DUMMYFUNCTION("""COMPUTED_VALUE"""),45208)</f>
        <v>45208</v>
      </c>
      <c r="S50" s="5"/>
      <c r="T50" s="4">
        <f ca="1">IFERROR(__xludf.DUMMYFUNCTION("""COMPUTED_VALUE"""),45209)</f>
        <v>45209</v>
      </c>
      <c r="U50" s="5"/>
      <c r="V50" s="4">
        <f ca="1">IFERROR(__xludf.DUMMYFUNCTION("""COMPUTED_VALUE"""),45210)</f>
        <v>45210</v>
      </c>
      <c r="W50" s="5"/>
      <c r="X50" s="4">
        <f ca="1">IFERROR(__xludf.DUMMYFUNCTION("""COMPUTED_VALUE"""),45211)</f>
        <v>45211</v>
      </c>
      <c r="Y50" s="5"/>
      <c r="Z50" s="4">
        <f ca="1">IFERROR(__xludf.DUMMYFUNCTION("""COMPUTED_VALUE"""),45212)</f>
        <v>45212</v>
      </c>
      <c r="AA50" s="5"/>
      <c r="AB50" s="4">
        <f ca="1">IFERROR(__xludf.DUMMYFUNCTION("""COMPUTED_VALUE"""),45213)</f>
        <v>45213</v>
      </c>
      <c r="AC50" s="5"/>
      <c r="AD50" s="4">
        <f ca="1">IFERROR(__xludf.DUMMYFUNCTION("""COMPUTED_VALUE"""),45214)</f>
        <v>45214</v>
      </c>
      <c r="AE50" s="5"/>
      <c r="AF50" s="4">
        <f ca="1">IFERROR(__xludf.DUMMYFUNCTION("""COMPUTED_VALUE"""),45215)</f>
        <v>45215</v>
      </c>
      <c r="AG50" s="5"/>
      <c r="AH50" s="4">
        <f ca="1">IFERROR(__xludf.DUMMYFUNCTION("""COMPUTED_VALUE"""),45216)</f>
        <v>45216</v>
      </c>
      <c r="AI50" s="5"/>
      <c r="AJ50" s="4">
        <f ca="1">IFERROR(__xludf.DUMMYFUNCTION("""COMPUTED_VALUE"""),45217)</f>
        <v>45217</v>
      </c>
      <c r="AK50" s="5"/>
      <c r="AL50" s="4">
        <f ca="1">IFERROR(__xludf.DUMMYFUNCTION("""COMPUTED_VALUE"""),45218)</f>
        <v>45218</v>
      </c>
      <c r="AM50" s="5"/>
      <c r="AN50" s="4">
        <f ca="1">IFERROR(__xludf.DUMMYFUNCTION("""COMPUTED_VALUE"""),45219)</f>
        <v>45219</v>
      </c>
      <c r="AO50" s="5"/>
      <c r="AP50" s="4">
        <f ca="1">IFERROR(__xludf.DUMMYFUNCTION("""COMPUTED_VALUE"""),45220)</f>
        <v>45220</v>
      </c>
      <c r="AQ50" s="5"/>
      <c r="AR50" s="4">
        <f ca="1">IFERROR(__xludf.DUMMYFUNCTION("""COMPUTED_VALUE"""),45221)</f>
        <v>45221</v>
      </c>
      <c r="AS50" s="5"/>
      <c r="AT50" s="4">
        <f ca="1">IFERROR(__xludf.DUMMYFUNCTION("""COMPUTED_VALUE"""),45222)</f>
        <v>45222</v>
      </c>
      <c r="AU50" s="5"/>
      <c r="AV50" s="4">
        <f ca="1">IFERROR(__xludf.DUMMYFUNCTION("""COMPUTED_VALUE"""),45223)</f>
        <v>45223</v>
      </c>
      <c r="AW50" s="5"/>
      <c r="AX50" s="4">
        <f ca="1">IFERROR(__xludf.DUMMYFUNCTION("""COMPUTED_VALUE"""),45224)</f>
        <v>45224</v>
      </c>
      <c r="AY50" s="5"/>
      <c r="AZ50" s="4">
        <f ca="1">IFERROR(__xludf.DUMMYFUNCTION("""COMPUTED_VALUE"""),45225)</f>
        <v>45225</v>
      </c>
      <c r="BA50" s="5"/>
      <c r="BB50" s="4">
        <f ca="1">IFERROR(__xludf.DUMMYFUNCTION("""COMPUTED_VALUE"""),45226)</f>
        <v>45226</v>
      </c>
      <c r="BC50" s="5"/>
      <c r="BD50" s="4">
        <f ca="1">IFERROR(__xludf.DUMMYFUNCTION("""COMPUTED_VALUE"""),45227)</f>
        <v>45227</v>
      </c>
      <c r="BE50" s="5"/>
      <c r="BF50" s="4">
        <f ca="1">IFERROR(__xludf.DUMMYFUNCTION("""COMPUTED_VALUE"""),45228)</f>
        <v>45228</v>
      </c>
      <c r="BG50" s="5"/>
      <c r="BH50" s="4">
        <f ca="1">IFERROR(__xludf.DUMMYFUNCTION("""COMPUTED_VALUE"""),45229)</f>
        <v>45229</v>
      </c>
      <c r="BI50" s="5"/>
      <c r="BJ50" s="4">
        <f ca="1">IFERROR(__xludf.DUMMYFUNCTION("""COMPUTED_VALUE"""),45230)</f>
        <v>45230</v>
      </c>
      <c r="BK50" s="5"/>
      <c r="BL50" s="6" t="str">
        <f ca="1">IFERROR(__xludf.DUMMYFUNCTION("""COMPUTED_VALUE"""),"HORAS EXTRA")</f>
        <v>HORAS EXTRA</v>
      </c>
    </row>
    <row r="51" spans="1:64" ht="12.75" x14ac:dyDescent="0.2">
      <c r="A51" s="18"/>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8"/>
    </row>
    <row r="52" spans="1:64" ht="79.5" customHeight="1" x14ac:dyDescent="0.2">
      <c r="A52" s="17"/>
      <c r="B52" s="16"/>
      <c r="C52" s="17"/>
      <c r="D52" s="16"/>
      <c r="E52" s="17"/>
      <c r="F52" s="16"/>
      <c r="G52" s="17"/>
      <c r="H52" s="16"/>
      <c r="I52" s="17"/>
      <c r="J52" s="16"/>
      <c r="K52" s="17"/>
      <c r="L52" s="16"/>
      <c r="M52" s="17"/>
      <c r="N52" s="16"/>
      <c r="O52" s="17"/>
      <c r="P52" s="16"/>
      <c r="Q52" s="17"/>
      <c r="R52" s="16"/>
      <c r="S52" s="17"/>
      <c r="T52" s="16"/>
      <c r="U52" s="17"/>
      <c r="V52" s="16"/>
      <c r="W52" s="17"/>
      <c r="X52" s="16"/>
      <c r="Y52" s="17"/>
      <c r="Z52" s="16"/>
      <c r="AA52" s="17"/>
      <c r="AB52" s="16"/>
      <c r="AC52" s="17"/>
      <c r="AD52" s="16"/>
      <c r="AE52" s="17"/>
      <c r="AF52" s="16"/>
      <c r="AG52" s="17"/>
      <c r="AH52" s="16"/>
      <c r="AI52" s="17"/>
      <c r="AJ52" s="16"/>
      <c r="AK52" s="17"/>
      <c r="AL52" s="16"/>
      <c r="AM52" s="17"/>
      <c r="AN52" s="16"/>
      <c r="AO52" s="17"/>
      <c r="AP52" s="16"/>
      <c r="AQ52" s="17"/>
      <c r="AR52" s="16"/>
      <c r="AS52" s="17"/>
      <c r="AT52" s="16"/>
      <c r="AU52" s="17"/>
      <c r="AV52" s="16"/>
      <c r="AW52" s="17"/>
      <c r="AX52" s="16"/>
      <c r="AY52" s="17"/>
      <c r="AZ52" s="16"/>
      <c r="BA52" s="17"/>
      <c r="BB52" s="16"/>
      <c r="BC52" s="17"/>
      <c r="BD52" s="16"/>
      <c r="BE52" s="17"/>
      <c r="BF52" s="16"/>
      <c r="BG52" s="17"/>
      <c r="BH52" s="16"/>
      <c r="BI52" s="17"/>
      <c r="BJ52" s="16"/>
      <c r="BK52" s="17"/>
      <c r="BL52" s="8"/>
    </row>
    <row r="53" spans="1:64" ht="12.75" x14ac:dyDescent="0.2">
      <c r="A53" s="9" t="str">
        <f ca="1">IFERROR(__xludf.DUMMYFUNCTION("""COMPUTED_VALUE"""),"HORAS EXTRA/PRIMA ALIMENTICIA")</f>
        <v>HORAS EXTRA/PRIMA ALIMENTICIA</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
        <f ca="1">IFERROR(__xludf.DUMMYFUNCTION("""COMPUTED_VALUE"""),0)</f>
        <v>0</v>
      </c>
    </row>
    <row r="54" spans="1:64" ht="12.75" x14ac:dyDescent="0.2">
      <c r="A54" s="3" t="str">
        <f ca="1">IFERROR(__xludf.DUMMYFUNCTION("""COMPUTED_VALUE"""),"NOMBRE")</f>
        <v>NOMBRE</v>
      </c>
      <c r="B54" s="4">
        <f ca="1">IFERROR(__xludf.DUMMYFUNCTION("""COMPUTED_VALUE"""),45200)</f>
        <v>45200</v>
      </c>
      <c r="C54" s="5"/>
      <c r="D54" s="4">
        <f ca="1">IFERROR(__xludf.DUMMYFUNCTION("""COMPUTED_VALUE"""),45201)</f>
        <v>45201</v>
      </c>
      <c r="E54" s="5"/>
      <c r="F54" s="4">
        <f ca="1">IFERROR(__xludf.DUMMYFUNCTION("""COMPUTED_VALUE"""),45202)</f>
        <v>45202</v>
      </c>
      <c r="G54" s="5"/>
      <c r="H54" s="4">
        <f ca="1">IFERROR(__xludf.DUMMYFUNCTION("""COMPUTED_VALUE"""),45203)</f>
        <v>45203</v>
      </c>
      <c r="I54" s="5"/>
      <c r="J54" s="4">
        <f ca="1">IFERROR(__xludf.DUMMYFUNCTION("""COMPUTED_VALUE"""),45204)</f>
        <v>45204</v>
      </c>
      <c r="K54" s="5"/>
      <c r="L54" s="4">
        <f ca="1">IFERROR(__xludf.DUMMYFUNCTION("""COMPUTED_VALUE"""),45205)</f>
        <v>45205</v>
      </c>
      <c r="M54" s="5"/>
      <c r="N54" s="4">
        <f ca="1">IFERROR(__xludf.DUMMYFUNCTION("""COMPUTED_VALUE"""),45206)</f>
        <v>45206</v>
      </c>
      <c r="O54" s="5"/>
      <c r="P54" s="4">
        <f ca="1">IFERROR(__xludf.DUMMYFUNCTION("""COMPUTED_VALUE"""),45207)</f>
        <v>45207</v>
      </c>
      <c r="Q54" s="5"/>
      <c r="R54" s="4">
        <f ca="1">IFERROR(__xludf.DUMMYFUNCTION("""COMPUTED_VALUE"""),45208)</f>
        <v>45208</v>
      </c>
      <c r="S54" s="5"/>
      <c r="T54" s="4">
        <f ca="1">IFERROR(__xludf.DUMMYFUNCTION("""COMPUTED_VALUE"""),45209)</f>
        <v>45209</v>
      </c>
      <c r="U54" s="5"/>
      <c r="V54" s="4">
        <f ca="1">IFERROR(__xludf.DUMMYFUNCTION("""COMPUTED_VALUE"""),45210)</f>
        <v>45210</v>
      </c>
      <c r="W54" s="5"/>
      <c r="X54" s="4">
        <f ca="1">IFERROR(__xludf.DUMMYFUNCTION("""COMPUTED_VALUE"""),45211)</f>
        <v>45211</v>
      </c>
      <c r="Y54" s="5"/>
      <c r="Z54" s="4">
        <f ca="1">IFERROR(__xludf.DUMMYFUNCTION("""COMPUTED_VALUE"""),45212)</f>
        <v>45212</v>
      </c>
      <c r="AA54" s="5"/>
      <c r="AB54" s="4">
        <f ca="1">IFERROR(__xludf.DUMMYFUNCTION("""COMPUTED_VALUE"""),45213)</f>
        <v>45213</v>
      </c>
      <c r="AC54" s="5"/>
      <c r="AD54" s="4">
        <f ca="1">IFERROR(__xludf.DUMMYFUNCTION("""COMPUTED_VALUE"""),45214)</f>
        <v>45214</v>
      </c>
      <c r="AE54" s="5"/>
      <c r="AF54" s="4">
        <f ca="1">IFERROR(__xludf.DUMMYFUNCTION("""COMPUTED_VALUE"""),45215)</f>
        <v>45215</v>
      </c>
      <c r="AG54" s="5"/>
      <c r="AH54" s="4">
        <f ca="1">IFERROR(__xludf.DUMMYFUNCTION("""COMPUTED_VALUE"""),45216)</f>
        <v>45216</v>
      </c>
      <c r="AI54" s="5"/>
      <c r="AJ54" s="4">
        <f ca="1">IFERROR(__xludf.DUMMYFUNCTION("""COMPUTED_VALUE"""),45217)</f>
        <v>45217</v>
      </c>
      <c r="AK54" s="5"/>
      <c r="AL54" s="4">
        <f ca="1">IFERROR(__xludf.DUMMYFUNCTION("""COMPUTED_VALUE"""),45218)</f>
        <v>45218</v>
      </c>
      <c r="AM54" s="5"/>
      <c r="AN54" s="4">
        <f ca="1">IFERROR(__xludf.DUMMYFUNCTION("""COMPUTED_VALUE"""),45219)</f>
        <v>45219</v>
      </c>
      <c r="AO54" s="5"/>
      <c r="AP54" s="4">
        <f ca="1">IFERROR(__xludf.DUMMYFUNCTION("""COMPUTED_VALUE"""),45220)</f>
        <v>45220</v>
      </c>
      <c r="AQ54" s="5"/>
      <c r="AR54" s="4">
        <f ca="1">IFERROR(__xludf.DUMMYFUNCTION("""COMPUTED_VALUE"""),45221)</f>
        <v>45221</v>
      </c>
      <c r="AS54" s="5"/>
      <c r="AT54" s="4">
        <f ca="1">IFERROR(__xludf.DUMMYFUNCTION("""COMPUTED_VALUE"""),45222)</f>
        <v>45222</v>
      </c>
      <c r="AU54" s="5"/>
      <c r="AV54" s="4">
        <f ca="1">IFERROR(__xludf.DUMMYFUNCTION("""COMPUTED_VALUE"""),45223)</f>
        <v>45223</v>
      </c>
      <c r="AW54" s="5"/>
      <c r="AX54" s="4">
        <f ca="1">IFERROR(__xludf.DUMMYFUNCTION("""COMPUTED_VALUE"""),45224)</f>
        <v>45224</v>
      </c>
      <c r="AY54" s="5"/>
      <c r="AZ54" s="4">
        <f ca="1">IFERROR(__xludf.DUMMYFUNCTION("""COMPUTED_VALUE"""),45225)</f>
        <v>45225</v>
      </c>
      <c r="BA54" s="5"/>
      <c r="BB54" s="4">
        <f ca="1">IFERROR(__xludf.DUMMYFUNCTION("""COMPUTED_VALUE"""),45226)</f>
        <v>45226</v>
      </c>
      <c r="BC54" s="5"/>
      <c r="BD54" s="4">
        <f ca="1">IFERROR(__xludf.DUMMYFUNCTION("""COMPUTED_VALUE"""),45227)</f>
        <v>45227</v>
      </c>
      <c r="BE54" s="5"/>
      <c r="BF54" s="4">
        <f ca="1">IFERROR(__xludf.DUMMYFUNCTION("""COMPUTED_VALUE"""),45228)</f>
        <v>45228</v>
      </c>
      <c r="BG54" s="5"/>
      <c r="BH54" s="4">
        <f ca="1">IFERROR(__xludf.DUMMYFUNCTION("""COMPUTED_VALUE"""),45229)</f>
        <v>45229</v>
      </c>
      <c r="BI54" s="5"/>
      <c r="BJ54" s="4">
        <f ca="1">IFERROR(__xludf.DUMMYFUNCTION("""COMPUTED_VALUE"""),45230)</f>
        <v>45230</v>
      </c>
      <c r="BK54" s="5"/>
      <c r="BL54" s="6" t="str">
        <f ca="1">IFERROR(__xludf.DUMMYFUNCTION("""COMPUTED_VALUE"""),"HORAS EXTRA")</f>
        <v>HORAS EXTRA</v>
      </c>
    </row>
    <row r="55" spans="1:64" ht="12.75" x14ac:dyDescent="0.2">
      <c r="A55" s="18"/>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8"/>
    </row>
    <row r="56" spans="1:64" ht="79.5" customHeight="1" x14ac:dyDescent="0.2">
      <c r="A56" s="17"/>
      <c r="B56" s="16"/>
      <c r="C56" s="17"/>
      <c r="D56" s="16"/>
      <c r="E56" s="17"/>
      <c r="F56" s="16"/>
      <c r="G56" s="17"/>
      <c r="H56" s="16"/>
      <c r="I56" s="17"/>
      <c r="J56" s="16"/>
      <c r="K56" s="17"/>
      <c r="L56" s="16"/>
      <c r="M56" s="17"/>
      <c r="N56" s="16"/>
      <c r="O56" s="17"/>
      <c r="P56" s="16"/>
      <c r="Q56" s="17"/>
      <c r="R56" s="16"/>
      <c r="S56" s="17"/>
      <c r="T56" s="16"/>
      <c r="U56" s="17"/>
      <c r="V56" s="16"/>
      <c r="W56" s="17"/>
      <c r="X56" s="16"/>
      <c r="Y56" s="17"/>
      <c r="Z56" s="16"/>
      <c r="AA56" s="17"/>
      <c r="AB56" s="16"/>
      <c r="AC56" s="17"/>
      <c r="AD56" s="16"/>
      <c r="AE56" s="17"/>
      <c r="AF56" s="16"/>
      <c r="AG56" s="17"/>
      <c r="AH56" s="16"/>
      <c r="AI56" s="17"/>
      <c r="AJ56" s="16"/>
      <c r="AK56" s="17"/>
      <c r="AL56" s="16"/>
      <c r="AM56" s="17"/>
      <c r="AN56" s="16"/>
      <c r="AO56" s="17"/>
      <c r="AP56" s="16"/>
      <c r="AQ56" s="17"/>
      <c r="AR56" s="16"/>
      <c r="AS56" s="17"/>
      <c r="AT56" s="16"/>
      <c r="AU56" s="17"/>
      <c r="AV56" s="16"/>
      <c r="AW56" s="17"/>
      <c r="AX56" s="16"/>
      <c r="AY56" s="17"/>
      <c r="AZ56" s="16"/>
      <c r="BA56" s="17"/>
      <c r="BB56" s="16"/>
      <c r="BC56" s="17"/>
      <c r="BD56" s="16"/>
      <c r="BE56" s="17"/>
      <c r="BF56" s="16"/>
      <c r="BG56" s="17"/>
      <c r="BH56" s="16"/>
      <c r="BI56" s="17"/>
      <c r="BJ56" s="16"/>
      <c r="BK56" s="17"/>
      <c r="BL56" s="8"/>
    </row>
    <row r="57" spans="1:64" ht="12.75" x14ac:dyDescent="0.2">
      <c r="A57" s="9" t="str">
        <f ca="1">IFERROR(__xludf.DUMMYFUNCTION("""COMPUTED_VALUE"""),"HORAS EXTRA/PRIMA ALIMENTICIA")</f>
        <v>HORAS EXTRA/PRIMA ALIMENTICIA</v>
      </c>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
        <f ca="1">IFERROR(__xludf.DUMMYFUNCTION("""COMPUTED_VALUE"""),0)</f>
        <v>0</v>
      </c>
    </row>
    <row r="58" spans="1:64" ht="12.75" x14ac:dyDescent="0.2">
      <c r="A58" s="3" t="str">
        <f ca="1">IFERROR(__xludf.DUMMYFUNCTION("""COMPUTED_VALUE"""),"NOMBRE")</f>
        <v>NOMBRE</v>
      </c>
      <c r="B58" s="4">
        <f ca="1">IFERROR(__xludf.DUMMYFUNCTION("""COMPUTED_VALUE"""),45200)</f>
        <v>45200</v>
      </c>
      <c r="C58" s="5"/>
      <c r="D58" s="4">
        <f ca="1">IFERROR(__xludf.DUMMYFUNCTION("""COMPUTED_VALUE"""),45201)</f>
        <v>45201</v>
      </c>
      <c r="E58" s="5"/>
      <c r="F58" s="4">
        <f ca="1">IFERROR(__xludf.DUMMYFUNCTION("""COMPUTED_VALUE"""),45202)</f>
        <v>45202</v>
      </c>
      <c r="G58" s="5"/>
      <c r="H58" s="4">
        <f ca="1">IFERROR(__xludf.DUMMYFUNCTION("""COMPUTED_VALUE"""),45203)</f>
        <v>45203</v>
      </c>
      <c r="I58" s="5"/>
      <c r="J58" s="4">
        <f ca="1">IFERROR(__xludf.DUMMYFUNCTION("""COMPUTED_VALUE"""),45204)</f>
        <v>45204</v>
      </c>
      <c r="K58" s="5"/>
      <c r="L58" s="4">
        <f ca="1">IFERROR(__xludf.DUMMYFUNCTION("""COMPUTED_VALUE"""),45205)</f>
        <v>45205</v>
      </c>
      <c r="M58" s="5"/>
      <c r="N58" s="4">
        <f ca="1">IFERROR(__xludf.DUMMYFUNCTION("""COMPUTED_VALUE"""),45206)</f>
        <v>45206</v>
      </c>
      <c r="O58" s="5"/>
      <c r="P58" s="4">
        <f ca="1">IFERROR(__xludf.DUMMYFUNCTION("""COMPUTED_VALUE"""),45207)</f>
        <v>45207</v>
      </c>
      <c r="Q58" s="5"/>
      <c r="R58" s="4">
        <f ca="1">IFERROR(__xludf.DUMMYFUNCTION("""COMPUTED_VALUE"""),45208)</f>
        <v>45208</v>
      </c>
      <c r="S58" s="5"/>
      <c r="T58" s="4">
        <f ca="1">IFERROR(__xludf.DUMMYFUNCTION("""COMPUTED_VALUE"""),45209)</f>
        <v>45209</v>
      </c>
      <c r="U58" s="5"/>
      <c r="V58" s="4">
        <f ca="1">IFERROR(__xludf.DUMMYFUNCTION("""COMPUTED_VALUE"""),45210)</f>
        <v>45210</v>
      </c>
      <c r="W58" s="5"/>
      <c r="X58" s="4">
        <f ca="1">IFERROR(__xludf.DUMMYFUNCTION("""COMPUTED_VALUE"""),45211)</f>
        <v>45211</v>
      </c>
      <c r="Y58" s="5"/>
      <c r="Z58" s="4">
        <f ca="1">IFERROR(__xludf.DUMMYFUNCTION("""COMPUTED_VALUE"""),45212)</f>
        <v>45212</v>
      </c>
      <c r="AA58" s="5"/>
      <c r="AB58" s="4">
        <f ca="1">IFERROR(__xludf.DUMMYFUNCTION("""COMPUTED_VALUE"""),45213)</f>
        <v>45213</v>
      </c>
      <c r="AC58" s="5"/>
      <c r="AD58" s="4">
        <f ca="1">IFERROR(__xludf.DUMMYFUNCTION("""COMPUTED_VALUE"""),45214)</f>
        <v>45214</v>
      </c>
      <c r="AE58" s="5"/>
      <c r="AF58" s="4">
        <f ca="1">IFERROR(__xludf.DUMMYFUNCTION("""COMPUTED_VALUE"""),45215)</f>
        <v>45215</v>
      </c>
      <c r="AG58" s="5"/>
      <c r="AH58" s="4">
        <f ca="1">IFERROR(__xludf.DUMMYFUNCTION("""COMPUTED_VALUE"""),45216)</f>
        <v>45216</v>
      </c>
      <c r="AI58" s="5"/>
      <c r="AJ58" s="4">
        <f ca="1">IFERROR(__xludf.DUMMYFUNCTION("""COMPUTED_VALUE"""),45217)</f>
        <v>45217</v>
      </c>
      <c r="AK58" s="5"/>
      <c r="AL58" s="4">
        <f ca="1">IFERROR(__xludf.DUMMYFUNCTION("""COMPUTED_VALUE"""),45218)</f>
        <v>45218</v>
      </c>
      <c r="AM58" s="5"/>
      <c r="AN58" s="4">
        <f ca="1">IFERROR(__xludf.DUMMYFUNCTION("""COMPUTED_VALUE"""),45219)</f>
        <v>45219</v>
      </c>
      <c r="AO58" s="5"/>
      <c r="AP58" s="4">
        <f ca="1">IFERROR(__xludf.DUMMYFUNCTION("""COMPUTED_VALUE"""),45220)</f>
        <v>45220</v>
      </c>
      <c r="AQ58" s="5"/>
      <c r="AR58" s="4">
        <f ca="1">IFERROR(__xludf.DUMMYFUNCTION("""COMPUTED_VALUE"""),45221)</f>
        <v>45221</v>
      </c>
      <c r="AS58" s="5"/>
      <c r="AT58" s="4">
        <f ca="1">IFERROR(__xludf.DUMMYFUNCTION("""COMPUTED_VALUE"""),45222)</f>
        <v>45222</v>
      </c>
      <c r="AU58" s="5"/>
      <c r="AV58" s="4">
        <f ca="1">IFERROR(__xludf.DUMMYFUNCTION("""COMPUTED_VALUE"""),45223)</f>
        <v>45223</v>
      </c>
      <c r="AW58" s="5"/>
      <c r="AX58" s="4">
        <f ca="1">IFERROR(__xludf.DUMMYFUNCTION("""COMPUTED_VALUE"""),45224)</f>
        <v>45224</v>
      </c>
      <c r="AY58" s="5"/>
      <c r="AZ58" s="4">
        <f ca="1">IFERROR(__xludf.DUMMYFUNCTION("""COMPUTED_VALUE"""),45225)</f>
        <v>45225</v>
      </c>
      <c r="BA58" s="5"/>
      <c r="BB58" s="4">
        <f ca="1">IFERROR(__xludf.DUMMYFUNCTION("""COMPUTED_VALUE"""),45226)</f>
        <v>45226</v>
      </c>
      <c r="BC58" s="5"/>
      <c r="BD58" s="4">
        <f ca="1">IFERROR(__xludf.DUMMYFUNCTION("""COMPUTED_VALUE"""),45227)</f>
        <v>45227</v>
      </c>
      <c r="BE58" s="5"/>
      <c r="BF58" s="4">
        <f ca="1">IFERROR(__xludf.DUMMYFUNCTION("""COMPUTED_VALUE"""),45228)</f>
        <v>45228</v>
      </c>
      <c r="BG58" s="5"/>
      <c r="BH58" s="4">
        <f ca="1">IFERROR(__xludf.DUMMYFUNCTION("""COMPUTED_VALUE"""),45229)</f>
        <v>45229</v>
      </c>
      <c r="BI58" s="5"/>
      <c r="BJ58" s="4">
        <f ca="1">IFERROR(__xludf.DUMMYFUNCTION("""COMPUTED_VALUE"""),45230)</f>
        <v>45230</v>
      </c>
      <c r="BK58" s="5"/>
      <c r="BL58" s="6" t="str">
        <f ca="1">IFERROR(__xludf.DUMMYFUNCTION("""COMPUTED_VALUE"""),"HORAS EXTRA")</f>
        <v>HORAS EXTRA</v>
      </c>
    </row>
    <row r="59" spans="1:64" ht="12.75" x14ac:dyDescent="0.2">
      <c r="A59" s="18"/>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8"/>
    </row>
    <row r="60" spans="1:64" ht="79.5" customHeight="1" x14ac:dyDescent="0.2">
      <c r="A60" s="17"/>
      <c r="B60" s="16"/>
      <c r="C60" s="17"/>
      <c r="D60" s="16"/>
      <c r="E60" s="17"/>
      <c r="F60" s="16"/>
      <c r="G60" s="17"/>
      <c r="H60" s="16"/>
      <c r="I60" s="17"/>
      <c r="J60" s="16"/>
      <c r="K60" s="17"/>
      <c r="L60" s="16"/>
      <c r="M60" s="17"/>
      <c r="N60" s="16"/>
      <c r="O60" s="17"/>
      <c r="P60" s="16"/>
      <c r="Q60" s="17"/>
      <c r="R60" s="16"/>
      <c r="S60" s="17"/>
      <c r="T60" s="16"/>
      <c r="U60" s="17"/>
      <c r="V60" s="16"/>
      <c r="W60" s="17"/>
      <c r="X60" s="16"/>
      <c r="Y60" s="17"/>
      <c r="Z60" s="16"/>
      <c r="AA60" s="17"/>
      <c r="AB60" s="16"/>
      <c r="AC60" s="17"/>
      <c r="AD60" s="16"/>
      <c r="AE60" s="17"/>
      <c r="AF60" s="16"/>
      <c r="AG60" s="17"/>
      <c r="AH60" s="16"/>
      <c r="AI60" s="17"/>
      <c r="AJ60" s="16"/>
      <c r="AK60" s="17"/>
      <c r="AL60" s="16"/>
      <c r="AM60" s="17"/>
      <c r="AN60" s="16"/>
      <c r="AO60" s="17"/>
      <c r="AP60" s="16"/>
      <c r="AQ60" s="17"/>
      <c r="AR60" s="16"/>
      <c r="AS60" s="17"/>
      <c r="AT60" s="16"/>
      <c r="AU60" s="17"/>
      <c r="AV60" s="16"/>
      <c r="AW60" s="17"/>
      <c r="AX60" s="16"/>
      <c r="AY60" s="17"/>
      <c r="AZ60" s="16"/>
      <c r="BA60" s="17"/>
      <c r="BB60" s="16"/>
      <c r="BC60" s="17"/>
      <c r="BD60" s="16"/>
      <c r="BE60" s="17"/>
      <c r="BF60" s="16"/>
      <c r="BG60" s="17"/>
      <c r="BH60" s="16"/>
      <c r="BI60" s="17"/>
      <c r="BJ60" s="16"/>
      <c r="BK60" s="17"/>
      <c r="BL60" s="8"/>
    </row>
    <row r="61" spans="1:64" ht="12.75" x14ac:dyDescent="0.2">
      <c r="A61" s="9" t="str">
        <f ca="1">IFERROR(__xludf.DUMMYFUNCTION("""COMPUTED_VALUE"""),"HORAS EXTRA/PRIMA ALIMENTICIA")</f>
        <v>HORAS EXTRA/PRIMA ALIMENTICIA</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
        <f ca="1">IFERROR(__xludf.DUMMYFUNCTION("""COMPUTED_VALUE"""),0)</f>
        <v>0</v>
      </c>
    </row>
    <row r="62" spans="1:64" ht="12.75" x14ac:dyDescent="0.2">
      <c r="A62" s="3" t="str">
        <f ca="1">IFERROR(__xludf.DUMMYFUNCTION("""COMPUTED_VALUE"""),"NOMBRE")</f>
        <v>NOMBRE</v>
      </c>
      <c r="B62" s="4">
        <f ca="1">IFERROR(__xludf.DUMMYFUNCTION("""COMPUTED_VALUE"""),45200)</f>
        <v>45200</v>
      </c>
      <c r="C62" s="5"/>
      <c r="D62" s="4">
        <f ca="1">IFERROR(__xludf.DUMMYFUNCTION("""COMPUTED_VALUE"""),45201)</f>
        <v>45201</v>
      </c>
      <c r="E62" s="5"/>
      <c r="F62" s="4">
        <f ca="1">IFERROR(__xludf.DUMMYFUNCTION("""COMPUTED_VALUE"""),45202)</f>
        <v>45202</v>
      </c>
      <c r="G62" s="5"/>
      <c r="H62" s="4">
        <f ca="1">IFERROR(__xludf.DUMMYFUNCTION("""COMPUTED_VALUE"""),45203)</f>
        <v>45203</v>
      </c>
      <c r="I62" s="5"/>
      <c r="J62" s="4">
        <f ca="1">IFERROR(__xludf.DUMMYFUNCTION("""COMPUTED_VALUE"""),45204)</f>
        <v>45204</v>
      </c>
      <c r="K62" s="5"/>
      <c r="L62" s="4">
        <f ca="1">IFERROR(__xludf.DUMMYFUNCTION("""COMPUTED_VALUE"""),45205)</f>
        <v>45205</v>
      </c>
      <c r="M62" s="5"/>
      <c r="N62" s="4">
        <f ca="1">IFERROR(__xludf.DUMMYFUNCTION("""COMPUTED_VALUE"""),45206)</f>
        <v>45206</v>
      </c>
      <c r="O62" s="5"/>
      <c r="P62" s="4">
        <f ca="1">IFERROR(__xludf.DUMMYFUNCTION("""COMPUTED_VALUE"""),45207)</f>
        <v>45207</v>
      </c>
      <c r="Q62" s="5"/>
      <c r="R62" s="4">
        <f ca="1">IFERROR(__xludf.DUMMYFUNCTION("""COMPUTED_VALUE"""),45208)</f>
        <v>45208</v>
      </c>
      <c r="S62" s="5"/>
      <c r="T62" s="4">
        <f ca="1">IFERROR(__xludf.DUMMYFUNCTION("""COMPUTED_VALUE"""),45209)</f>
        <v>45209</v>
      </c>
      <c r="U62" s="5"/>
      <c r="V62" s="4">
        <f ca="1">IFERROR(__xludf.DUMMYFUNCTION("""COMPUTED_VALUE"""),45210)</f>
        <v>45210</v>
      </c>
      <c r="W62" s="5"/>
      <c r="X62" s="4">
        <f ca="1">IFERROR(__xludf.DUMMYFUNCTION("""COMPUTED_VALUE"""),45211)</f>
        <v>45211</v>
      </c>
      <c r="Y62" s="5"/>
      <c r="Z62" s="4">
        <f ca="1">IFERROR(__xludf.DUMMYFUNCTION("""COMPUTED_VALUE"""),45212)</f>
        <v>45212</v>
      </c>
      <c r="AA62" s="5"/>
      <c r="AB62" s="4">
        <f ca="1">IFERROR(__xludf.DUMMYFUNCTION("""COMPUTED_VALUE"""),45213)</f>
        <v>45213</v>
      </c>
      <c r="AC62" s="5"/>
      <c r="AD62" s="4">
        <f ca="1">IFERROR(__xludf.DUMMYFUNCTION("""COMPUTED_VALUE"""),45214)</f>
        <v>45214</v>
      </c>
      <c r="AE62" s="5"/>
      <c r="AF62" s="4">
        <f ca="1">IFERROR(__xludf.DUMMYFUNCTION("""COMPUTED_VALUE"""),45215)</f>
        <v>45215</v>
      </c>
      <c r="AG62" s="5"/>
      <c r="AH62" s="4">
        <f ca="1">IFERROR(__xludf.DUMMYFUNCTION("""COMPUTED_VALUE"""),45216)</f>
        <v>45216</v>
      </c>
      <c r="AI62" s="5"/>
      <c r="AJ62" s="4">
        <f ca="1">IFERROR(__xludf.DUMMYFUNCTION("""COMPUTED_VALUE"""),45217)</f>
        <v>45217</v>
      </c>
      <c r="AK62" s="5"/>
      <c r="AL62" s="4">
        <f ca="1">IFERROR(__xludf.DUMMYFUNCTION("""COMPUTED_VALUE"""),45218)</f>
        <v>45218</v>
      </c>
      <c r="AM62" s="5"/>
      <c r="AN62" s="4">
        <f ca="1">IFERROR(__xludf.DUMMYFUNCTION("""COMPUTED_VALUE"""),45219)</f>
        <v>45219</v>
      </c>
      <c r="AO62" s="5"/>
      <c r="AP62" s="4">
        <f ca="1">IFERROR(__xludf.DUMMYFUNCTION("""COMPUTED_VALUE"""),45220)</f>
        <v>45220</v>
      </c>
      <c r="AQ62" s="5"/>
      <c r="AR62" s="4">
        <f ca="1">IFERROR(__xludf.DUMMYFUNCTION("""COMPUTED_VALUE"""),45221)</f>
        <v>45221</v>
      </c>
      <c r="AS62" s="5"/>
      <c r="AT62" s="4">
        <f ca="1">IFERROR(__xludf.DUMMYFUNCTION("""COMPUTED_VALUE"""),45222)</f>
        <v>45222</v>
      </c>
      <c r="AU62" s="5"/>
      <c r="AV62" s="4">
        <f ca="1">IFERROR(__xludf.DUMMYFUNCTION("""COMPUTED_VALUE"""),45223)</f>
        <v>45223</v>
      </c>
      <c r="AW62" s="5"/>
      <c r="AX62" s="4">
        <f ca="1">IFERROR(__xludf.DUMMYFUNCTION("""COMPUTED_VALUE"""),45224)</f>
        <v>45224</v>
      </c>
      <c r="AY62" s="5"/>
      <c r="AZ62" s="4">
        <f ca="1">IFERROR(__xludf.DUMMYFUNCTION("""COMPUTED_VALUE"""),45225)</f>
        <v>45225</v>
      </c>
      <c r="BA62" s="5"/>
      <c r="BB62" s="4">
        <f ca="1">IFERROR(__xludf.DUMMYFUNCTION("""COMPUTED_VALUE"""),45226)</f>
        <v>45226</v>
      </c>
      <c r="BC62" s="5"/>
      <c r="BD62" s="4">
        <f ca="1">IFERROR(__xludf.DUMMYFUNCTION("""COMPUTED_VALUE"""),45227)</f>
        <v>45227</v>
      </c>
      <c r="BE62" s="5"/>
      <c r="BF62" s="4">
        <f ca="1">IFERROR(__xludf.DUMMYFUNCTION("""COMPUTED_VALUE"""),45228)</f>
        <v>45228</v>
      </c>
      <c r="BG62" s="5"/>
      <c r="BH62" s="4">
        <f ca="1">IFERROR(__xludf.DUMMYFUNCTION("""COMPUTED_VALUE"""),45229)</f>
        <v>45229</v>
      </c>
      <c r="BI62" s="5"/>
      <c r="BJ62" s="4">
        <f ca="1">IFERROR(__xludf.DUMMYFUNCTION("""COMPUTED_VALUE"""),45230)</f>
        <v>45230</v>
      </c>
      <c r="BK62" s="5"/>
      <c r="BL62" s="6" t="str">
        <f ca="1">IFERROR(__xludf.DUMMYFUNCTION("""COMPUTED_VALUE"""),"HORAS EXTRA")</f>
        <v>HORAS EXTRA</v>
      </c>
    </row>
    <row r="63" spans="1:64" ht="12.75" x14ac:dyDescent="0.2">
      <c r="A63" s="18"/>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8"/>
    </row>
    <row r="64" spans="1:64" ht="79.5" customHeight="1" x14ac:dyDescent="0.2">
      <c r="A64" s="17"/>
      <c r="B64" s="16"/>
      <c r="C64" s="17"/>
      <c r="D64" s="16"/>
      <c r="E64" s="17"/>
      <c r="F64" s="16"/>
      <c r="G64" s="17"/>
      <c r="H64" s="16"/>
      <c r="I64" s="17"/>
      <c r="J64" s="16"/>
      <c r="K64" s="17"/>
      <c r="L64" s="16"/>
      <c r="M64" s="17"/>
      <c r="N64" s="16"/>
      <c r="O64" s="17"/>
      <c r="P64" s="16"/>
      <c r="Q64" s="17"/>
      <c r="R64" s="16"/>
      <c r="S64" s="17"/>
      <c r="T64" s="16"/>
      <c r="U64" s="17"/>
      <c r="V64" s="16"/>
      <c r="W64" s="17"/>
      <c r="X64" s="16"/>
      <c r="Y64" s="17"/>
      <c r="Z64" s="16"/>
      <c r="AA64" s="17"/>
      <c r="AB64" s="16"/>
      <c r="AC64" s="17"/>
      <c r="AD64" s="16"/>
      <c r="AE64" s="17"/>
      <c r="AF64" s="16"/>
      <c r="AG64" s="17"/>
      <c r="AH64" s="16"/>
      <c r="AI64" s="17"/>
      <c r="AJ64" s="16"/>
      <c r="AK64" s="17"/>
      <c r="AL64" s="16"/>
      <c r="AM64" s="17"/>
      <c r="AN64" s="16"/>
      <c r="AO64" s="17"/>
      <c r="AP64" s="16"/>
      <c r="AQ64" s="17"/>
      <c r="AR64" s="16"/>
      <c r="AS64" s="17"/>
      <c r="AT64" s="16"/>
      <c r="AU64" s="17"/>
      <c r="AV64" s="16"/>
      <c r="AW64" s="17"/>
      <c r="AX64" s="16"/>
      <c r="AY64" s="17"/>
      <c r="AZ64" s="16"/>
      <c r="BA64" s="17"/>
      <c r="BB64" s="16"/>
      <c r="BC64" s="17"/>
      <c r="BD64" s="16"/>
      <c r="BE64" s="17"/>
      <c r="BF64" s="16"/>
      <c r="BG64" s="17"/>
      <c r="BH64" s="16"/>
      <c r="BI64" s="17"/>
      <c r="BJ64" s="16"/>
      <c r="BK64" s="17"/>
      <c r="BL64" s="8"/>
    </row>
    <row r="65" spans="1:64" ht="12.75" x14ac:dyDescent="0.2">
      <c r="A65" s="9" t="str">
        <f ca="1">IFERROR(__xludf.DUMMYFUNCTION("""COMPUTED_VALUE"""),"HORAS EXTRA/PRIMA ALIMENTICIA")</f>
        <v>HORAS EXTRA/PRIMA ALIMENTICIA</v>
      </c>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
        <f ca="1">IFERROR(__xludf.DUMMYFUNCTION("""COMPUTED_VALUE"""),0)</f>
        <v>0</v>
      </c>
    </row>
    <row r="66" spans="1:64" ht="12.75" x14ac:dyDescent="0.2">
      <c r="A66" s="3" t="str">
        <f ca="1">IFERROR(__xludf.DUMMYFUNCTION("""COMPUTED_VALUE"""),"NOMBRE")</f>
        <v>NOMBRE</v>
      </c>
      <c r="B66" s="4">
        <f ca="1">IFERROR(__xludf.DUMMYFUNCTION("""COMPUTED_VALUE"""),45200)</f>
        <v>45200</v>
      </c>
      <c r="C66" s="5"/>
      <c r="D66" s="4">
        <f ca="1">IFERROR(__xludf.DUMMYFUNCTION("""COMPUTED_VALUE"""),45201)</f>
        <v>45201</v>
      </c>
      <c r="E66" s="5"/>
      <c r="F66" s="4">
        <f ca="1">IFERROR(__xludf.DUMMYFUNCTION("""COMPUTED_VALUE"""),45202)</f>
        <v>45202</v>
      </c>
      <c r="G66" s="5"/>
      <c r="H66" s="4">
        <f ca="1">IFERROR(__xludf.DUMMYFUNCTION("""COMPUTED_VALUE"""),45203)</f>
        <v>45203</v>
      </c>
      <c r="I66" s="5"/>
      <c r="J66" s="4">
        <f ca="1">IFERROR(__xludf.DUMMYFUNCTION("""COMPUTED_VALUE"""),45204)</f>
        <v>45204</v>
      </c>
      <c r="K66" s="5"/>
      <c r="L66" s="4">
        <f ca="1">IFERROR(__xludf.DUMMYFUNCTION("""COMPUTED_VALUE"""),45205)</f>
        <v>45205</v>
      </c>
      <c r="M66" s="5"/>
      <c r="N66" s="4">
        <f ca="1">IFERROR(__xludf.DUMMYFUNCTION("""COMPUTED_VALUE"""),45206)</f>
        <v>45206</v>
      </c>
      <c r="O66" s="5"/>
      <c r="P66" s="4">
        <f ca="1">IFERROR(__xludf.DUMMYFUNCTION("""COMPUTED_VALUE"""),45207)</f>
        <v>45207</v>
      </c>
      <c r="Q66" s="5"/>
      <c r="R66" s="4">
        <f ca="1">IFERROR(__xludf.DUMMYFUNCTION("""COMPUTED_VALUE"""),45208)</f>
        <v>45208</v>
      </c>
      <c r="S66" s="5"/>
      <c r="T66" s="4">
        <f ca="1">IFERROR(__xludf.DUMMYFUNCTION("""COMPUTED_VALUE"""),45209)</f>
        <v>45209</v>
      </c>
      <c r="U66" s="5"/>
      <c r="V66" s="4">
        <f ca="1">IFERROR(__xludf.DUMMYFUNCTION("""COMPUTED_VALUE"""),45210)</f>
        <v>45210</v>
      </c>
      <c r="W66" s="5"/>
      <c r="X66" s="4">
        <f ca="1">IFERROR(__xludf.DUMMYFUNCTION("""COMPUTED_VALUE"""),45211)</f>
        <v>45211</v>
      </c>
      <c r="Y66" s="5"/>
      <c r="Z66" s="4">
        <f ca="1">IFERROR(__xludf.DUMMYFUNCTION("""COMPUTED_VALUE"""),45212)</f>
        <v>45212</v>
      </c>
      <c r="AA66" s="5"/>
      <c r="AB66" s="4">
        <f ca="1">IFERROR(__xludf.DUMMYFUNCTION("""COMPUTED_VALUE"""),45213)</f>
        <v>45213</v>
      </c>
      <c r="AC66" s="5"/>
      <c r="AD66" s="4">
        <f ca="1">IFERROR(__xludf.DUMMYFUNCTION("""COMPUTED_VALUE"""),45214)</f>
        <v>45214</v>
      </c>
      <c r="AE66" s="5"/>
      <c r="AF66" s="4">
        <f ca="1">IFERROR(__xludf.DUMMYFUNCTION("""COMPUTED_VALUE"""),45215)</f>
        <v>45215</v>
      </c>
      <c r="AG66" s="5"/>
      <c r="AH66" s="4">
        <f ca="1">IFERROR(__xludf.DUMMYFUNCTION("""COMPUTED_VALUE"""),45216)</f>
        <v>45216</v>
      </c>
      <c r="AI66" s="5"/>
      <c r="AJ66" s="4">
        <f ca="1">IFERROR(__xludf.DUMMYFUNCTION("""COMPUTED_VALUE"""),45217)</f>
        <v>45217</v>
      </c>
      <c r="AK66" s="5"/>
      <c r="AL66" s="4">
        <f ca="1">IFERROR(__xludf.DUMMYFUNCTION("""COMPUTED_VALUE"""),45218)</f>
        <v>45218</v>
      </c>
      <c r="AM66" s="5"/>
      <c r="AN66" s="4">
        <f ca="1">IFERROR(__xludf.DUMMYFUNCTION("""COMPUTED_VALUE"""),45219)</f>
        <v>45219</v>
      </c>
      <c r="AO66" s="5"/>
      <c r="AP66" s="4">
        <f ca="1">IFERROR(__xludf.DUMMYFUNCTION("""COMPUTED_VALUE"""),45220)</f>
        <v>45220</v>
      </c>
      <c r="AQ66" s="5"/>
      <c r="AR66" s="4">
        <f ca="1">IFERROR(__xludf.DUMMYFUNCTION("""COMPUTED_VALUE"""),45221)</f>
        <v>45221</v>
      </c>
      <c r="AS66" s="5"/>
      <c r="AT66" s="4">
        <f ca="1">IFERROR(__xludf.DUMMYFUNCTION("""COMPUTED_VALUE"""),45222)</f>
        <v>45222</v>
      </c>
      <c r="AU66" s="5"/>
      <c r="AV66" s="4">
        <f ca="1">IFERROR(__xludf.DUMMYFUNCTION("""COMPUTED_VALUE"""),45223)</f>
        <v>45223</v>
      </c>
      <c r="AW66" s="5"/>
      <c r="AX66" s="4">
        <f ca="1">IFERROR(__xludf.DUMMYFUNCTION("""COMPUTED_VALUE"""),45224)</f>
        <v>45224</v>
      </c>
      <c r="AY66" s="5"/>
      <c r="AZ66" s="4">
        <f ca="1">IFERROR(__xludf.DUMMYFUNCTION("""COMPUTED_VALUE"""),45225)</f>
        <v>45225</v>
      </c>
      <c r="BA66" s="5"/>
      <c r="BB66" s="4">
        <f ca="1">IFERROR(__xludf.DUMMYFUNCTION("""COMPUTED_VALUE"""),45226)</f>
        <v>45226</v>
      </c>
      <c r="BC66" s="5"/>
      <c r="BD66" s="4">
        <f ca="1">IFERROR(__xludf.DUMMYFUNCTION("""COMPUTED_VALUE"""),45227)</f>
        <v>45227</v>
      </c>
      <c r="BE66" s="5"/>
      <c r="BF66" s="4">
        <f ca="1">IFERROR(__xludf.DUMMYFUNCTION("""COMPUTED_VALUE"""),45228)</f>
        <v>45228</v>
      </c>
      <c r="BG66" s="5"/>
      <c r="BH66" s="4">
        <f ca="1">IFERROR(__xludf.DUMMYFUNCTION("""COMPUTED_VALUE"""),45229)</f>
        <v>45229</v>
      </c>
      <c r="BI66" s="5"/>
      <c r="BJ66" s="4">
        <f ca="1">IFERROR(__xludf.DUMMYFUNCTION("""COMPUTED_VALUE"""),45230)</f>
        <v>45230</v>
      </c>
      <c r="BK66" s="5"/>
      <c r="BL66" s="6" t="str">
        <f ca="1">IFERROR(__xludf.DUMMYFUNCTION("""COMPUTED_VALUE"""),"HORAS EXTRA")</f>
        <v>HORAS EXTRA</v>
      </c>
    </row>
    <row r="67" spans="1:64" ht="12.75" x14ac:dyDescent="0.2">
      <c r="A67" s="18"/>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8"/>
    </row>
    <row r="68" spans="1:64" ht="79.5" customHeight="1" x14ac:dyDescent="0.2">
      <c r="A68" s="17"/>
      <c r="B68" s="16"/>
      <c r="C68" s="17"/>
      <c r="D68" s="16"/>
      <c r="E68" s="17"/>
      <c r="F68" s="16"/>
      <c r="G68" s="17"/>
      <c r="H68" s="16"/>
      <c r="I68" s="17"/>
      <c r="J68" s="16"/>
      <c r="K68" s="17"/>
      <c r="L68" s="16"/>
      <c r="M68" s="17"/>
      <c r="N68" s="16"/>
      <c r="O68" s="17"/>
      <c r="P68" s="16"/>
      <c r="Q68" s="17"/>
      <c r="R68" s="16"/>
      <c r="S68" s="17"/>
      <c r="T68" s="16"/>
      <c r="U68" s="17"/>
      <c r="V68" s="16"/>
      <c r="W68" s="17"/>
      <c r="X68" s="16"/>
      <c r="Y68" s="17"/>
      <c r="Z68" s="16"/>
      <c r="AA68" s="17"/>
      <c r="AB68" s="16"/>
      <c r="AC68" s="17"/>
      <c r="AD68" s="16"/>
      <c r="AE68" s="17"/>
      <c r="AF68" s="16"/>
      <c r="AG68" s="17"/>
      <c r="AH68" s="16"/>
      <c r="AI68" s="17"/>
      <c r="AJ68" s="16"/>
      <c r="AK68" s="17"/>
      <c r="AL68" s="16"/>
      <c r="AM68" s="17"/>
      <c r="AN68" s="16"/>
      <c r="AO68" s="17"/>
      <c r="AP68" s="16"/>
      <c r="AQ68" s="17"/>
      <c r="AR68" s="16"/>
      <c r="AS68" s="17"/>
      <c r="AT68" s="16"/>
      <c r="AU68" s="17"/>
      <c r="AV68" s="16"/>
      <c r="AW68" s="17"/>
      <c r="AX68" s="16"/>
      <c r="AY68" s="17"/>
      <c r="AZ68" s="16"/>
      <c r="BA68" s="17"/>
      <c r="BB68" s="16"/>
      <c r="BC68" s="17"/>
      <c r="BD68" s="16"/>
      <c r="BE68" s="17"/>
      <c r="BF68" s="16"/>
      <c r="BG68" s="17"/>
      <c r="BH68" s="16"/>
      <c r="BI68" s="17"/>
      <c r="BJ68" s="16"/>
      <c r="BK68" s="17"/>
      <c r="BL68" s="8"/>
    </row>
    <row r="69" spans="1:64" ht="12.75" x14ac:dyDescent="0.2">
      <c r="A69" s="9" t="str">
        <f ca="1">IFERROR(__xludf.DUMMYFUNCTION("""COMPUTED_VALUE"""),"HORAS EXTRA/PRIMA ALIMENTICIA")</f>
        <v>HORAS EXTRA/PRIMA ALIMENTICIA</v>
      </c>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
        <f ca="1">IFERROR(__xludf.DUMMYFUNCTION("""COMPUTED_VALUE"""),0)</f>
        <v>0</v>
      </c>
    </row>
    <row r="70" spans="1:64" ht="12.75" x14ac:dyDescent="0.2">
      <c r="A70" s="3" t="str">
        <f ca="1">IFERROR(__xludf.DUMMYFUNCTION("""COMPUTED_VALUE"""),"NOMBRE")</f>
        <v>NOMBRE</v>
      </c>
      <c r="B70" s="4">
        <f ca="1">IFERROR(__xludf.DUMMYFUNCTION("""COMPUTED_VALUE"""),45200)</f>
        <v>45200</v>
      </c>
      <c r="C70" s="5"/>
      <c r="D70" s="4">
        <f ca="1">IFERROR(__xludf.DUMMYFUNCTION("""COMPUTED_VALUE"""),45201)</f>
        <v>45201</v>
      </c>
      <c r="E70" s="5"/>
      <c r="F70" s="4">
        <f ca="1">IFERROR(__xludf.DUMMYFUNCTION("""COMPUTED_VALUE"""),45202)</f>
        <v>45202</v>
      </c>
      <c r="G70" s="5"/>
      <c r="H70" s="4">
        <f ca="1">IFERROR(__xludf.DUMMYFUNCTION("""COMPUTED_VALUE"""),45203)</f>
        <v>45203</v>
      </c>
      <c r="I70" s="5"/>
      <c r="J70" s="4">
        <f ca="1">IFERROR(__xludf.DUMMYFUNCTION("""COMPUTED_VALUE"""),45204)</f>
        <v>45204</v>
      </c>
      <c r="K70" s="5"/>
      <c r="L70" s="4">
        <f ca="1">IFERROR(__xludf.DUMMYFUNCTION("""COMPUTED_VALUE"""),45205)</f>
        <v>45205</v>
      </c>
      <c r="M70" s="5"/>
      <c r="N70" s="4">
        <f ca="1">IFERROR(__xludf.DUMMYFUNCTION("""COMPUTED_VALUE"""),45206)</f>
        <v>45206</v>
      </c>
      <c r="O70" s="5"/>
      <c r="P70" s="4">
        <f ca="1">IFERROR(__xludf.DUMMYFUNCTION("""COMPUTED_VALUE"""),45207)</f>
        <v>45207</v>
      </c>
      <c r="Q70" s="5"/>
      <c r="R70" s="4">
        <f ca="1">IFERROR(__xludf.DUMMYFUNCTION("""COMPUTED_VALUE"""),45208)</f>
        <v>45208</v>
      </c>
      <c r="S70" s="5"/>
      <c r="T70" s="4">
        <f ca="1">IFERROR(__xludf.DUMMYFUNCTION("""COMPUTED_VALUE"""),45209)</f>
        <v>45209</v>
      </c>
      <c r="U70" s="5"/>
      <c r="V70" s="4">
        <f ca="1">IFERROR(__xludf.DUMMYFUNCTION("""COMPUTED_VALUE"""),45210)</f>
        <v>45210</v>
      </c>
      <c r="W70" s="5"/>
      <c r="X70" s="4">
        <f ca="1">IFERROR(__xludf.DUMMYFUNCTION("""COMPUTED_VALUE"""),45211)</f>
        <v>45211</v>
      </c>
      <c r="Y70" s="5"/>
      <c r="Z70" s="4">
        <f ca="1">IFERROR(__xludf.DUMMYFUNCTION("""COMPUTED_VALUE"""),45212)</f>
        <v>45212</v>
      </c>
      <c r="AA70" s="5"/>
      <c r="AB70" s="4">
        <f ca="1">IFERROR(__xludf.DUMMYFUNCTION("""COMPUTED_VALUE"""),45213)</f>
        <v>45213</v>
      </c>
      <c r="AC70" s="5"/>
      <c r="AD70" s="4">
        <f ca="1">IFERROR(__xludf.DUMMYFUNCTION("""COMPUTED_VALUE"""),45214)</f>
        <v>45214</v>
      </c>
      <c r="AE70" s="5"/>
      <c r="AF70" s="4">
        <f ca="1">IFERROR(__xludf.DUMMYFUNCTION("""COMPUTED_VALUE"""),45215)</f>
        <v>45215</v>
      </c>
      <c r="AG70" s="5"/>
      <c r="AH70" s="4">
        <f ca="1">IFERROR(__xludf.DUMMYFUNCTION("""COMPUTED_VALUE"""),45216)</f>
        <v>45216</v>
      </c>
      <c r="AI70" s="5"/>
      <c r="AJ70" s="4">
        <f ca="1">IFERROR(__xludf.DUMMYFUNCTION("""COMPUTED_VALUE"""),45217)</f>
        <v>45217</v>
      </c>
      <c r="AK70" s="5"/>
      <c r="AL70" s="4">
        <f ca="1">IFERROR(__xludf.DUMMYFUNCTION("""COMPUTED_VALUE"""),45218)</f>
        <v>45218</v>
      </c>
      <c r="AM70" s="5"/>
      <c r="AN70" s="4">
        <f ca="1">IFERROR(__xludf.DUMMYFUNCTION("""COMPUTED_VALUE"""),45219)</f>
        <v>45219</v>
      </c>
      <c r="AO70" s="5"/>
      <c r="AP70" s="4">
        <f ca="1">IFERROR(__xludf.DUMMYFUNCTION("""COMPUTED_VALUE"""),45220)</f>
        <v>45220</v>
      </c>
      <c r="AQ70" s="5"/>
      <c r="AR70" s="4">
        <f ca="1">IFERROR(__xludf.DUMMYFUNCTION("""COMPUTED_VALUE"""),45221)</f>
        <v>45221</v>
      </c>
      <c r="AS70" s="5"/>
      <c r="AT70" s="4">
        <f ca="1">IFERROR(__xludf.DUMMYFUNCTION("""COMPUTED_VALUE"""),45222)</f>
        <v>45222</v>
      </c>
      <c r="AU70" s="5"/>
      <c r="AV70" s="4">
        <f ca="1">IFERROR(__xludf.DUMMYFUNCTION("""COMPUTED_VALUE"""),45223)</f>
        <v>45223</v>
      </c>
      <c r="AW70" s="5"/>
      <c r="AX70" s="4">
        <f ca="1">IFERROR(__xludf.DUMMYFUNCTION("""COMPUTED_VALUE"""),45224)</f>
        <v>45224</v>
      </c>
      <c r="AY70" s="5"/>
      <c r="AZ70" s="4">
        <f ca="1">IFERROR(__xludf.DUMMYFUNCTION("""COMPUTED_VALUE"""),45225)</f>
        <v>45225</v>
      </c>
      <c r="BA70" s="5"/>
      <c r="BB70" s="4">
        <f ca="1">IFERROR(__xludf.DUMMYFUNCTION("""COMPUTED_VALUE"""),45226)</f>
        <v>45226</v>
      </c>
      <c r="BC70" s="5"/>
      <c r="BD70" s="4">
        <f ca="1">IFERROR(__xludf.DUMMYFUNCTION("""COMPUTED_VALUE"""),45227)</f>
        <v>45227</v>
      </c>
      <c r="BE70" s="5"/>
      <c r="BF70" s="4">
        <f ca="1">IFERROR(__xludf.DUMMYFUNCTION("""COMPUTED_VALUE"""),45228)</f>
        <v>45228</v>
      </c>
      <c r="BG70" s="5"/>
      <c r="BH70" s="4">
        <f ca="1">IFERROR(__xludf.DUMMYFUNCTION("""COMPUTED_VALUE"""),45229)</f>
        <v>45229</v>
      </c>
      <c r="BI70" s="5"/>
      <c r="BJ70" s="4">
        <f ca="1">IFERROR(__xludf.DUMMYFUNCTION("""COMPUTED_VALUE"""),45230)</f>
        <v>45230</v>
      </c>
      <c r="BK70" s="5"/>
      <c r="BL70" s="6" t="str">
        <f ca="1">IFERROR(__xludf.DUMMYFUNCTION("""COMPUTED_VALUE"""),"HORAS EXTRA")</f>
        <v>HORAS EXTRA</v>
      </c>
    </row>
    <row r="71" spans="1:64" ht="12.75" x14ac:dyDescent="0.2">
      <c r="A71" s="18"/>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8"/>
    </row>
    <row r="72" spans="1:64" ht="79.5" customHeight="1" x14ac:dyDescent="0.2">
      <c r="A72" s="17"/>
      <c r="B72" s="16"/>
      <c r="C72" s="17"/>
      <c r="D72" s="16"/>
      <c r="E72" s="17"/>
      <c r="F72" s="16"/>
      <c r="G72" s="17"/>
      <c r="H72" s="16"/>
      <c r="I72" s="17"/>
      <c r="J72" s="16"/>
      <c r="K72" s="17"/>
      <c r="L72" s="16"/>
      <c r="M72" s="17"/>
      <c r="N72" s="16"/>
      <c r="O72" s="17"/>
      <c r="P72" s="16"/>
      <c r="Q72" s="17"/>
      <c r="R72" s="16"/>
      <c r="S72" s="17"/>
      <c r="T72" s="16"/>
      <c r="U72" s="17"/>
      <c r="V72" s="16"/>
      <c r="W72" s="17"/>
      <c r="X72" s="16"/>
      <c r="Y72" s="17"/>
      <c r="Z72" s="16"/>
      <c r="AA72" s="17"/>
      <c r="AB72" s="16"/>
      <c r="AC72" s="17"/>
      <c r="AD72" s="16"/>
      <c r="AE72" s="17"/>
      <c r="AF72" s="16"/>
      <c r="AG72" s="17"/>
      <c r="AH72" s="16"/>
      <c r="AI72" s="17"/>
      <c r="AJ72" s="16"/>
      <c r="AK72" s="17"/>
      <c r="AL72" s="16"/>
      <c r="AM72" s="17"/>
      <c r="AN72" s="16"/>
      <c r="AO72" s="17"/>
      <c r="AP72" s="16"/>
      <c r="AQ72" s="17"/>
      <c r="AR72" s="16"/>
      <c r="AS72" s="17"/>
      <c r="AT72" s="16"/>
      <c r="AU72" s="17"/>
      <c r="AV72" s="16"/>
      <c r="AW72" s="17"/>
      <c r="AX72" s="16"/>
      <c r="AY72" s="17"/>
      <c r="AZ72" s="16"/>
      <c r="BA72" s="17"/>
      <c r="BB72" s="16"/>
      <c r="BC72" s="17"/>
      <c r="BD72" s="16"/>
      <c r="BE72" s="17"/>
      <c r="BF72" s="16"/>
      <c r="BG72" s="17"/>
      <c r="BH72" s="16"/>
      <c r="BI72" s="17"/>
      <c r="BJ72" s="16"/>
      <c r="BK72" s="17"/>
      <c r="BL72" s="8"/>
    </row>
    <row r="73" spans="1:64" ht="12.75" x14ac:dyDescent="0.2">
      <c r="A73" s="9" t="str">
        <f ca="1">IFERROR(__xludf.DUMMYFUNCTION("""COMPUTED_VALUE"""),"HORAS EXTRA/PRIMA ALIMENTICIA")</f>
        <v>HORAS EXTRA/PRIMA ALIMENTICIA</v>
      </c>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
        <f ca="1">IFERROR(__xludf.DUMMYFUNCTION("""COMPUTED_VALUE"""),0)</f>
        <v>0</v>
      </c>
    </row>
    <row r="74" spans="1:64" ht="12.75" x14ac:dyDescent="0.2">
      <c r="A74" s="3" t="str">
        <f ca="1">IFERROR(__xludf.DUMMYFUNCTION("""COMPUTED_VALUE"""),"NOMBRE")</f>
        <v>NOMBRE</v>
      </c>
      <c r="B74" s="4">
        <f ca="1">IFERROR(__xludf.DUMMYFUNCTION("""COMPUTED_VALUE"""),45200)</f>
        <v>45200</v>
      </c>
      <c r="C74" s="5"/>
      <c r="D74" s="4">
        <f ca="1">IFERROR(__xludf.DUMMYFUNCTION("""COMPUTED_VALUE"""),45201)</f>
        <v>45201</v>
      </c>
      <c r="E74" s="5"/>
      <c r="F74" s="4">
        <f ca="1">IFERROR(__xludf.DUMMYFUNCTION("""COMPUTED_VALUE"""),45202)</f>
        <v>45202</v>
      </c>
      <c r="G74" s="5"/>
      <c r="H74" s="4">
        <f ca="1">IFERROR(__xludf.DUMMYFUNCTION("""COMPUTED_VALUE"""),45203)</f>
        <v>45203</v>
      </c>
      <c r="I74" s="5"/>
      <c r="J74" s="4">
        <f ca="1">IFERROR(__xludf.DUMMYFUNCTION("""COMPUTED_VALUE"""),45204)</f>
        <v>45204</v>
      </c>
      <c r="K74" s="5"/>
      <c r="L74" s="4">
        <f ca="1">IFERROR(__xludf.DUMMYFUNCTION("""COMPUTED_VALUE"""),45205)</f>
        <v>45205</v>
      </c>
      <c r="M74" s="5"/>
      <c r="N74" s="4">
        <f ca="1">IFERROR(__xludf.DUMMYFUNCTION("""COMPUTED_VALUE"""),45206)</f>
        <v>45206</v>
      </c>
      <c r="O74" s="5"/>
      <c r="P74" s="4">
        <f ca="1">IFERROR(__xludf.DUMMYFUNCTION("""COMPUTED_VALUE"""),45207)</f>
        <v>45207</v>
      </c>
      <c r="Q74" s="5"/>
      <c r="R74" s="4">
        <f ca="1">IFERROR(__xludf.DUMMYFUNCTION("""COMPUTED_VALUE"""),45208)</f>
        <v>45208</v>
      </c>
      <c r="S74" s="5"/>
      <c r="T74" s="4">
        <f ca="1">IFERROR(__xludf.DUMMYFUNCTION("""COMPUTED_VALUE"""),45209)</f>
        <v>45209</v>
      </c>
      <c r="U74" s="5"/>
      <c r="V74" s="4">
        <f ca="1">IFERROR(__xludf.DUMMYFUNCTION("""COMPUTED_VALUE"""),45210)</f>
        <v>45210</v>
      </c>
      <c r="W74" s="5"/>
      <c r="X74" s="4">
        <f ca="1">IFERROR(__xludf.DUMMYFUNCTION("""COMPUTED_VALUE"""),45211)</f>
        <v>45211</v>
      </c>
      <c r="Y74" s="5"/>
      <c r="Z74" s="4">
        <f ca="1">IFERROR(__xludf.DUMMYFUNCTION("""COMPUTED_VALUE"""),45212)</f>
        <v>45212</v>
      </c>
      <c r="AA74" s="5"/>
      <c r="AB74" s="4">
        <f ca="1">IFERROR(__xludf.DUMMYFUNCTION("""COMPUTED_VALUE"""),45213)</f>
        <v>45213</v>
      </c>
      <c r="AC74" s="5"/>
      <c r="AD74" s="4">
        <f ca="1">IFERROR(__xludf.DUMMYFUNCTION("""COMPUTED_VALUE"""),45214)</f>
        <v>45214</v>
      </c>
      <c r="AE74" s="5"/>
      <c r="AF74" s="4">
        <f ca="1">IFERROR(__xludf.DUMMYFUNCTION("""COMPUTED_VALUE"""),45215)</f>
        <v>45215</v>
      </c>
      <c r="AG74" s="5"/>
      <c r="AH74" s="4">
        <f ca="1">IFERROR(__xludf.DUMMYFUNCTION("""COMPUTED_VALUE"""),45216)</f>
        <v>45216</v>
      </c>
      <c r="AI74" s="5"/>
      <c r="AJ74" s="4">
        <f ca="1">IFERROR(__xludf.DUMMYFUNCTION("""COMPUTED_VALUE"""),45217)</f>
        <v>45217</v>
      </c>
      <c r="AK74" s="5"/>
      <c r="AL74" s="4">
        <f ca="1">IFERROR(__xludf.DUMMYFUNCTION("""COMPUTED_VALUE"""),45218)</f>
        <v>45218</v>
      </c>
      <c r="AM74" s="5"/>
      <c r="AN74" s="4">
        <f ca="1">IFERROR(__xludf.DUMMYFUNCTION("""COMPUTED_VALUE"""),45219)</f>
        <v>45219</v>
      </c>
      <c r="AO74" s="5"/>
      <c r="AP74" s="4">
        <f ca="1">IFERROR(__xludf.DUMMYFUNCTION("""COMPUTED_VALUE"""),45220)</f>
        <v>45220</v>
      </c>
      <c r="AQ74" s="5"/>
      <c r="AR74" s="4">
        <f ca="1">IFERROR(__xludf.DUMMYFUNCTION("""COMPUTED_VALUE"""),45221)</f>
        <v>45221</v>
      </c>
      <c r="AS74" s="5"/>
      <c r="AT74" s="4">
        <f ca="1">IFERROR(__xludf.DUMMYFUNCTION("""COMPUTED_VALUE"""),45222)</f>
        <v>45222</v>
      </c>
      <c r="AU74" s="5"/>
      <c r="AV74" s="4">
        <f ca="1">IFERROR(__xludf.DUMMYFUNCTION("""COMPUTED_VALUE"""),45223)</f>
        <v>45223</v>
      </c>
      <c r="AW74" s="5"/>
      <c r="AX74" s="4">
        <f ca="1">IFERROR(__xludf.DUMMYFUNCTION("""COMPUTED_VALUE"""),45224)</f>
        <v>45224</v>
      </c>
      <c r="AY74" s="5"/>
      <c r="AZ74" s="4">
        <f ca="1">IFERROR(__xludf.DUMMYFUNCTION("""COMPUTED_VALUE"""),45225)</f>
        <v>45225</v>
      </c>
      <c r="BA74" s="5"/>
      <c r="BB74" s="4">
        <f ca="1">IFERROR(__xludf.DUMMYFUNCTION("""COMPUTED_VALUE"""),45226)</f>
        <v>45226</v>
      </c>
      <c r="BC74" s="5"/>
      <c r="BD74" s="4">
        <f ca="1">IFERROR(__xludf.DUMMYFUNCTION("""COMPUTED_VALUE"""),45227)</f>
        <v>45227</v>
      </c>
      <c r="BE74" s="5"/>
      <c r="BF74" s="4">
        <f ca="1">IFERROR(__xludf.DUMMYFUNCTION("""COMPUTED_VALUE"""),45228)</f>
        <v>45228</v>
      </c>
      <c r="BG74" s="5"/>
      <c r="BH74" s="4">
        <f ca="1">IFERROR(__xludf.DUMMYFUNCTION("""COMPUTED_VALUE"""),45229)</f>
        <v>45229</v>
      </c>
      <c r="BI74" s="5"/>
      <c r="BJ74" s="4">
        <f ca="1">IFERROR(__xludf.DUMMYFUNCTION("""COMPUTED_VALUE"""),45230)</f>
        <v>45230</v>
      </c>
      <c r="BK74" s="5"/>
      <c r="BL74" s="6" t="str">
        <f ca="1">IFERROR(__xludf.DUMMYFUNCTION("""COMPUTED_VALUE"""),"HORAS EXTRA")</f>
        <v>HORAS EXTRA</v>
      </c>
    </row>
    <row r="75" spans="1:64" ht="12.75" x14ac:dyDescent="0.2">
      <c r="A75" s="18"/>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8"/>
    </row>
    <row r="76" spans="1:64" ht="79.5" customHeight="1" x14ac:dyDescent="0.2">
      <c r="A76" s="17"/>
      <c r="B76" s="16"/>
      <c r="C76" s="17"/>
      <c r="D76" s="16"/>
      <c r="E76" s="17"/>
      <c r="F76" s="16"/>
      <c r="G76" s="17"/>
      <c r="H76" s="16"/>
      <c r="I76" s="17"/>
      <c r="J76" s="16"/>
      <c r="K76" s="17"/>
      <c r="L76" s="16"/>
      <c r="M76" s="17"/>
      <c r="N76" s="16"/>
      <c r="O76" s="17"/>
      <c r="P76" s="16"/>
      <c r="Q76" s="17"/>
      <c r="R76" s="16"/>
      <c r="S76" s="17"/>
      <c r="T76" s="16"/>
      <c r="U76" s="17"/>
      <c r="V76" s="16"/>
      <c r="W76" s="17"/>
      <c r="X76" s="16"/>
      <c r="Y76" s="17"/>
      <c r="Z76" s="16"/>
      <c r="AA76" s="17"/>
      <c r="AB76" s="16"/>
      <c r="AC76" s="17"/>
      <c r="AD76" s="16"/>
      <c r="AE76" s="17"/>
      <c r="AF76" s="16"/>
      <c r="AG76" s="17"/>
      <c r="AH76" s="16"/>
      <c r="AI76" s="17"/>
      <c r="AJ76" s="16"/>
      <c r="AK76" s="17"/>
      <c r="AL76" s="16"/>
      <c r="AM76" s="17"/>
      <c r="AN76" s="16"/>
      <c r="AO76" s="17"/>
      <c r="AP76" s="16"/>
      <c r="AQ76" s="17"/>
      <c r="AR76" s="16"/>
      <c r="AS76" s="17"/>
      <c r="AT76" s="16"/>
      <c r="AU76" s="17"/>
      <c r="AV76" s="16"/>
      <c r="AW76" s="17"/>
      <c r="AX76" s="16"/>
      <c r="AY76" s="17"/>
      <c r="AZ76" s="16"/>
      <c r="BA76" s="17"/>
      <c r="BB76" s="16"/>
      <c r="BC76" s="17"/>
      <c r="BD76" s="16"/>
      <c r="BE76" s="17"/>
      <c r="BF76" s="16"/>
      <c r="BG76" s="17"/>
      <c r="BH76" s="16"/>
      <c r="BI76" s="17"/>
      <c r="BJ76" s="16"/>
      <c r="BK76" s="17"/>
      <c r="BL76" s="8"/>
    </row>
    <row r="77" spans="1:64" ht="12.75" x14ac:dyDescent="0.2">
      <c r="A77" s="9" t="str">
        <f ca="1">IFERROR(__xludf.DUMMYFUNCTION("""COMPUTED_VALUE"""),"HORAS EXTRA/PRIMA ALIMENTICIA")</f>
        <v>HORAS EXTRA/PRIMA ALIMENTICIA</v>
      </c>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
        <f ca="1">IFERROR(__xludf.DUMMYFUNCTION("""COMPUTED_VALUE"""),0)</f>
        <v>0</v>
      </c>
    </row>
    <row r="78" spans="1:64" ht="12.75" x14ac:dyDescent="0.2">
      <c r="A78" s="3" t="str">
        <f ca="1">IFERROR(__xludf.DUMMYFUNCTION("""COMPUTED_VALUE"""),"NOMBRE")</f>
        <v>NOMBRE</v>
      </c>
      <c r="B78" s="4">
        <f ca="1">IFERROR(__xludf.DUMMYFUNCTION("""COMPUTED_VALUE"""),45200)</f>
        <v>45200</v>
      </c>
      <c r="C78" s="5"/>
      <c r="D78" s="4">
        <f ca="1">IFERROR(__xludf.DUMMYFUNCTION("""COMPUTED_VALUE"""),45201)</f>
        <v>45201</v>
      </c>
      <c r="E78" s="5"/>
      <c r="F78" s="4">
        <f ca="1">IFERROR(__xludf.DUMMYFUNCTION("""COMPUTED_VALUE"""),45202)</f>
        <v>45202</v>
      </c>
      <c r="G78" s="5"/>
      <c r="H78" s="4">
        <f ca="1">IFERROR(__xludf.DUMMYFUNCTION("""COMPUTED_VALUE"""),45203)</f>
        <v>45203</v>
      </c>
      <c r="I78" s="5"/>
      <c r="J78" s="4">
        <f ca="1">IFERROR(__xludf.DUMMYFUNCTION("""COMPUTED_VALUE"""),45204)</f>
        <v>45204</v>
      </c>
      <c r="K78" s="5"/>
      <c r="L78" s="4">
        <f ca="1">IFERROR(__xludf.DUMMYFUNCTION("""COMPUTED_VALUE"""),45205)</f>
        <v>45205</v>
      </c>
      <c r="M78" s="5"/>
      <c r="N78" s="4">
        <f ca="1">IFERROR(__xludf.DUMMYFUNCTION("""COMPUTED_VALUE"""),45206)</f>
        <v>45206</v>
      </c>
      <c r="O78" s="5"/>
      <c r="P78" s="4">
        <f ca="1">IFERROR(__xludf.DUMMYFUNCTION("""COMPUTED_VALUE"""),45207)</f>
        <v>45207</v>
      </c>
      <c r="Q78" s="5"/>
      <c r="R78" s="4">
        <f ca="1">IFERROR(__xludf.DUMMYFUNCTION("""COMPUTED_VALUE"""),45208)</f>
        <v>45208</v>
      </c>
      <c r="S78" s="5"/>
      <c r="T78" s="4">
        <f ca="1">IFERROR(__xludf.DUMMYFUNCTION("""COMPUTED_VALUE"""),45209)</f>
        <v>45209</v>
      </c>
      <c r="U78" s="5"/>
      <c r="V78" s="4">
        <f ca="1">IFERROR(__xludf.DUMMYFUNCTION("""COMPUTED_VALUE"""),45210)</f>
        <v>45210</v>
      </c>
      <c r="W78" s="5"/>
      <c r="X78" s="4">
        <f ca="1">IFERROR(__xludf.DUMMYFUNCTION("""COMPUTED_VALUE"""),45211)</f>
        <v>45211</v>
      </c>
      <c r="Y78" s="5"/>
      <c r="Z78" s="4">
        <f ca="1">IFERROR(__xludf.DUMMYFUNCTION("""COMPUTED_VALUE"""),45212)</f>
        <v>45212</v>
      </c>
      <c r="AA78" s="5"/>
      <c r="AB78" s="4">
        <f ca="1">IFERROR(__xludf.DUMMYFUNCTION("""COMPUTED_VALUE"""),45213)</f>
        <v>45213</v>
      </c>
      <c r="AC78" s="5"/>
      <c r="AD78" s="4">
        <f ca="1">IFERROR(__xludf.DUMMYFUNCTION("""COMPUTED_VALUE"""),45214)</f>
        <v>45214</v>
      </c>
      <c r="AE78" s="5"/>
      <c r="AF78" s="4">
        <f ca="1">IFERROR(__xludf.DUMMYFUNCTION("""COMPUTED_VALUE"""),45215)</f>
        <v>45215</v>
      </c>
      <c r="AG78" s="5"/>
      <c r="AH78" s="4">
        <f ca="1">IFERROR(__xludf.DUMMYFUNCTION("""COMPUTED_VALUE"""),45216)</f>
        <v>45216</v>
      </c>
      <c r="AI78" s="5"/>
      <c r="AJ78" s="4">
        <f ca="1">IFERROR(__xludf.DUMMYFUNCTION("""COMPUTED_VALUE"""),45217)</f>
        <v>45217</v>
      </c>
      <c r="AK78" s="5"/>
      <c r="AL78" s="4">
        <f ca="1">IFERROR(__xludf.DUMMYFUNCTION("""COMPUTED_VALUE"""),45218)</f>
        <v>45218</v>
      </c>
      <c r="AM78" s="5"/>
      <c r="AN78" s="4">
        <f ca="1">IFERROR(__xludf.DUMMYFUNCTION("""COMPUTED_VALUE"""),45219)</f>
        <v>45219</v>
      </c>
      <c r="AO78" s="5"/>
      <c r="AP78" s="4">
        <f ca="1">IFERROR(__xludf.DUMMYFUNCTION("""COMPUTED_VALUE"""),45220)</f>
        <v>45220</v>
      </c>
      <c r="AQ78" s="5"/>
      <c r="AR78" s="4">
        <f ca="1">IFERROR(__xludf.DUMMYFUNCTION("""COMPUTED_VALUE"""),45221)</f>
        <v>45221</v>
      </c>
      <c r="AS78" s="5"/>
      <c r="AT78" s="4">
        <f ca="1">IFERROR(__xludf.DUMMYFUNCTION("""COMPUTED_VALUE"""),45222)</f>
        <v>45222</v>
      </c>
      <c r="AU78" s="5"/>
      <c r="AV78" s="4">
        <f ca="1">IFERROR(__xludf.DUMMYFUNCTION("""COMPUTED_VALUE"""),45223)</f>
        <v>45223</v>
      </c>
      <c r="AW78" s="5"/>
      <c r="AX78" s="4">
        <f ca="1">IFERROR(__xludf.DUMMYFUNCTION("""COMPUTED_VALUE"""),45224)</f>
        <v>45224</v>
      </c>
      <c r="AY78" s="5"/>
      <c r="AZ78" s="4">
        <f ca="1">IFERROR(__xludf.DUMMYFUNCTION("""COMPUTED_VALUE"""),45225)</f>
        <v>45225</v>
      </c>
      <c r="BA78" s="5"/>
      <c r="BB78" s="4">
        <f ca="1">IFERROR(__xludf.DUMMYFUNCTION("""COMPUTED_VALUE"""),45226)</f>
        <v>45226</v>
      </c>
      <c r="BC78" s="5"/>
      <c r="BD78" s="4">
        <f ca="1">IFERROR(__xludf.DUMMYFUNCTION("""COMPUTED_VALUE"""),45227)</f>
        <v>45227</v>
      </c>
      <c r="BE78" s="5"/>
      <c r="BF78" s="4">
        <f ca="1">IFERROR(__xludf.DUMMYFUNCTION("""COMPUTED_VALUE"""),45228)</f>
        <v>45228</v>
      </c>
      <c r="BG78" s="5"/>
      <c r="BH78" s="4">
        <f ca="1">IFERROR(__xludf.DUMMYFUNCTION("""COMPUTED_VALUE"""),45229)</f>
        <v>45229</v>
      </c>
      <c r="BI78" s="5"/>
      <c r="BJ78" s="4">
        <f ca="1">IFERROR(__xludf.DUMMYFUNCTION("""COMPUTED_VALUE"""),45230)</f>
        <v>45230</v>
      </c>
      <c r="BK78" s="5"/>
      <c r="BL78" s="6" t="str">
        <f ca="1">IFERROR(__xludf.DUMMYFUNCTION("""COMPUTED_VALUE"""),"HORAS EXTRA")</f>
        <v>HORAS EXTRA</v>
      </c>
    </row>
    <row r="79" spans="1:64" ht="12.75" x14ac:dyDescent="0.2">
      <c r="A79" s="18"/>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8"/>
    </row>
    <row r="80" spans="1:64" ht="79.5" customHeight="1" x14ac:dyDescent="0.2">
      <c r="A80" s="17"/>
      <c r="B80" s="16"/>
      <c r="C80" s="17"/>
      <c r="D80" s="16"/>
      <c r="E80" s="17"/>
      <c r="F80" s="16"/>
      <c r="G80" s="17"/>
      <c r="H80" s="16"/>
      <c r="I80" s="17"/>
      <c r="J80" s="16"/>
      <c r="K80" s="17"/>
      <c r="L80" s="16"/>
      <c r="M80" s="17"/>
      <c r="N80" s="16"/>
      <c r="O80" s="17"/>
      <c r="P80" s="16"/>
      <c r="Q80" s="17"/>
      <c r="R80" s="16"/>
      <c r="S80" s="17"/>
      <c r="T80" s="16"/>
      <c r="U80" s="17"/>
      <c r="V80" s="16"/>
      <c r="W80" s="17"/>
      <c r="X80" s="16"/>
      <c r="Y80" s="17"/>
      <c r="Z80" s="16"/>
      <c r="AA80" s="17"/>
      <c r="AB80" s="16"/>
      <c r="AC80" s="17"/>
      <c r="AD80" s="16"/>
      <c r="AE80" s="17"/>
      <c r="AF80" s="16"/>
      <c r="AG80" s="17"/>
      <c r="AH80" s="16"/>
      <c r="AI80" s="17"/>
      <c r="AJ80" s="16"/>
      <c r="AK80" s="17"/>
      <c r="AL80" s="16"/>
      <c r="AM80" s="17"/>
      <c r="AN80" s="16"/>
      <c r="AO80" s="17"/>
      <c r="AP80" s="16"/>
      <c r="AQ80" s="17"/>
      <c r="AR80" s="16"/>
      <c r="AS80" s="17"/>
      <c r="AT80" s="16"/>
      <c r="AU80" s="17"/>
      <c r="AV80" s="16"/>
      <c r="AW80" s="17"/>
      <c r="AX80" s="16"/>
      <c r="AY80" s="17"/>
      <c r="AZ80" s="16"/>
      <c r="BA80" s="17"/>
      <c r="BB80" s="16"/>
      <c r="BC80" s="17"/>
      <c r="BD80" s="16"/>
      <c r="BE80" s="17"/>
      <c r="BF80" s="16"/>
      <c r="BG80" s="17"/>
      <c r="BH80" s="16"/>
      <c r="BI80" s="17"/>
      <c r="BJ80" s="16"/>
      <c r="BK80" s="17"/>
      <c r="BL80" s="8"/>
    </row>
    <row r="81" spans="1:64" ht="12.75" x14ac:dyDescent="0.2">
      <c r="A81" s="9" t="str">
        <f ca="1">IFERROR(__xludf.DUMMYFUNCTION("""COMPUTED_VALUE"""),"HORAS EXTRA/PRIMA ALIMENTICIA")</f>
        <v>HORAS EXTRA/PRIMA ALIMENTICIA</v>
      </c>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
        <f ca="1">IFERROR(__xludf.DUMMYFUNCTION("""COMPUTED_VALUE"""),0)</f>
        <v>0</v>
      </c>
    </row>
    <row r="82" spans="1:64" ht="12.75" x14ac:dyDescent="0.2">
      <c r="A82" s="3" t="str">
        <f ca="1">IFERROR(__xludf.DUMMYFUNCTION("""COMPUTED_VALUE"""),"NOMBRE")</f>
        <v>NOMBRE</v>
      </c>
      <c r="B82" s="4">
        <f ca="1">IFERROR(__xludf.DUMMYFUNCTION("""COMPUTED_VALUE"""),45200)</f>
        <v>45200</v>
      </c>
      <c r="C82" s="5"/>
      <c r="D82" s="4">
        <f ca="1">IFERROR(__xludf.DUMMYFUNCTION("""COMPUTED_VALUE"""),45201)</f>
        <v>45201</v>
      </c>
      <c r="E82" s="5"/>
      <c r="F82" s="4">
        <f ca="1">IFERROR(__xludf.DUMMYFUNCTION("""COMPUTED_VALUE"""),45202)</f>
        <v>45202</v>
      </c>
      <c r="G82" s="5"/>
      <c r="H82" s="4">
        <f ca="1">IFERROR(__xludf.DUMMYFUNCTION("""COMPUTED_VALUE"""),45203)</f>
        <v>45203</v>
      </c>
      <c r="I82" s="5"/>
      <c r="J82" s="4">
        <f ca="1">IFERROR(__xludf.DUMMYFUNCTION("""COMPUTED_VALUE"""),45204)</f>
        <v>45204</v>
      </c>
      <c r="K82" s="5"/>
      <c r="L82" s="4">
        <f ca="1">IFERROR(__xludf.DUMMYFUNCTION("""COMPUTED_VALUE"""),45205)</f>
        <v>45205</v>
      </c>
      <c r="M82" s="5"/>
      <c r="N82" s="4">
        <f ca="1">IFERROR(__xludf.DUMMYFUNCTION("""COMPUTED_VALUE"""),45206)</f>
        <v>45206</v>
      </c>
      <c r="O82" s="5"/>
      <c r="P82" s="4">
        <f ca="1">IFERROR(__xludf.DUMMYFUNCTION("""COMPUTED_VALUE"""),45207)</f>
        <v>45207</v>
      </c>
      <c r="Q82" s="5"/>
      <c r="R82" s="4">
        <f ca="1">IFERROR(__xludf.DUMMYFUNCTION("""COMPUTED_VALUE"""),45208)</f>
        <v>45208</v>
      </c>
      <c r="S82" s="5"/>
      <c r="T82" s="4">
        <f ca="1">IFERROR(__xludf.DUMMYFUNCTION("""COMPUTED_VALUE"""),45209)</f>
        <v>45209</v>
      </c>
      <c r="U82" s="5"/>
      <c r="V82" s="4">
        <f ca="1">IFERROR(__xludf.DUMMYFUNCTION("""COMPUTED_VALUE"""),45210)</f>
        <v>45210</v>
      </c>
      <c r="W82" s="5"/>
      <c r="X82" s="4">
        <f ca="1">IFERROR(__xludf.DUMMYFUNCTION("""COMPUTED_VALUE"""),45211)</f>
        <v>45211</v>
      </c>
      <c r="Y82" s="5"/>
      <c r="Z82" s="4">
        <f ca="1">IFERROR(__xludf.DUMMYFUNCTION("""COMPUTED_VALUE"""),45212)</f>
        <v>45212</v>
      </c>
      <c r="AA82" s="5"/>
      <c r="AB82" s="4">
        <f ca="1">IFERROR(__xludf.DUMMYFUNCTION("""COMPUTED_VALUE"""),45213)</f>
        <v>45213</v>
      </c>
      <c r="AC82" s="5"/>
      <c r="AD82" s="4">
        <f ca="1">IFERROR(__xludf.DUMMYFUNCTION("""COMPUTED_VALUE"""),45214)</f>
        <v>45214</v>
      </c>
      <c r="AE82" s="5"/>
      <c r="AF82" s="4">
        <f ca="1">IFERROR(__xludf.DUMMYFUNCTION("""COMPUTED_VALUE"""),45215)</f>
        <v>45215</v>
      </c>
      <c r="AG82" s="5"/>
      <c r="AH82" s="4">
        <f ca="1">IFERROR(__xludf.DUMMYFUNCTION("""COMPUTED_VALUE"""),45216)</f>
        <v>45216</v>
      </c>
      <c r="AI82" s="5"/>
      <c r="AJ82" s="4">
        <f ca="1">IFERROR(__xludf.DUMMYFUNCTION("""COMPUTED_VALUE"""),45217)</f>
        <v>45217</v>
      </c>
      <c r="AK82" s="5"/>
      <c r="AL82" s="4">
        <f ca="1">IFERROR(__xludf.DUMMYFUNCTION("""COMPUTED_VALUE"""),45218)</f>
        <v>45218</v>
      </c>
      <c r="AM82" s="5"/>
      <c r="AN82" s="4">
        <f ca="1">IFERROR(__xludf.DUMMYFUNCTION("""COMPUTED_VALUE"""),45219)</f>
        <v>45219</v>
      </c>
      <c r="AO82" s="5"/>
      <c r="AP82" s="4">
        <f ca="1">IFERROR(__xludf.DUMMYFUNCTION("""COMPUTED_VALUE"""),45220)</f>
        <v>45220</v>
      </c>
      <c r="AQ82" s="5"/>
      <c r="AR82" s="4">
        <f ca="1">IFERROR(__xludf.DUMMYFUNCTION("""COMPUTED_VALUE"""),45221)</f>
        <v>45221</v>
      </c>
      <c r="AS82" s="5"/>
      <c r="AT82" s="4">
        <f ca="1">IFERROR(__xludf.DUMMYFUNCTION("""COMPUTED_VALUE"""),45222)</f>
        <v>45222</v>
      </c>
      <c r="AU82" s="5"/>
      <c r="AV82" s="4">
        <f ca="1">IFERROR(__xludf.DUMMYFUNCTION("""COMPUTED_VALUE"""),45223)</f>
        <v>45223</v>
      </c>
      <c r="AW82" s="5"/>
      <c r="AX82" s="4">
        <f ca="1">IFERROR(__xludf.DUMMYFUNCTION("""COMPUTED_VALUE"""),45224)</f>
        <v>45224</v>
      </c>
      <c r="AY82" s="5"/>
      <c r="AZ82" s="4">
        <f ca="1">IFERROR(__xludf.DUMMYFUNCTION("""COMPUTED_VALUE"""),45225)</f>
        <v>45225</v>
      </c>
      <c r="BA82" s="5"/>
      <c r="BB82" s="4">
        <f ca="1">IFERROR(__xludf.DUMMYFUNCTION("""COMPUTED_VALUE"""),45226)</f>
        <v>45226</v>
      </c>
      <c r="BC82" s="5"/>
      <c r="BD82" s="4">
        <f ca="1">IFERROR(__xludf.DUMMYFUNCTION("""COMPUTED_VALUE"""),45227)</f>
        <v>45227</v>
      </c>
      <c r="BE82" s="5"/>
      <c r="BF82" s="4">
        <f ca="1">IFERROR(__xludf.DUMMYFUNCTION("""COMPUTED_VALUE"""),45228)</f>
        <v>45228</v>
      </c>
      <c r="BG82" s="5"/>
      <c r="BH82" s="4">
        <f ca="1">IFERROR(__xludf.DUMMYFUNCTION("""COMPUTED_VALUE"""),45229)</f>
        <v>45229</v>
      </c>
      <c r="BI82" s="5"/>
      <c r="BJ82" s="4">
        <f ca="1">IFERROR(__xludf.DUMMYFUNCTION("""COMPUTED_VALUE"""),45230)</f>
        <v>45230</v>
      </c>
      <c r="BK82" s="5"/>
      <c r="BL82" s="6" t="str">
        <f ca="1">IFERROR(__xludf.DUMMYFUNCTION("""COMPUTED_VALUE"""),"HORAS EXTRA")</f>
        <v>HORAS EXTRA</v>
      </c>
    </row>
    <row r="83" spans="1:64" ht="12.75" x14ac:dyDescent="0.2">
      <c r="A83" s="18"/>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8"/>
    </row>
    <row r="84" spans="1:64" ht="79.5" customHeight="1" x14ac:dyDescent="0.2">
      <c r="A84" s="17"/>
      <c r="B84" s="16"/>
      <c r="C84" s="17"/>
      <c r="D84" s="16"/>
      <c r="E84" s="17"/>
      <c r="F84" s="16"/>
      <c r="G84" s="17"/>
      <c r="H84" s="16"/>
      <c r="I84" s="17"/>
      <c r="J84" s="16"/>
      <c r="K84" s="17"/>
      <c r="L84" s="16"/>
      <c r="M84" s="17"/>
      <c r="N84" s="16"/>
      <c r="O84" s="17"/>
      <c r="P84" s="16"/>
      <c r="Q84" s="17"/>
      <c r="R84" s="16"/>
      <c r="S84" s="17"/>
      <c r="T84" s="16"/>
      <c r="U84" s="17"/>
      <c r="V84" s="16"/>
      <c r="W84" s="17"/>
      <c r="X84" s="16"/>
      <c r="Y84" s="17"/>
      <c r="Z84" s="16"/>
      <c r="AA84" s="17"/>
      <c r="AB84" s="16"/>
      <c r="AC84" s="17"/>
      <c r="AD84" s="16"/>
      <c r="AE84" s="17"/>
      <c r="AF84" s="16"/>
      <c r="AG84" s="17"/>
      <c r="AH84" s="16"/>
      <c r="AI84" s="17"/>
      <c r="AJ84" s="16"/>
      <c r="AK84" s="17"/>
      <c r="AL84" s="16"/>
      <c r="AM84" s="17"/>
      <c r="AN84" s="16"/>
      <c r="AO84" s="17"/>
      <c r="AP84" s="16"/>
      <c r="AQ84" s="17"/>
      <c r="AR84" s="16"/>
      <c r="AS84" s="17"/>
      <c r="AT84" s="16"/>
      <c r="AU84" s="17"/>
      <c r="AV84" s="16"/>
      <c r="AW84" s="17"/>
      <c r="AX84" s="16"/>
      <c r="AY84" s="17"/>
      <c r="AZ84" s="16"/>
      <c r="BA84" s="17"/>
      <c r="BB84" s="16"/>
      <c r="BC84" s="17"/>
      <c r="BD84" s="16"/>
      <c r="BE84" s="17"/>
      <c r="BF84" s="16"/>
      <c r="BG84" s="17"/>
      <c r="BH84" s="16"/>
      <c r="BI84" s="17"/>
      <c r="BJ84" s="16"/>
      <c r="BK84" s="17"/>
      <c r="BL84" s="8"/>
    </row>
    <row r="85" spans="1:64" ht="12.75" x14ac:dyDescent="0.2">
      <c r="A85" s="9" t="str">
        <f ca="1">IFERROR(__xludf.DUMMYFUNCTION("""COMPUTED_VALUE"""),"HORAS EXTRA/PRIMA ALIMENTICIA")</f>
        <v>HORAS EXTRA/PRIMA ALIMENTICIA</v>
      </c>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
        <f ca="1">IFERROR(__xludf.DUMMYFUNCTION("""COMPUTED_VALUE"""),0)</f>
        <v>0</v>
      </c>
    </row>
    <row r="86" spans="1:64" ht="12.75" x14ac:dyDescent="0.2">
      <c r="A86" s="3" t="str">
        <f ca="1">IFERROR(__xludf.DUMMYFUNCTION("""COMPUTED_VALUE"""),"NOMBRE")</f>
        <v>NOMBRE</v>
      </c>
      <c r="B86" s="4">
        <f ca="1">IFERROR(__xludf.DUMMYFUNCTION("""COMPUTED_VALUE"""),45200)</f>
        <v>45200</v>
      </c>
      <c r="C86" s="5"/>
      <c r="D86" s="4">
        <f ca="1">IFERROR(__xludf.DUMMYFUNCTION("""COMPUTED_VALUE"""),45201)</f>
        <v>45201</v>
      </c>
      <c r="E86" s="5"/>
      <c r="F86" s="4">
        <f ca="1">IFERROR(__xludf.DUMMYFUNCTION("""COMPUTED_VALUE"""),45202)</f>
        <v>45202</v>
      </c>
      <c r="G86" s="5"/>
      <c r="H86" s="4">
        <f ca="1">IFERROR(__xludf.DUMMYFUNCTION("""COMPUTED_VALUE"""),45203)</f>
        <v>45203</v>
      </c>
      <c r="I86" s="5"/>
      <c r="J86" s="4">
        <f ca="1">IFERROR(__xludf.DUMMYFUNCTION("""COMPUTED_VALUE"""),45204)</f>
        <v>45204</v>
      </c>
      <c r="K86" s="5"/>
      <c r="L86" s="4">
        <f ca="1">IFERROR(__xludf.DUMMYFUNCTION("""COMPUTED_VALUE"""),45205)</f>
        <v>45205</v>
      </c>
      <c r="M86" s="5"/>
      <c r="N86" s="4">
        <f ca="1">IFERROR(__xludf.DUMMYFUNCTION("""COMPUTED_VALUE"""),45206)</f>
        <v>45206</v>
      </c>
      <c r="O86" s="5"/>
      <c r="P86" s="4">
        <f ca="1">IFERROR(__xludf.DUMMYFUNCTION("""COMPUTED_VALUE"""),45207)</f>
        <v>45207</v>
      </c>
      <c r="Q86" s="5"/>
      <c r="R86" s="4">
        <f ca="1">IFERROR(__xludf.DUMMYFUNCTION("""COMPUTED_VALUE"""),45208)</f>
        <v>45208</v>
      </c>
      <c r="S86" s="5"/>
      <c r="T86" s="4">
        <f ca="1">IFERROR(__xludf.DUMMYFUNCTION("""COMPUTED_VALUE"""),45209)</f>
        <v>45209</v>
      </c>
      <c r="U86" s="5"/>
      <c r="V86" s="4">
        <f ca="1">IFERROR(__xludf.DUMMYFUNCTION("""COMPUTED_VALUE"""),45210)</f>
        <v>45210</v>
      </c>
      <c r="W86" s="5"/>
      <c r="X86" s="4">
        <f ca="1">IFERROR(__xludf.DUMMYFUNCTION("""COMPUTED_VALUE"""),45211)</f>
        <v>45211</v>
      </c>
      <c r="Y86" s="5"/>
      <c r="Z86" s="4">
        <f ca="1">IFERROR(__xludf.DUMMYFUNCTION("""COMPUTED_VALUE"""),45212)</f>
        <v>45212</v>
      </c>
      <c r="AA86" s="5"/>
      <c r="AB86" s="4">
        <f ca="1">IFERROR(__xludf.DUMMYFUNCTION("""COMPUTED_VALUE"""),45213)</f>
        <v>45213</v>
      </c>
      <c r="AC86" s="5"/>
      <c r="AD86" s="4">
        <f ca="1">IFERROR(__xludf.DUMMYFUNCTION("""COMPUTED_VALUE"""),45214)</f>
        <v>45214</v>
      </c>
      <c r="AE86" s="5"/>
      <c r="AF86" s="4">
        <f ca="1">IFERROR(__xludf.DUMMYFUNCTION("""COMPUTED_VALUE"""),45215)</f>
        <v>45215</v>
      </c>
      <c r="AG86" s="5"/>
      <c r="AH86" s="4">
        <f ca="1">IFERROR(__xludf.DUMMYFUNCTION("""COMPUTED_VALUE"""),45216)</f>
        <v>45216</v>
      </c>
      <c r="AI86" s="5"/>
      <c r="AJ86" s="4">
        <f ca="1">IFERROR(__xludf.DUMMYFUNCTION("""COMPUTED_VALUE"""),45217)</f>
        <v>45217</v>
      </c>
      <c r="AK86" s="5"/>
      <c r="AL86" s="4">
        <f ca="1">IFERROR(__xludf.DUMMYFUNCTION("""COMPUTED_VALUE"""),45218)</f>
        <v>45218</v>
      </c>
      <c r="AM86" s="5"/>
      <c r="AN86" s="4">
        <f ca="1">IFERROR(__xludf.DUMMYFUNCTION("""COMPUTED_VALUE"""),45219)</f>
        <v>45219</v>
      </c>
      <c r="AO86" s="5"/>
      <c r="AP86" s="4">
        <f ca="1">IFERROR(__xludf.DUMMYFUNCTION("""COMPUTED_VALUE"""),45220)</f>
        <v>45220</v>
      </c>
      <c r="AQ86" s="5"/>
      <c r="AR86" s="4">
        <f ca="1">IFERROR(__xludf.DUMMYFUNCTION("""COMPUTED_VALUE"""),45221)</f>
        <v>45221</v>
      </c>
      <c r="AS86" s="5"/>
      <c r="AT86" s="4">
        <f ca="1">IFERROR(__xludf.DUMMYFUNCTION("""COMPUTED_VALUE"""),45222)</f>
        <v>45222</v>
      </c>
      <c r="AU86" s="5"/>
      <c r="AV86" s="4">
        <f ca="1">IFERROR(__xludf.DUMMYFUNCTION("""COMPUTED_VALUE"""),45223)</f>
        <v>45223</v>
      </c>
      <c r="AW86" s="5"/>
      <c r="AX86" s="4">
        <f ca="1">IFERROR(__xludf.DUMMYFUNCTION("""COMPUTED_VALUE"""),45224)</f>
        <v>45224</v>
      </c>
      <c r="AY86" s="5"/>
      <c r="AZ86" s="4">
        <f ca="1">IFERROR(__xludf.DUMMYFUNCTION("""COMPUTED_VALUE"""),45225)</f>
        <v>45225</v>
      </c>
      <c r="BA86" s="5"/>
      <c r="BB86" s="4">
        <f ca="1">IFERROR(__xludf.DUMMYFUNCTION("""COMPUTED_VALUE"""),45226)</f>
        <v>45226</v>
      </c>
      <c r="BC86" s="5"/>
      <c r="BD86" s="4">
        <f ca="1">IFERROR(__xludf.DUMMYFUNCTION("""COMPUTED_VALUE"""),45227)</f>
        <v>45227</v>
      </c>
      <c r="BE86" s="5"/>
      <c r="BF86" s="4">
        <f ca="1">IFERROR(__xludf.DUMMYFUNCTION("""COMPUTED_VALUE"""),45228)</f>
        <v>45228</v>
      </c>
      <c r="BG86" s="5"/>
      <c r="BH86" s="4">
        <f ca="1">IFERROR(__xludf.DUMMYFUNCTION("""COMPUTED_VALUE"""),45229)</f>
        <v>45229</v>
      </c>
      <c r="BI86" s="5"/>
      <c r="BJ86" s="4">
        <f ca="1">IFERROR(__xludf.DUMMYFUNCTION("""COMPUTED_VALUE"""),45230)</f>
        <v>45230</v>
      </c>
      <c r="BK86" s="5"/>
      <c r="BL86" s="6" t="str">
        <f ca="1">IFERROR(__xludf.DUMMYFUNCTION("""COMPUTED_VALUE"""),"HORAS EXTRA")</f>
        <v>HORAS EXTRA</v>
      </c>
    </row>
    <row r="87" spans="1:64" ht="12.75" x14ac:dyDescent="0.2">
      <c r="A87" s="18"/>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8"/>
    </row>
    <row r="88" spans="1:64" ht="79.5" customHeight="1" x14ac:dyDescent="0.2">
      <c r="A88" s="17"/>
      <c r="B88" s="16"/>
      <c r="C88" s="17"/>
      <c r="D88" s="16"/>
      <c r="E88" s="17"/>
      <c r="F88" s="16"/>
      <c r="G88" s="17"/>
      <c r="H88" s="16"/>
      <c r="I88" s="17"/>
      <c r="J88" s="16"/>
      <c r="K88" s="17"/>
      <c r="L88" s="16"/>
      <c r="M88" s="17"/>
      <c r="N88" s="16"/>
      <c r="O88" s="17"/>
      <c r="P88" s="16"/>
      <c r="Q88" s="17"/>
      <c r="R88" s="16"/>
      <c r="S88" s="17"/>
      <c r="T88" s="16"/>
      <c r="U88" s="17"/>
      <c r="V88" s="16"/>
      <c r="W88" s="17"/>
      <c r="X88" s="16"/>
      <c r="Y88" s="17"/>
      <c r="Z88" s="16"/>
      <c r="AA88" s="17"/>
      <c r="AB88" s="16"/>
      <c r="AC88" s="17"/>
      <c r="AD88" s="16"/>
      <c r="AE88" s="17"/>
      <c r="AF88" s="16"/>
      <c r="AG88" s="17"/>
      <c r="AH88" s="16"/>
      <c r="AI88" s="17"/>
      <c r="AJ88" s="16"/>
      <c r="AK88" s="17"/>
      <c r="AL88" s="16"/>
      <c r="AM88" s="17"/>
      <c r="AN88" s="16"/>
      <c r="AO88" s="17"/>
      <c r="AP88" s="16"/>
      <c r="AQ88" s="17"/>
      <c r="AR88" s="16"/>
      <c r="AS88" s="17"/>
      <c r="AT88" s="16"/>
      <c r="AU88" s="17"/>
      <c r="AV88" s="16"/>
      <c r="AW88" s="17"/>
      <c r="AX88" s="16"/>
      <c r="AY88" s="17"/>
      <c r="AZ88" s="16"/>
      <c r="BA88" s="17"/>
      <c r="BB88" s="16"/>
      <c r="BC88" s="17"/>
      <c r="BD88" s="16"/>
      <c r="BE88" s="17"/>
      <c r="BF88" s="16"/>
      <c r="BG88" s="17"/>
      <c r="BH88" s="16"/>
      <c r="BI88" s="17"/>
      <c r="BJ88" s="16"/>
      <c r="BK88" s="17"/>
      <c r="BL88" s="8"/>
    </row>
    <row r="89" spans="1:64" ht="12.75" x14ac:dyDescent="0.2">
      <c r="A89" s="9" t="str">
        <f ca="1">IFERROR(__xludf.DUMMYFUNCTION("""COMPUTED_VALUE"""),"HORAS EXTRA/PRIMA ALIMENTICIA")</f>
        <v>HORAS EXTRA/PRIMA ALIMENTICIA</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
        <f ca="1">IFERROR(__xludf.DUMMYFUNCTION("""COMPUTED_VALUE"""),0)</f>
        <v>0</v>
      </c>
    </row>
    <row r="90" spans="1:64" ht="12.75"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2"/>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row>
    <row r="91" spans="1:64"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2"/>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spans="1:64"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2"/>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spans="1:64"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2"/>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spans="1:64"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2"/>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spans="1:64"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2"/>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spans="1:64"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2"/>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spans="1:64"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2"/>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spans="1:64"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2"/>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spans="1:64"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2"/>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spans="1:64"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2"/>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sheetData>
  <mergeCells count="640">
    <mergeCell ref="A79:A80"/>
    <mergeCell ref="B80:C80"/>
    <mergeCell ref="D80:E80"/>
    <mergeCell ref="F80:G80"/>
    <mergeCell ref="H80:I80"/>
    <mergeCell ref="J80:K80"/>
    <mergeCell ref="L80:M80"/>
    <mergeCell ref="BD80:BE80"/>
    <mergeCell ref="BF80:BG80"/>
    <mergeCell ref="BH80:BI80"/>
    <mergeCell ref="BJ80:BK80"/>
    <mergeCell ref="AP80:AQ80"/>
    <mergeCell ref="AR80:AS80"/>
    <mergeCell ref="AT80:AU80"/>
    <mergeCell ref="AV80:AW80"/>
    <mergeCell ref="AX80:AY80"/>
    <mergeCell ref="AZ80:BA80"/>
    <mergeCell ref="BB80:BC80"/>
    <mergeCell ref="N80:O80"/>
    <mergeCell ref="P80:Q80"/>
    <mergeCell ref="R80:S80"/>
    <mergeCell ref="T80:U80"/>
    <mergeCell ref="V80:W80"/>
    <mergeCell ref="X80:Y80"/>
    <mergeCell ref="Z80:AA80"/>
    <mergeCell ref="AB80:AC80"/>
    <mergeCell ref="AD80:AE80"/>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N68:O68"/>
    <mergeCell ref="P68:Q68"/>
    <mergeCell ref="R68:S68"/>
    <mergeCell ref="T68:U68"/>
    <mergeCell ref="V68:W68"/>
    <mergeCell ref="X68:Y68"/>
    <mergeCell ref="Z68:AA68"/>
    <mergeCell ref="AB68:AC68"/>
    <mergeCell ref="AD68:AE68"/>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A63:A64"/>
    <mergeCell ref="B64:C64"/>
    <mergeCell ref="D64:E64"/>
    <mergeCell ref="F64:G64"/>
    <mergeCell ref="H64:I64"/>
    <mergeCell ref="J64:K64"/>
    <mergeCell ref="L64:M64"/>
    <mergeCell ref="N64:O64"/>
    <mergeCell ref="P64:Q64"/>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D60:AE60"/>
    <mergeCell ref="AF60:AG60"/>
    <mergeCell ref="AH60:AI60"/>
    <mergeCell ref="AJ60:AK60"/>
    <mergeCell ref="AL60:AM60"/>
    <mergeCell ref="AN60:AO60"/>
    <mergeCell ref="BD60:BE60"/>
    <mergeCell ref="BF60:BG60"/>
    <mergeCell ref="BH60:BI60"/>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BD56:BE56"/>
    <mergeCell ref="BF56:BG56"/>
    <mergeCell ref="BH56:BI56"/>
    <mergeCell ref="BJ56:BK56"/>
    <mergeCell ref="AP56:AQ56"/>
    <mergeCell ref="AR56:AS56"/>
    <mergeCell ref="AT56:AU56"/>
    <mergeCell ref="AV56:AW56"/>
    <mergeCell ref="AX56:AY56"/>
    <mergeCell ref="AZ56:BA56"/>
    <mergeCell ref="BB56:BC56"/>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N48:O48"/>
    <mergeCell ref="P48:Q48"/>
    <mergeCell ref="R48:S48"/>
    <mergeCell ref="T48:U48"/>
    <mergeCell ref="V48:W48"/>
    <mergeCell ref="X48:Y48"/>
    <mergeCell ref="Z48:AA48"/>
    <mergeCell ref="AB48:AC48"/>
    <mergeCell ref="AD48:AE4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52:O52"/>
    <mergeCell ref="P52:Q52"/>
    <mergeCell ref="R52:S52"/>
    <mergeCell ref="T52:U52"/>
    <mergeCell ref="V52:W52"/>
    <mergeCell ref="X52:Y52"/>
    <mergeCell ref="Z52:AA52"/>
    <mergeCell ref="AP52:AQ52"/>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BD84:BE84"/>
    <mergeCell ref="BF84:BG84"/>
    <mergeCell ref="BH84:BI84"/>
    <mergeCell ref="BJ84:BK84"/>
    <mergeCell ref="AP84:AQ84"/>
    <mergeCell ref="AR84:AS84"/>
    <mergeCell ref="AT84:AU84"/>
    <mergeCell ref="AV84:AW84"/>
    <mergeCell ref="AX84:AY84"/>
    <mergeCell ref="AZ84:BA84"/>
    <mergeCell ref="BB84:BC84"/>
    <mergeCell ref="N84:O84"/>
    <mergeCell ref="P84:Q84"/>
    <mergeCell ref="R84:S84"/>
    <mergeCell ref="T84:U84"/>
    <mergeCell ref="V84:W84"/>
    <mergeCell ref="X84:Y84"/>
    <mergeCell ref="Z84:AA84"/>
    <mergeCell ref="AB84:AC84"/>
    <mergeCell ref="AD84:AE84"/>
    <mergeCell ref="BH88:BI88"/>
    <mergeCell ref="BJ88:BK88"/>
    <mergeCell ref="AT88:AU88"/>
    <mergeCell ref="AV88:AW88"/>
    <mergeCell ref="AX88:AY88"/>
    <mergeCell ref="AZ88:BA88"/>
    <mergeCell ref="BB88:BC88"/>
    <mergeCell ref="BD88:BE88"/>
    <mergeCell ref="BF88:BG88"/>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AF84:AG84"/>
    <mergeCell ref="AH84:AI84"/>
    <mergeCell ref="AJ84:AK84"/>
    <mergeCell ref="AL84:AM84"/>
    <mergeCell ref="AN84:AO84"/>
    <mergeCell ref="AF80:AG80"/>
    <mergeCell ref="AH80:AI80"/>
    <mergeCell ref="AJ80:AK80"/>
    <mergeCell ref="AL80:AM80"/>
    <mergeCell ref="AN80:AO80"/>
    <mergeCell ref="A75:A76"/>
    <mergeCell ref="B76:C76"/>
    <mergeCell ref="D76:E76"/>
    <mergeCell ref="F76:G76"/>
    <mergeCell ref="H76:I76"/>
    <mergeCell ref="J76:K76"/>
    <mergeCell ref="L76:M76"/>
    <mergeCell ref="N76:O76"/>
    <mergeCell ref="P76:Q76"/>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D72:AE72"/>
    <mergeCell ref="AF72:AG72"/>
    <mergeCell ref="AH72:AI72"/>
    <mergeCell ref="AJ72:AK72"/>
    <mergeCell ref="AL72:AM72"/>
    <mergeCell ref="AN72:AO72"/>
    <mergeCell ref="BD72:BE72"/>
    <mergeCell ref="BF72:BG72"/>
    <mergeCell ref="BH72:BI72"/>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N44:O44"/>
    <mergeCell ref="P44:Q44"/>
    <mergeCell ref="R44:S44"/>
    <mergeCell ref="T44:U44"/>
    <mergeCell ref="V44:W44"/>
    <mergeCell ref="X44:Y44"/>
    <mergeCell ref="Z44:AA44"/>
    <mergeCell ref="AB44:AC44"/>
    <mergeCell ref="AD44:AE44"/>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N32:O32"/>
    <mergeCell ref="P32:Q32"/>
    <mergeCell ref="R32:S32"/>
    <mergeCell ref="T32:U32"/>
    <mergeCell ref="V32:W32"/>
    <mergeCell ref="X32:Y32"/>
    <mergeCell ref="Z32:AA32"/>
    <mergeCell ref="AB32:AC32"/>
    <mergeCell ref="AD32:AE32"/>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A27:A28"/>
    <mergeCell ref="B28:C28"/>
    <mergeCell ref="D28:E28"/>
    <mergeCell ref="F28:G28"/>
    <mergeCell ref="H28:I28"/>
    <mergeCell ref="J28:K28"/>
    <mergeCell ref="L28:M28"/>
    <mergeCell ref="N28:O28"/>
    <mergeCell ref="P28:Q28"/>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D24:AE24"/>
    <mergeCell ref="AF24:AG24"/>
    <mergeCell ref="AH24:AI24"/>
    <mergeCell ref="AJ24:AK24"/>
    <mergeCell ref="AL24:AM24"/>
    <mergeCell ref="AN24:AO24"/>
    <mergeCell ref="BD24:BE24"/>
    <mergeCell ref="BF24:BG24"/>
    <mergeCell ref="BH24:BI24"/>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BD20:BE20"/>
    <mergeCell ref="BF20:BG20"/>
    <mergeCell ref="BH20:BI20"/>
    <mergeCell ref="BJ20:BK20"/>
    <mergeCell ref="AP20:AQ20"/>
    <mergeCell ref="AR20:AS20"/>
    <mergeCell ref="AT20:AU20"/>
    <mergeCell ref="AV20:AW20"/>
    <mergeCell ref="AX20:AY20"/>
    <mergeCell ref="AZ20:BA20"/>
    <mergeCell ref="BB20:BC20"/>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N12:O12"/>
    <mergeCell ref="P12:Q12"/>
    <mergeCell ref="R12:S12"/>
    <mergeCell ref="T12:U12"/>
    <mergeCell ref="V12:W12"/>
    <mergeCell ref="X12:Y12"/>
    <mergeCell ref="Z12:AA12"/>
    <mergeCell ref="AB12:AC12"/>
    <mergeCell ref="AD12:AE12"/>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6:O16"/>
    <mergeCell ref="P16:Q16"/>
    <mergeCell ref="R16:S16"/>
    <mergeCell ref="T16:U16"/>
    <mergeCell ref="V16:W16"/>
    <mergeCell ref="X16:Y16"/>
    <mergeCell ref="Z16:AA16"/>
    <mergeCell ref="AP16:AQ1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N36:O36"/>
    <mergeCell ref="P36:Q36"/>
    <mergeCell ref="R36:S36"/>
    <mergeCell ref="T36:U36"/>
    <mergeCell ref="V36:W36"/>
    <mergeCell ref="X36:Y36"/>
    <mergeCell ref="Z36:AA36"/>
    <mergeCell ref="AB36:AC36"/>
    <mergeCell ref="AD36:AE36"/>
    <mergeCell ref="BH40:BI40"/>
    <mergeCell ref="BJ40:BK40"/>
    <mergeCell ref="AT40:AU40"/>
    <mergeCell ref="AV40:AW40"/>
    <mergeCell ref="AX40:AY40"/>
    <mergeCell ref="AZ40:BA40"/>
    <mergeCell ref="BB40:BC40"/>
    <mergeCell ref="BD40:BE40"/>
    <mergeCell ref="BF40:BG40"/>
  </mergeCells>
  <conditionalFormatting sqref="B12:BK12 B16:BK16 B20:BK20 B24:BK24 B28:BK28 B32:BK32 B36:BK36 B40:BK40 B44:BK44 B48:BK48 B52:BK52 B56:BK56 B60:BK60 B64:BK64 B68:BK68 B72:BK72 B76:BK76 B80:BK80 B84:BK84 B88:BK88">
    <cfRule type="containsText" dxfId="20" priority="3" operator="containsText" text="GUARDIA PASIVA">
      <formula>NOT(ISERROR(SEARCH(("GUARDIA PASIVA"),(B12))))</formula>
    </cfRule>
  </conditionalFormatting>
  <conditionalFormatting sqref="B13:BL13 B17:BL17 B21:BL21 B25:BL25 B29:BL29 B33:BL33 B37:BL37 B41:BL41 B45:BL45 B49:BL49 B53:BL53 B57:BL57 B61:BL61 B65:BL65 B69:BL69 B73:BL73 B77:BL77 B81:BL81 B85:BL85 B89:BL89">
    <cfRule type="cellIs" dxfId="19" priority="1" operator="greaterThanOrEqual">
      <formula>0.5</formula>
    </cfRule>
  </conditionalFormatting>
  <conditionalFormatting sqref="D11:BK12 B12:C12 D15:BK16 B16:C16 D19:BK20 B20:C20 D23:BK24 B24:C24 D27:BK28 B28:C28 D31:BK32 B32:C32 D35:BK36 B36:C36 D39:BK40 B40:C40 D43:BK44 B44:C44 D47:BK48 B48:C48 D51:BK52 B52:C52 D55:BK56 B56:C56 D59:BK60 B60:C60 D63:BK64 B64:C64 D67:BK68 B68:C68 D71:BK72 B72:C72 D75:BK76 B76:C76 D79:BK80 B80:C80 D83:BK84 B84:C84 D87:BK88 B88:C88">
    <cfRule type="containsText" dxfId="18" priority="2" operator="containsText" text="D,">
      <formula>NOT(ISERROR(SEARCH(("D,"),(D11))))</formula>
    </cfRule>
  </conditionalFormatting>
  <dataValidations disablePrompts="1" count="4">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xr:uid="{00000000-0002-0000-0100-000000000000}">
      <formula1>"APLICA PRIMA"</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xr:uid="{00000000-0002-0000-0100-000001000000}">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xr:uid="{00000000-0002-0000-0100-000002000000}">
      <formula1>0.5</formula1>
    </dataValidation>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xr:uid="{00000000-0002-0000-0100-000003000000}">
      <formula1>"FALTA,RETARDO,ACUERDO,P SIN GOCE,NO SE CITO,FESTIVO,VACACIONES,INCAPACIDAD,SUSPENSION"</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L100"/>
  <sheetViews>
    <sheetView workbookViewId="0">
      <pane xSplit="1" topLeftCell="B1" activePane="topRight" state="frozen"/>
      <selection pane="topRight" activeCell="C2" sqref="C2"/>
    </sheetView>
  </sheetViews>
  <sheetFormatPr baseColWidth="10" defaultColWidth="12.5703125" defaultRowHeight="15.75" customHeight="1" x14ac:dyDescent="0.2"/>
  <cols>
    <col min="1" max="1" width="40.28515625" customWidth="1"/>
    <col min="2" max="64" width="15.5703125" customWidth="1"/>
  </cols>
  <sheetData>
    <row r="1" spans="1:64" ht="12.75" x14ac:dyDescent="0.2">
      <c r="A1" s="1"/>
      <c r="B1" s="1"/>
      <c r="E1" s="1"/>
      <c r="F1" s="1"/>
      <c r="G1" s="1"/>
      <c r="H1" s="1"/>
      <c r="I1" s="1"/>
      <c r="J1" s="1"/>
      <c r="K1" s="1"/>
      <c r="L1" s="1"/>
      <c r="M1" s="1"/>
      <c r="N1" s="1"/>
      <c r="O1" s="1"/>
      <c r="P1" s="1"/>
      <c r="Q1" s="1"/>
      <c r="R1" s="1"/>
      <c r="S1" s="1"/>
      <c r="T1" s="1"/>
      <c r="U1" s="1"/>
      <c r="V1" s="1"/>
      <c r="W1" s="1"/>
      <c r="X1" s="1"/>
      <c r="Y1" s="1"/>
      <c r="Z1" s="1"/>
      <c r="AA1" s="1"/>
      <c r="AB1" s="2"/>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ht="12.75" x14ac:dyDescent="0.2">
      <c r="A2" s="1"/>
      <c r="B2" s="1"/>
      <c r="E2" s="1"/>
      <c r="F2" s="1"/>
      <c r="G2" s="1"/>
      <c r="H2" s="1"/>
      <c r="I2" s="1"/>
      <c r="J2" s="1"/>
      <c r="K2" s="1"/>
      <c r="L2" s="1"/>
      <c r="M2" s="1"/>
      <c r="N2" s="1"/>
      <c r="O2" s="1"/>
      <c r="P2" s="1"/>
      <c r="Q2" s="1"/>
      <c r="R2" s="1"/>
      <c r="S2" s="1"/>
      <c r="T2" s="1"/>
      <c r="U2" s="1"/>
      <c r="V2" s="1"/>
      <c r="W2" s="1"/>
      <c r="X2" s="1"/>
      <c r="Y2" s="1"/>
      <c r="Z2" s="1"/>
      <c r="AA2" s="1"/>
      <c r="AB2" s="2"/>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spans="1:64" ht="12.75" x14ac:dyDescent="0.2">
      <c r="A3" s="1"/>
      <c r="B3" s="1"/>
      <c r="E3" s="1"/>
      <c r="F3" s="1"/>
      <c r="G3" s="1"/>
      <c r="H3" s="1"/>
      <c r="I3" s="1"/>
      <c r="J3" s="1"/>
      <c r="K3" s="1"/>
      <c r="L3" s="1"/>
      <c r="M3" s="1"/>
      <c r="N3" s="1"/>
      <c r="O3" s="1"/>
      <c r="P3" s="1"/>
      <c r="Q3" s="1"/>
      <c r="R3" s="1"/>
      <c r="S3" s="1"/>
      <c r="T3" s="1"/>
      <c r="U3" s="1"/>
      <c r="V3" s="1"/>
      <c r="W3" s="1"/>
      <c r="X3" s="1"/>
      <c r="Y3" s="1"/>
      <c r="Z3" s="1"/>
      <c r="AA3" s="1"/>
      <c r="AB3" s="2"/>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12.75" x14ac:dyDescent="0.2">
      <c r="A4" s="1"/>
      <c r="B4" s="1"/>
      <c r="E4" s="1"/>
      <c r="F4" s="1"/>
      <c r="G4" s="1"/>
      <c r="H4" s="1"/>
      <c r="I4" s="1"/>
      <c r="J4" s="1"/>
      <c r="K4" s="1"/>
      <c r="L4" s="1"/>
      <c r="M4" s="1"/>
      <c r="N4" s="1"/>
      <c r="O4" s="1"/>
      <c r="P4" s="1"/>
      <c r="Q4" s="1"/>
      <c r="R4" s="1"/>
      <c r="S4" s="1"/>
      <c r="T4" s="1"/>
      <c r="U4" s="1"/>
      <c r="V4" s="1"/>
      <c r="W4" s="1"/>
      <c r="X4" s="1"/>
      <c r="Y4" s="1"/>
      <c r="Z4" s="1"/>
      <c r="AA4" s="1"/>
      <c r="AB4" s="2"/>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ht="12.75" x14ac:dyDescent="0.2">
      <c r="A5" s="1"/>
      <c r="B5" s="1"/>
      <c r="E5" s="1"/>
      <c r="F5" s="1"/>
      <c r="G5" s="1"/>
      <c r="H5" s="1"/>
      <c r="I5" s="1"/>
      <c r="J5" s="1"/>
      <c r="K5" s="1"/>
      <c r="L5" s="1"/>
      <c r="M5" s="1"/>
      <c r="N5" s="1"/>
      <c r="O5" s="1"/>
      <c r="P5" s="1"/>
      <c r="Q5" s="1"/>
      <c r="R5" s="1"/>
      <c r="S5" s="1"/>
      <c r="T5" s="1"/>
      <c r="U5" s="1"/>
      <c r="V5" s="1"/>
      <c r="W5" s="1"/>
      <c r="X5" s="1"/>
      <c r="Y5" s="1"/>
      <c r="Z5" s="1"/>
      <c r="AA5" s="1"/>
      <c r="AB5" s="2"/>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spans="1:64" ht="12.75" x14ac:dyDescent="0.2">
      <c r="A6" s="1"/>
      <c r="B6" s="1"/>
      <c r="D6" s="1"/>
      <c r="E6" s="1"/>
      <c r="F6" s="1"/>
      <c r="G6" s="1"/>
      <c r="H6" s="1"/>
      <c r="I6" s="1"/>
      <c r="J6" s="1"/>
      <c r="K6" s="1"/>
      <c r="L6" s="1"/>
      <c r="M6" s="1"/>
      <c r="N6" s="1"/>
      <c r="O6" s="1"/>
      <c r="P6" s="1"/>
      <c r="Q6" s="1"/>
      <c r="R6" s="1"/>
      <c r="S6" s="1"/>
      <c r="T6" s="1"/>
      <c r="U6" s="1"/>
      <c r="V6" s="1"/>
      <c r="W6" s="1"/>
      <c r="X6" s="1"/>
      <c r="Y6" s="1"/>
      <c r="Z6" s="1"/>
      <c r="AA6" s="1"/>
      <c r="AB6" s="2"/>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spans="1:64" ht="12.75" x14ac:dyDescent="0.2">
      <c r="A7" s="1"/>
      <c r="B7" s="1"/>
      <c r="D7" s="1"/>
      <c r="E7" s="1"/>
      <c r="F7" s="1"/>
      <c r="G7" s="1"/>
      <c r="H7" s="1"/>
      <c r="I7" s="1"/>
      <c r="J7" s="1"/>
      <c r="K7" s="1"/>
      <c r="L7" s="1"/>
      <c r="M7" s="1"/>
      <c r="N7" s="1"/>
      <c r="O7" s="1"/>
      <c r="P7" s="1"/>
      <c r="Q7" s="1"/>
      <c r="R7" s="1"/>
      <c r="S7" s="1"/>
      <c r="T7" s="1"/>
      <c r="U7" s="1"/>
      <c r="V7" s="1"/>
      <c r="W7" s="1"/>
      <c r="X7" s="1"/>
      <c r="Y7" s="1"/>
      <c r="Z7" s="1"/>
      <c r="AA7" s="1"/>
      <c r="AB7" s="2"/>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4" ht="12.75" x14ac:dyDescent="0.2">
      <c r="A8" s="1"/>
      <c r="B8" s="1"/>
      <c r="D8" s="1"/>
      <c r="E8" s="1"/>
      <c r="F8" s="1"/>
      <c r="G8" s="1"/>
      <c r="H8" s="1"/>
      <c r="I8" s="1"/>
      <c r="J8" s="1"/>
      <c r="K8" s="1"/>
      <c r="L8" s="1"/>
      <c r="M8" s="1"/>
      <c r="N8" s="1"/>
      <c r="O8" s="1"/>
      <c r="P8" s="1"/>
      <c r="Q8" s="1"/>
      <c r="R8" s="1"/>
      <c r="S8" s="1"/>
      <c r="T8" s="1"/>
      <c r="U8" s="1"/>
      <c r="V8" s="1"/>
      <c r="W8" s="1"/>
      <c r="X8" s="1"/>
      <c r="Y8" s="1"/>
      <c r="Z8" s="1"/>
      <c r="AA8" s="1"/>
      <c r="AB8" s="2"/>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spans="1:64" ht="12.75" x14ac:dyDescent="0.2">
      <c r="A9" s="1"/>
      <c r="B9" s="1"/>
      <c r="D9" s="1"/>
      <c r="E9" s="1"/>
      <c r="F9" s="1"/>
      <c r="G9" s="1"/>
      <c r="H9" s="1"/>
      <c r="I9" s="1"/>
      <c r="J9" s="1"/>
      <c r="K9" s="1"/>
      <c r="L9" s="1"/>
      <c r="M9" s="1"/>
      <c r="N9" s="1"/>
      <c r="O9" s="1"/>
      <c r="P9" s="1"/>
      <c r="Q9" s="1"/>
      <c r="R9" s="1"/>
      <c r="S9" s="1"/>
      <c r="T9" s="1"/>
      <c r="U9" s="1"/>
      <c r="V9" s="1"/>
      <c r="W9" s="1"/>
      <c r="X9" s="1"/>
      <c r="Y9" s="1"/>
      <c r="Z9" s="1"/>
      <c r="AA9" s="1"/>
      <c r="AB9" s="2"/>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spans="1:64" ht="12.75" x14ac:dyDescent="0.2">
      <c r="A10" s="3" t="str">
        <f ca="1">IFERROR(__xludf.DUMMYFUNCTION("IMPORTRANGE(""https://docs.google.com/spreadsheets/d/103FIzrgWxuAAak5iaD0qN6FB1b1ilk1aw3BCu3OAOpo/edit#gid=932464427"",""AUTO!A10:BL100"")"),"NOMBRE")</f>
        <v>NOMBRE</v>
      </c>
      <c r="B10" s="4">
        <f ca="1">IFERROR(__xludf.DUMMYFUNCTION("""COMPUTED_VALUE"""),45200)</f>
        <v>45200</v>
      </c>
      <c r="C10" s="5"/>
      <c r="D10" s="4">
        <f ca="1">IFERROR(__xludf.DUMMYFUNCTION("""COMPUTED_VALUE"""),45201)</f>
        <v>45201</v>
      </c>
      <c r="E10" s="5"/>
      <c r="F10" s="4">
        <f ca="1">IFERROR(__xludf.DUMMYFUNCTION("""COMPUTED_VALUE"""),45202)</f>
        <v>45202</v>
      </c>
      <c r="G10" s="5"/>
      <c r="H10" s="4">
        <f ca="1">IFERROR(__xludf.DUMMYFUNCTION("""COMPUTED_VALUE"""),45203)</f>
        <v>45203</v>
      </c>
      <c r="I10" s="5"/>
      <c r="J10" s="4">
        <f ca="1">IFERROR(__xludf.DUMMYFUNCTION("""COMPUTED_VALUE"""),45204)</f>
        <v>45204</v>
      </c>
      <c r="K10" s="5"/>
      <c r="L10" s="4">
        <f ca="1">IFERROR(__xludf.DUMMYFUNCTION("""COMPUTED_VALUE"""),45205)</f>
        <v>45205</v>
      </c>
      <c r="M10" s="5"/>
      <c r="N10" s="4">
        <f ca="1">IFERROR(__xludf.DUMMYFUNCTION("""COMPUTED_VALUE"""),45206)</f>
        <v>45206</v>
      </c>
      <c r="O10" s="5"/>
      <c r="P10" s="4">
        <f ca="1">IFERROR(__xludf.DUMMYFUNCTION("""COMPUTED_VALUE"""),45207)</f>
        <v>45207</v>
      </c>
      <c r="Q10" s="5"/>
      <c r="R10" s="4">
        <f ca="1">IFERROR(__xludf.DUMMYFUNCTION("""COMPUTED_VALUE"""),45208)</f>
        <v>45208</v>
      </c>
      <c r="S10" s="5"/>
      <c r="T10" s="4">
        <f ca="1">IFERROR(__xludf.DUMMYFUNCTION("""COMPUTED_VALUE"""),45209)</f>
        <v>45209</v>
      </c>
      <c r="U10" s="5"/>
      <c r="V10" s="4">
        <f ca="1">IFERROR(__xludf.DUMMYFUNCTION("""COMPUTED_VALUE"""),45210)</f>
        <v>45210</v>
      </c>
      <c r="W10" s="5"/>
      <c r="X10" s="4">
        <f ca="1">IFERROR(__xludf.DUMMYFUNCTION("""COMPUTED_VALUE"""),45211)</f>
        <v>45211</v>
      </c>
      <c r="Y10" s="5"/>
      <c r="Z10" s="4">
        <f ca="1">IFERROR(__xludf.DUMMYFUNCTION("""COMPUTED_VALUE"""),45212)</f>
        <v>45212</v>
      </c>
      <c r="AA10" s="5"/>
      <c r="AB10" s="4">
        <f ca="1">IFERROR(__xludf.DUMMYFUNCTION("""COMPUTED_VALUE"""),45213)</f>
        <v>45213</v>
      </c>
      <c r="AC10" s="5"/>
      <c r="AD10" s="4">
        <f ca="1">IFERROR(__xludf.DUMMYFUNCTION("""COMPUTED_VALUE"""),45214)</f>
        <v>45214</v>
      </c>
      <c r="AE10" s="5"/>
      <c r="AF10" s="4">
        <f ca="1">IFERROR(__xludf.DUMMYFUNCTION("""COMPUTED_VALUE"""),45215)</f>
        <v>45215</v>
      </c>
      <c r="AG10" s="5"/>
      <c r="AH10" s="4">
        <f ca="1">IFERROR(__xludf.DUMMYFUNCTION("""COMPUTED_VALUE"""),45216)</f>
        <v>45216</v>
      </c>
      <c r="AI10" s="5"/>
      <c r="AJ10" s="4">
        <f ca="1">IFERROR(__xludf.DUMMYFUNCTION("""COMPUTED_VALUE"""),45217)</f>
        <v>45217</v>
      </c>
      <c r="AK10" s="5"/>
      <c r="AL10" s="4">
        <f ca="1">IFERROR(__xludf.DUMMYFUNCTION("""COMPUTED_VALUE"""),45218)</f>
        <v>45218</v>
      </c>
      <c r="AM10" s="5"/>
      <c r="AN10" s="4">
        <f ca="1">IFERROR(__xludf.DUMMYFUNCTION("""COMPUTED_VALUE"""),45219)</f>
        <v>45219</v>
      </c>
      <c r="AO10" s="5"/>
      <c r="AP10" s="4">
        <f ca="1">IFERROR(__xludf.DUMMYFUNCTION("""COMPUTED_VALUE"""),45220)</f>
        <v>45220</v>
      </c>
      <c r="AQ10" s="5"/>
      <c r="AR10" s="4">
        <f ca="1">IFERROR(__xludf.DUMMYFUNCTION("""COMPUTED_VALUE"""),45221)</f>
        <v>45221</v>
      </c>
      <c r="AS10" s="5"/>
      <c r="AT10" s="4">
        <f ca="1">IFERROR(__xludf.DUMMYFUNCTION("""COMPUTED_VALUE"""),45222)</f>
        <v>45222</v>
      </c>
      <c r="AU10" s="5" t="str">
        <f ca="1">IFERROR(__xludf.DUMMYFUNCTION("""COMPUTED_VALUE"""),"VACACIONES")</f>
        <v>VACACIONES</v>
      </c>
      <c r="AV10" s="4">
        <f ca="1">IFERROR(__xludf.DUMMYFUNCTION("""COMPUTED_VALUE"""),45223)</f>
        <v>45223</v>
      </c>
      <c r="AW10" s="5"/>
      <c r="AX10" s="4">
        <f ca="1">IFERROR(__xludf.DUMMYFUNCTION("""COMPUTED_VALUE"""),45224)</f>
        <v>45224</v>
      </c>
      <c r="AY10" s="5"/>
      <c r="AZ10" s="4">
        <f ca="1">IFERROR(__xludf.DUMMYFUNCTION("""COMPUTED_VALUE"""),45225)</f>
        <v>45225</v>
      </c>
      <c r="BA10" s="5"/>
      <c r="BB10" s="4">
        <f ca="1">IFERROR(__xludf.DUMMYFUNCTION("""COMPUTED_VALUE"""),45226)</f>
        <v>45226</v>
      </c>
      <c r="BC10" s="5"/>
      <c r="BD10" s="4">
        <f ca="1">IFERROR(__xludf.DUMMYFUNCTION("""COMPUTED_VALUE"""),45227)</f>
        <v>45227</v>
      </c>
      <c r="BE10" s="5"/>
      <c r="BF10" s="4">
        <f ca="1">IFERROR(__xludf.DUMMYFUNCTION("""COMPUTED_VALUE"""),45228)</f>
        <v>45228</v>
      </c>
      <c r="BG10" s="5"/>
      <c r="BH10" s="4">
        <f ca="1">IFERROR(__xludf.DUMMYFUNCTION("""COMPUTED_VALUE"""),45229)</f>
        <v>45229</v>
      </c>
      <c r="BI10" s="5"/>
      <c r="BJ10" s="4">
        <f ca="1">IFERROR(__xludf.DUMMYFUNCTION("""COMPUTED_VALUE"""),45230)</f>
        <v>45230</v>
      </c>
      <c r="BK10" s="5"/>
      <c r="BL10" s="6" t="str">
        <f ca="1">IFERROR(__xludf.DUMMYFUNCTION("""COMPUTED_VALUE"""),"HORAS EXTRA")</f>
        <v>HORAS EXTRA</v>
      </c>
    </row>
    <row r="11" spans="1:64" ht="12.75" x14ac:dyDescent="0.2">
      <c r="A11" s="18" t="str">
        <f ca="1">IFERROR(__xludf.DUMMYFUNCTION("""COMPUTED_VALUE"""),"EMANUEL GUZMAN")</f>
        <v>EMANUEL GUZMAN</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8"/>
    </row>
    <row r="12" spans="1:64" ht="78" customHeight="1" x14ac:dyDescent="0.2">
      <c r="A12" s="17"/>
      <c r="B12" s="16"/>
      <c r="C12" s="17"/>
      <c r="D12" s="16" t="str">
        <f ca="1">IFERROR(__xludf.DUMMYFUNCTION("""COMPUTED_VALUE"""),"ACTIVIDAD ADMINISTRATIVA")</f>
        <v>ACTIVIDAD ADMINISTRATIVA</v>
      </c>
      <c r="E12" s="17"/>
      <c r="F12" s="16" t="str">
        <f ca="1">IFERROR(__xludf.DUMMYFUNCTION("""COMPUTED_VALUE"""),"TRABAJO ADMINISTRATIVO, REVISION DE TRABAJOS EN ALMACEN DE PRODUCTO TERMINADO")</f>
        <v>TRABAJO ADMINISTRATIVO, REVISION DE TRABAJOS EN ALMACEN DE PRODUCTO TERMINADO</v>
      </c>
      <c r="G12" s="17"/>
      <c r="H12" s="16" t="str">
        <f ca="1">IFERROR(__xludf.DUMMYFUNCTION("""COMPUTED_VALUE"""),"TRABAJO ADMINISTRATIVO")</f>
        <v>TRABAJO ADMINISTRATIVO</v>
      </c>
      <c r="I12" s="17"/>
      <c r="J12" s="16" t="str">
        <f ca="1">IFERROR(__xludf.DUMMYFUNCTION("""COMPUTED_VALUE"""),"TRABAJO ADMINISTRATIVO")</f>
        <v>TRABAJO ADMINISTRATIVO</v>
      </c>
      <c r="K12" s="17"/>
      <c r="L12" s="16" t="str">
        <f ca="1">IFERROR(__xludf.DUMMYFUNCTION("""COMPUTED_VALUE"""),"TRABAJO ADMINISTRATIVO")</f>
        <v>TRABAJO ADMINISTRATIVO</v>
      </c>
      <c r="M12" s="17"/>
      <c r="N12" s="16" t="str">
        <f ca="1">IFERROR(__xludf.DUMMYFUNCTION("""COMPUTED_VALUE"""),"GUARDIA PASIVA, PLATICA DEL ISO")</f>
        <v>GUARDIA PASIVA, PLATICA DEL ISO</v>
      </c>
      <c r="O12" s="17"/>
      <c r="P12" s="16" t="str">
        <f ca="1">IFERROR(__xludf.DUMMYFUNCTION("""COMPUTED_VALUE"""),"GUARDIA PASIVA")</f>
        <v>GUARDIA PASIVA</v>
      </c>
      <c r="Q12" s="17"/>
      <c r="R12" s="16" t="str">
        <f ca="1">IFERROR(__xludf.DUMMYFUNCTION("""COMPUTED_VALUE"""),"CURSO DE ISO POR LA MAÑANA, TRABAJO ADMINISTRATIVO")</f>
        <v>CURSO DE ISO POR LA MAÑANA, TRABAJO ADMINISTRATIVO</v>
      </c>
      <c r="S12" s="17"/>
      <c r="T12" s="16" t="str">
        <f ca="1">IFERROR(__xludf.DUMMYFUNCTION("""COMPUTED_VALUE"""),"TRABAJO ADMISTRATIVO")</f>
        <v>TRABAJO ADMISTRATIVO</v>
      </c>
      <c r="U12" s="17"/>
      <c r="V12" s="16" t="str">
        <f ca="1">IFERROR(__xludf.DUMMYFUNCTION("""COMPUTED_VALUE"""),"TRABAJO EN REDI, REVISION DE HMI 1 Y 7, 3M5 ENLACES A VOLCADOR Y 102F")</f>
        <v>TRABAJO EN REDI, REVISION DE HMI 1 Y 7, 3M5 ENLACES A VOLCADOR Y 102F</v>
      </c>
      <c r="W12" s="17"/>
      <c r="X12" s="16" t="str">
        <f ca="1">IFERROR(__xludf.DUMMYFUNCTION("""COMPUTED_VALUE"""),"TRABAJO ADMINISTRATIVO")</f>
        <v>TRABAJO ADMINISTRATIVO</v>
      </c>
      <c r="Y12" s="17"/>
      <c r="Z12" s="16" t="str">
        <f ca="1">IFERROR(__xludf.DUMMYFUNCTION("""COMPUTED_VALUE"""),"TRABAJO ADMINISTRATIVO")</f>
        <v>TRABAJO ADMINISTRATIVO</v>
      </c>
      <c r="AA12" s="17"/>
      <c r="AB12" s="16" t="str">
        <f ca="1">IFERROR(__xludf.DUMMYFUNCTION("""COMPUTED_VALUE"""),"TRABAJO EN CASA, REUNION CON ISO, GUARDIA PASIVA")</f>
        <v>TRABAJO EN CASA, REUNION CON ISO, GUARDIA PASIVA</v>
      </c>
      <c r="AC12" s="17"/>
      <c r="AD12" s="16" t="str">
        <f ca="1">IFERROR(__xludf.DUMMYFUNCTION("""COMPUTED_VALUE"""),"GUARDIA PASIVA")</f>
        <v>GUARDIA PASIVA</v>
      </c>
      <c r="AE12" s="17"/>
      <c r="AF12" s="16" t="str">
        <f ca="1">IFERROR(__xludf.DUMMYFUNCTION("""COMPUTED_VALUE"""),"AUDITORIA DEL ISO, TRABAJO ADMINISTRATIVO")</f>
        <v>AUDITORIA DEL ISO, TRABAJO ADMINISTRATIVO</v>
      </c>
      <c r="AG12" s="17"/>
      <c r="AH12" s="16" t="str">
        <f ca="1">IFERROR(__xludf.DUMMYFUNCTION("""COMPUTED_VALUE"""),"TRABAJO ADMINISTRATIVO")</f>
        <v>TRABAJO ADMINISTRATIVO</v>
      </c>
      <c r="AI12" s="17"/>
      <c r="AJ12" s="16"/>
      <c r="AK12" s="17"/>
      <c r="AL12" s="16" t="str">
        <f ca="1">IFERROR(__xludf.DUMMYFUNCTION("""COMPUTED_VALUE"""),"CURSO DE ALTURAS")</f>
        <v>CURSO DE ALTURAS</v>
      </c>
      <c r="AM12" s="17"/>
      <c r="AN12" s="16" t="str">
        <f ca="1">IFERROR(__xludf.DUMMYFUNCTION("""COMPUTED_VALUE"""),"CURSO DE ALTURAS POR LA MAÑANA, TRABAJO ADMINISTRATIVO EN OFICINAS NOGALAR")</f>
        <v>CURSO DE ALTURAS POR LA MAÑANA, TRABAJO ADMINISTRATIVO EN OFICINAS NOGALAR</v>
      </c>
      <c r="AO12" s="17"/>
      <c r="AP12" s="16" t="str">
        <f ca="1">IFERROR(__xludf.DUMMYFUNCTION("""COMPUTED_VALUE"""),"CURSO EN OFICINA NOGALAR Y DIFUSION, GUARDIA PASIVA")</f>
        <v>CURSO EN OFICINA NOGALAR Y DIFUSION, GUARDIA PASIVA</v>
      </c>
      <c r="AQ12" s="17"/>
      <c r="AR12" s="16" t="str">
        <f ca="1">IFERROR(__xludf.DUMMYFUNCTION("""COMPUTED_VALUE"""),"GUARDIA PASIVA")</f>
        <v>GUARDIA PASIVA</v>
      </c>
      <c r="AS12" s="17"/>
      <c r="AT12" s="16" t="str">
        <f ca="1">IFERROR(__xludf.DUMMYFUNCTION("""COMPUTED_VALUE"""),"DIA DE VACACIONES")</f>
        <v>DIA DE VACACIONES</v>
      </c>
      <c r="AU12" s="17"/>
      <c r="AV12" s="16" t="str">
        <f ca="1">IFERROR(__xludf.DUMMYFUNCTION("""COMPUTED_VALUE"""),"TRABAJOS ADMINISTRATIVO, REUNION CON OSCAR GARZA PARA ACTIVIDADES EN PARO DE ACERIA")</f>
        <v>TRABAJOS ADMINISTRATIVO, REUNION CON OSCAR GARZA PARA ACTIVIDADES EN PARO DE ACERIA</v>
      </c>
      <c r="AW12" s="17"/>
      <c r="AX12" s="16" t="str">
        <f ca="1">IFERROR(__xludf.DUMMYFUNCTION("""COMPUTED_VALUE"""),"TRABAJOS ADMINISTRATIVO")</f>
        <v>TRABAJOS ADMINISTRATIVO</v>
      </c>
      <c r="AY12" s="17"/>
      <c r="AZ12" s="16" t="str">
        <f ca="1">IFERROR(__xludf.DUMMYFUNCTION("""COMPUTED_VALUE"""),"TRABAJOS ADMINISTRATIVO")</f>
        <v>TRABAJOS ADMINISTRATIVO</v>
      </c>
      <c r="BA12" s="17"/>
      <c r="BB12" s="16" t="str">
        <f ca="1">IFERROR(__xludf.DUMMYFUNCTION("""COMPUTED_VALUE"""),"TRABAJOS ADMINISTRATIVO")</f>
        <v>TRABAJOS ADMINISTRATIVO</v>
      </c>
      <c r="BC12" s="17"/>
      <c r="BD12" s="16" t="str">
        <f ca="1">IFERROR(__xludf.DUMMYFUNCTION("""COMPUTED_VALUE"""),"NO SE CITO")</f>
        <v>NO SE CITO</v>
      </c>
      <c r="BE12" s="17"/>
      <c r="BF12" s="16"/>
      <c r="BG12" s="17"/>
      <c r="BH12" s="16" t="str">
        <f ca="1">IFERROR(__xludf.DUMMYFUNCTION("""COMPUTED_VALUE"""),"TRABAJO ADMINISTRATIVO")</f>
        <v>TRABAJO ADMINISTRATIVO</v>
      </c>
      <c r="BI12" s="17"/>
      <c r="BJ12" s="16" t="str">
        <f ca="1">IFERROR(__xludf.DUMMYFUNCTION("""COMPUTED_VALUE"""),"MINI REX DE ACERIA, ENTRADA 8M, SALIDA 7:45 PM")</f>
        <v>MINI REX DE ACERIA, ENTRADA 8M, SALIDA 7:45 PM</v>
      </c>
      <c r="BK12" s="17"/>
      <c r="BL12" s="8"/>
    </row>
    <row r="13" spans="1:64" ht="12.75" x14ac:dyDescent="0.2">
      <c r="A13" s="9" t="str">
        <f ca="1">IFERROR(__xludf.DUMMYFUNCTION("""COMPUTED_VALUE"""),"HORAS EXTRA/PRIMA ALIMENTICIA")</f>
        <v>HORAS EXTRA/PRIMA ALIMENTICIA</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f ca="1">IFERROR(__xludf.DUMMYFUNCTION("""COMPUTED_VALUE"""),1.8)</f>
        <v>1.8</v>
      </c>
      <c r="BK13" s="10"/>
      <c r="BL13" s="1">
        <f ca="1">IFERROR(__xludf.DUMMYFUNCTION("""COMPUTED_VALUE"""),1.8)</f>
        <v>1.8</v>
      </c>
    </row>
    <row r="14" spans="1:64" ht="12.75" x14ac:dyDescent="0.2">
      <c r="A14" s="3" t="str">
        <f ca="1">IFERROR(__xludf.DUMMYFUNCTION("""COMPUTED_VALUE"""),"NOMBRE")</f>
        <v>NOMBRE</v>
      </c>
      <c r="B14" s="4">
        <f ca="1">IFERROR(__xludf.DUMMYFUNCTION("""COMPUTED_VALUE"""),45200)</f>
        <v>45200</v>
      </c>
      <c r="C14" s="5"/>
      <c r="D14" s="4">
        <f ca="1">IFERROR(__xludf.DUMMYFUNCTION("""COMPUTED_VALUE"""),45201)</f>
        <v>45201</v>
      </c>
      <c r="E14" s="5"/>
      <c r="F14" s="4">
        <f ca="1">IFERROR(__xludf.DUMMYFUNCTION("""COMPUTED_VALUE"""),45202)</f>
        <v>45202</v>
      </c>
      <c r="G14" s="5"/>
      <c r="H14" s="4">
        <f ca="1">IFERROR(__xludf.DUMMYFUNCTION("""COMPUTED_VALUE"""),45203)</f>
        <v>45203</v>
      </c>
      <c r="I14" s="5"/>
      <c r="J14" s="4">
        <f ca="1">IFERROR(__xludf.DUMMYFUNCTION("""COMPUTED_VALUE"""),45204)</f>
        <v>45204</v>
      </c>
      <c r="K14" s="5"/>
      <c r="L14" s="4">
        <f ca="1">IFERROR(__xludf.DUMMYFUNCTION("""COMPUTED_VALUE"""),45205)</f>
        <v>45205</v>
      </c>
      <c r="M14" s="5"/>
      <c r="N14" s="4">
        <f ca="1">IFERROR(__xludf.DUMMYFUNCTION("""COMPUTED_VALUE"""),45206)</f>
        <v>45206</v>
      </c>
      <c r="O14" s="5"/>
      <c r="P14" s="4">
        <f ca="1">IFERROR(__xludf.DUMMYFUNCTION("""COMPUTED_VALUE"""),45207)</f>
        <v>45207</v>
      </c>
      <c r="Q14" s="5"/>
      <c r="R14" s="4">
        <f ca="1">IFERROR(__xludf.DUMMYFUNCTION("""COMPUTED_VALUE"""),45208)</f>
        <v>45208</v>
      </c>
      <c r="S14" s="5"/>
      <c r="T14" s="4">
        <f ca="1">IFERROR(__xludf.DUMMYFUNCTION("""COMPUTED_VALUE"""),45209)</f>
        <v>45209</v>
      </c>
      <c r="U14" s="5"/>
      <c r="V14" s="4">
        <f ca="1">IFERROR(__xludf.DUMMYFUNCTION("""COMPUTED_VALUE"""),45210)</f>
        <v>45210</v>
      </c>
      <c r="W14" s="5"/>
      <c r="X14" s="4">
        <f ca="1">IFERROR(__xludf.DUMMYFUNCTION("""COMPUTED_VALUE"""),45211)</f>
        <v>45211</v>
      </c>
      <c r="Y14" s="5"/>
      <c r="Z14" s="4">
        <f ca="1">IFERROR(__xludf.DUMMYFUNCTION("""COMPUTED_VALUE"""),45212)</f>
        <v>45212</v>
      </c>
      <c r="AA14" s="5"/>
      <c r="AB14" s="4">
        <f ca="1">IFERROR(__xludf.DUMMYFUNCTION("""COMPUTED_VALUE"""),45213)</f>
        <v>45213</v>
      </c>
      <c r="AC14" s="5"/>
      <c r="AD14" s="4">
        <f ca="1">IFERROR(__xludf.DUMMYFUNCTION("""COMPUTED_VALUE"""),45214)</f>
        <v>45214</v>
      </c>
      <c r="AE14" s="5"/>
      <c r="AF14" s="4">
        <f ca="1">IFERROR(__xludf.DUMMYFUNCTION("""COMPUTED_VALUE"""),45215)</f>
        <v>45215</v>
      </c>
      <c r="AG14" s="5"/>
      <c r="AH14" s="4">
        <f ca="1">IFERROR(__xludf.DUMMYFUNCTION("""COMPUTED_VALUE"""),45216)</f>
        <v>45216</v>
      </c>
      <c r="AI14" s="5"/>
      <c r="AJ14" s="4">
        <f ca="1">IFERROR(__xludf.DUMMYFUNCTION("""COMPUTED_VALUE"""),45217)</f>
        <v>45217</v>
      </c>
      <c r="AK14" s="5"/>
      <c r="AL14" s="4">
        <f ca="1">IFERROR(__xludf.DUMMYFUNCTION("""COMPUTED_VALUE"""),45218)</f>
        <v>45218</v>
      </c>
      <c r="AM14" s="5"/>
      <c r="AN14" s="4">
        <f ca="1">IFERROR(__xludf.DUMMYFUNCTION("""COMPUTED_VALUE"""),45219)</f>
        <v>45219</v>
      </c>
      <c r="AO14" s="5"/>
      <c r="AP14" s="4">
        <f ca="1">IFERROR(__xludf.DUMMYFUNCTION("""COMPUTED_VALUE"""),45220)</f>
        <v>45220</v>
      </c>
      <c r="AQ14" s="5"/>
      <c r="AR14" s="4">
        <f ca="1">IFERROR(__xludf.DUMMYFUNCTION("""COMPUTED_VALUE"""),45221)</f>
        <v>45221</v>
      </c>
      <c r="AS14" s="5"/>
      <c r="AT14" s="4">
        <f ca="1">IFERROR(__xludf.DUMMYFUNCTION("""COMPUTED_VALUE"""),45222)</f>
        <v>45222</v>
      </c>
      <c r="AU14" s="5"/>
      <c r="AV14" s="4">
        <f ca="1">IFERROR(__xludf.DUMMYFUNCTION("""COMPUTED_VALUE"""),45223)</f>
        <v>45223</v>
      </c>
      <c r="AW14" s="5"/>
      <c r="AX14" s="4">
        <f ca="1">IFERROR(__xludf.DUMMYFUNCTION("""COMPUTED_VALUE"""),45224)</f>
        <v>45224</v>
      </c>
      <c r="AY14" s="5"/>
      <c r="AZ14" s="4">
        <f ca="1">IFERROR(__xludf.DUMMYFUNCTION("""COMPUTED_VALUE"""),45225)</f>
        <v>45225</v>
      </c>
      <c r="BA14" s="5"/>
      <c r="BB14" s="4">
        <f ca="1">IFERROR(__xludf.DUMMYFUNCTION("""COMPUTED_VALUE"""),45226)</f>
        <v>45226</v>
      </c>
      <c r="BC14" s="5"/>
      <c r="BD14" s="4">
        <f ca="1">IFERROR(__xludf.DUMMYFUNCTION("""COMPUTED_VALUE"""),45227)</f>
        <v>45227</v>
      </c>
      <c r="BE14" s="5"/>
      <c r="BF14" s="4">
        <f ca="1">IFERROR(__xludf.DUMMYFUNCTION("""COMPUTED_VALUE"""),45228)</f>
        <v>45228</v>
      </c>
      <c r="BG14" s="5"/>
      <c r="BH14" s="4">
        <f ca="1">IFERROR(__xludf.DUMMYFUNCTION("""COMPUTED_VALUE"""),45229)</f>
        <v>45229</v>
      </c>
      <c r="BI14" s="5"/>
      <c r="BJ14" s="4">
        <f ca="1">IFERROR(__xludf.DUMMYFUNCTION("""COMPUTED_VALUE"""),45230)</f>
        <v>45230</v>
      </c>
      <c r="BK14" s="5"/>
      <c r="BL14" s="6" t="str">
        <f ca="1">IFERROR(__xludf.DUMMYFUNCTION("""COMPUTED_VALUE"""),"HORAS EXTRA")</f>
        <v>HORAS EXTRA</v>
      </c>
    </row>
    <row r="15" spans="1:64" ht="12.75" x14ac:dyDescent="0.2">
      <c r="A15" s="18" t="str">
        <f ca="1">IFERROR(__xludf.DUMMYFUNCTION("""COMPUTED_VALUE"""),"ROBERTO GALVAN")</f>
        <v>ROBERTO GALVAN</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t="str">
        <f ca="1">IFERROR(__xludf.DUMMYFUNCTION("""COMPUTED_VALUE"""),"ALMACEN")</f>
        <v>ALMACEN</v>
      </c>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8"/>
    </row>
    <row r="16" spans="1:64" ht="79.5" customHeight="1" x14ac:dyDescent="0.2">
      <c r="A16" s="17"/>
      <c r="B16" s="16"/>
      <c r="C16" s="17"/>
      <c r="D16" s="16" t="str">
        <f ca="1">IFERROR(__xludf.DUMMYFUNCTION("""COMPUTED_VALUE"""),"PESQUERIA, INICIO DE LA FIBRA DE TORRE DE ENFRIAMIENTO")</f>
        <v>PESQUERIA, INICIO DE LA FIBRA DE TORRE DE ENFRIAMIENTO</v>
      </c>
      <c r="E16" s="17"/>
      <c r="F16" s="16" t="str">
        <f ca="1">IFERROR(__xludf.DUMMYFUNCTION("""COMPUTED_VALUE"""),"PESQUERIA, FIBRA DE TORRE DE ENFRIAMIENTO DE SLABYARD, PEINADO DE PULPITOS EN PLCTM")</f>
        <v>PESQUERIA, FIBRA DE TORRE DE ENFRIAMIENTO DE SLABYARD, PEINADO DE PULPITOS EN PLCTM</v>
      </c>
      <c r="G16" s="17"/>
      <c r="H16" s="16" t="str">
        <f ca="1">IFERROR(__xludf.DUMMYFUNCTION("""COMPUTED_VALUE"""),"PESQUERIA, REVISION DE FIBRAS Y CABLE UTP EN G+P ")</f>
        <v xml:space="preserve">PESQUERIA, REVISION DE FIBRAS Y CABLE UTP EN G+P </v>
      </c>
      <c r="I16" s="17"/>
      <c r="J16" s="16" t="str">
        <f ca="1">IFERROR(__xludf.DUMMYFUNCTION("""COMPUTED_VALUE"""),"PESQUERIA, REVISION DE CABLE SY FIBRAS EN G+P. TERMINAR DE CERTIFICAR LAS FIBRAS EN SISTEMAS ENFRIAMIENTO")</f>
        <v>PESQUERIA, REVISION DE CABLE SY FIBRAS EN G+P. TERMINAR DE CERTIFICAR LAS FIBRAS EN SISTEMAS ENFRIAMIENTO</v>
      </c>
      <c r="K16" s="17"/>
      <c r="L16" s="16" t="str">
        <f ca="1">IFERROR(__xludf.DUMMYFUNCTION("""COMPUTED_VALUE"""),"FIRMA DE REPORTES Y ENTREGA DE MATERIAL, LEVANTAR ENLACE DEL EDIFICIO L")</f>
        <v>FIRMA DE REPORTES Y ENTREGA DE MATERIAL, LEVANTAR ENLACE DEL EDIFICIO L</v>
      </c>
      <c r="M16" s="17"/>
      <c r="N16" s="16" t="str">
        <f ca="1">IFERROR(__xludf.DUMMYFUNCTION("""COMPUTED_VALUE"""),"PLATICA DEL ISO")</f>
        <v>PLATICA DEL ISO</v>
      </c>
      <c r="O16" s="17"/>
      <c r="P16" s="16"/>
      <c r="Q16" s="17"/>
      <c r="R16" s="16" t="str">
        <f ca="1">IFERROR(__xludf.DUMMYFUNCTION("""COMPUTED_VALUE"""),"FIRMA DE REPORTES, RELEVAMIENTO EN PESQUERIA")</f>
        <v>FIRMA DE REPORTES, RELEVAMIENTO EN PESQUERIA</v>
      </c>
      <c r="S16" s="17"/>
      <c r="T16" s="16" t="str">
        <f ca="1">IFERROR(__xludf.DUMMYFUNCTION("""COMPUTED_VALUE"""),"INSTALACION DE CANALETA EN BASCULA DE CHATARRA")</f>
        <v>INSTALACION DE CANALETA EN BASCULA DE CHATARRA</v>
      </c>
      <c r="U16" s="17"/>
      <c r="V16" s="16" t="str">
        <f ca="1">IFERROR(__xludf.DUMMYFUNCTION("""COMPUTED_VALUE"""),"PESQUERIA, TRABAJOS EN ACOMODO DE CABLEADO, CONEXION DE FIBRA OPTICA")</f>
        <v>PESQUERIA, TRABAJOS EN ACOMODO DE CABLEADO, CONEXION DE FIBRA OPTICA</v>
      </c>
      <c r="W16" s="17"/>
      <c r="X16" s="16" t="str">
        <f ca="1">IFERROR(__xludf.DUMMYFUNCTION("""COMPUTED_VALUE"""),"FIRMA DE REPORTES, TRBAJO ADMINISTRATIVO")</f>
        <v>FIRMA DE REPORTES, TRBAJO ADMINISTRATIVO</v>
      </c>
      <c r="Y16" s="17"/>
      <c r="Z16" s="16" t="str">
        <f ca="1">IFERROR(__xludf.DUMMYFUNCTION("""COMPUTED_VALUE"""),"FIRMA DE REPORTES Y TRABAJO ADMINISTRATIVO")</f>
        <v>FIRMA DE REPORTES Y TRABAJO ADMINISTRATIVO</v>
      </c>
      <c r="AA16" s="17"/>
      <c r="AB16" s="16" t="str">
        <f ca="1">IFERROR(__xludf.DUMMYFUNCTION("""COMPUTED_VALUE"""),"NO SE CITO, GUARDIA PASIVA")</f>
        <v>NO SE CITO, GUARDIA PASIVA</v>
      </c>
      <c r="AC16" s="17"/>
      <c r="AD16" s="16" t="str">
        <f ca="1">IFERROR(__xludf.DUMMYFUNCTION("""COMPUTED_VALUE"""),"GUARDIA PASIVA")</f>
        <v>GUARDIA PASIVA</v>
      </c>
      <c r="AE16" s="17"/>
      <c r="AF16" s="16" t="str">
        <f ca="1">IFERROR(__xludf.DUMMYFUNCTION("""COMPUTED_VALUE"""),"TRABAJOS ADMINISTRATIVO")</f>
        <v>TRABAJOS ADMINISTRATIVO</v>
      </c>
      <c r="AG16" s="17"/>
      <c r="AH16" s="16" t="str">
        <f ca="1">IFERROR(__xludf.DUMMYFUNCTION("""COMPUTED_VALUE"""),"RELEVAMIENTOS")</f>
        <v>RELEVAMIENTOS</v>
      </c>
      <c r="AI16" s="17"/>
      <c r="AJ16" s="16" t="str">
        <f ca="1">IFERROR(__xludf.DUMMYFUNCTION("""COMPUTED_VALUE"""),"REVISION DE TRABAJOS DE GRUAS")</f>
        <v>REVISION DE TRABAJOS DE GRUAS</v>
      </c>
      <c r="AK16" s="17"/>
      <c r="AL16" s="16" t="str">
        <f ca="1">IFERROR(__xludf.DUMMYFUNCTION("""COMPUTED_VALUE"""),"CURSO DE ALTURAS")</f>
        <v>CURSO DE ALTURAS</v>
      </c>
      <c r="AM16" s="17"/>
      <c r="AN16" s="16" t="str">
        <f ca="1">IFERROR(__xludf.DUMMYFUNCTION("""COMPUTED_VALUE"""),"CURSO DE ALTURAS/RELEVAMIENTO CHURUBUSCO")</f>
        <v>CURSO DE ALTURAS/RELEVAMIENTO CHURUBUSCO</v>
      </c>
      <c r="AO16" s="17"/>
      <c r="AP16" s="16" t="str">
        <f ca="1">IFERROR(__xludf.DUMMYFUNCTION("""COMPUTED_VALUE"""),"CURSO DE CONEXION DE PLUG")</f>
        <v>CURSO DE CONEXION DE PLUG</v>
      </c>
      <c r="AQ16" s="17"/>
      <c r="AR16" s="16"/>
      <c r="AS16" s="17"/>
      <c r="AT16" s="16" t="str">
        <f ca="1">IFERROR(__xludf.DUMMYFUNCTION("""COMPUTED_VALUE"""),"TRABAJO EN UNIVDERSIDAD, MONTAJE DE CAMARA TERMICA")</f>
        <v>TRABAJO EN UNIVDERSIDAD, MONTAJE DE CAMARA TERMICA</v>
      </c>
      <c r="AU16" s="17"/>
      <c r="AV16" s="16" t="str">
        <f ca="1">IFERROR(__xludf.DUMMYFUNCTION("""COMPUTED_VALUE"""),"RELEVAMIENTO EN PLANTA LARGOS NORTE, TRABAJO ADMINISTRATIVO")</f>
        <v>RELEVAMIENTO EN PLANTA LARGOS NORTE, TRABAJO ADMINISTRATIVO</v>
      </c>
      <c r="AW16" s="17"/>
      <c r="AX16" s="16" t="str">
        <f ca="1">IFERROR(__xludf.DUMMYFUNCTION("""COMPUTED_VALUE"""),"TRABAJO ADMINISTRATIVO")</f>
        <v>TRABAJO ADMINISTRATIVO</v>
      </c>
      <c r="AY16" s="17"/>
      <c r="AZ16" s="16" t="str">
        <f ca="1">IFERROR(__xludf.DUMMYFUNCTION("""COMPUTED_VALUE"""),"TRABAJO ADMNISTRATIVO, REVISION DE TRABAJOS FUTUROS")</f>
        <v>TRABAJO ADMNISTRATIVO, REVISION DE TRABAJOS FUTUROS</v>
      </c>
      <c r="BA16" s="17"/>
      <c r="BB16" s="16" t="str">
        <f ca="1">IFERROR(__xludf.DUMMYFUNCTION("""COMPUTED_VALUE"""),"TRABAJOS EN ACERIA, SALA DC SALVE, SALIDA 6:45PM")</f>
        <v>TRABAJOS EN ACERIA, SALA DC SALVE, SALIDA 6:45PM</v>
      </c>
      <c r="BC16" s="17"/>
      <c r="BD16" s="16" t="str">
        <f ca="1">IFERROR(__xludf.DUMMYFUNCTION("""COMPUTED_VALUE"""),"GUARDIA PASIVA")</f>
        <v>GUARDIA PASIVA</v>
      </c>
      <c r="BE16" s="17"/>
      <c r="BF16" s="16" t="str">
        <f ca="1">IFERROR(__xludf.DUMMYFUNCTION("""COMPUTED_VALUE"""),"GUARDIA PASIVA")</f>
        <v>GUARDIA PASIVA</v>
      </c>
      <c r="BG16" s="17"/>
      <c r="BH16" s="16" t="str">
        <f ca="1">IFERROR(__xludf.DUMMYFUNCTION("""COMPUTED_VALUE"""),"FALLA EN MC3 CHURUBUSCO, SALIDA 7PM")</f>
        <v>FALLA EN MC3 CHURUBUSCO, SALIDA 7PM</v>
      </c>
      <c r="BI16" s="17"/>
      <c r="BJ16" s="16" t="str">
        <f ca="1">IFERROR(__xludf.DUMMYFUNCTION("""COMPUTED_VALUE"""),"MINI REX ACERIA, TRABAJOS EN MC2 GRUA PR1, SALIDA 7:45PM")</f>
        <v>MINI REX ACERIA, TRABAJOS EN MC2 GRUA PR1, SALIDA 7:45PM</v>
      </c>
      <c r="BK16" s="17"/>
      <c r="BL16" s="8"/>
    </row>
    <row r="17" spans="1:64" ht="12.75" x14ac:dyDescent="0.2">
      <c r="A17" s="9" t="str">
        <f ca="1">IFERROR(__xludf.DUMMYFUNCTION("""COMPUTED_VALUE"""),"HORAS EXTRA/PRIMA ALIMENTICIA")</f>
        <v>HORAS EXTRA/PRIMA ALIMENTICIA</v>
      </c>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f ca="1">IFERROR(__xludf.DUMMYFUNCTION("""COMPUTED_VALUE"""),0.8)</f>
        <v>0.8</v>
      </c>
      <c r="BC17" s="10"/>
      <c r="BD17" s="10"/>
      <c r="BE17" s="10"/>
      <c r="BF17" s="10"/>
      <c r="BG17" s="10"/>
      <c r="BH17" s="10">
        <f ca="1">IFERROR(__xludf.DUMMYFUNCTION("""COMPUTED_VALUE"""),1)</f>
        <v>1</v>
      </c>
      <c r="BI17" s="10"/>
      <c r="BJ17" s="10">
        <f ca="1">IFERROR(__xludf.DUMMYFUNCTION("""COMPUTED_VALUE"""),1.8)</f>
        <v>1.8</v>
      </c>
      <c r="BK17" s="10"/>
      <c r="BL17" s="1">
        <f ca="1">IFERROR(__xludf.DUMMYFUNCTION("""COMPUTED_VALUE"""),3.6)</f>
        <v>3.6</v>
      </c>
    </row>
    <row r="18" spans="1:64" ht="12.75" x14ac:dyDescent="0.2">
      <c r="A18" s="3" t="str">
        <f ca="1">IFERROR(__xludf.DUMMYFUNCTION("""COMPUTED_VALUE"""),"NOMBRE")</f>
        <v>NOMBRE</v>
      </c>
      <c r="B18" s="4">
        <f ca="1">IFERROR(__xludf.DUMMYFUNCTION("""COMPUTED_VALUE"""),45200)</f>
        <v>45200</v>
      </c>
      <c r="C18" s="5"/>
      <c r="D18" s="4">
        <f ca="1">IFERROR(__xludf.DUMMYFUNCTION("""COMPUTED_VALUE"""),45201)</f>
        <v>45201</v>
      </c>
      <c r="E18" s="5"/>
      <c r="F18" s="4">
        <f ca="1">IFERROR(__xludf.DUMMYFUNCTION("""COMPUTED_VALUE"""),45202)</f>
        <v>45202</v>
      </c>
      <c r="G18" s="5"/>
      <c r="H18" s="4">
        <f ca="1">IFERROR(__xludf.DUMMYFUNCTION("""COMPUTED_VALUE"""),45203)</f>
        <v>45203</v>
      </c>
      <c r="I18" s="5"/>
      <c r="J18" s="4">
        <f ca="1">IFERROR(__xludf.DUMMYFUNCTION("""COMPUTED_VALUE"""),45204)</f>
        <v>45204</v>
      </c>
      <c r="K18" s="5"/>
      <c r="L18" s="4">
        <f ca="1">IFERROR(__xludf.DUMMYFUNCTION("""COMPUTED_VALUE"""),45205)</f>
        <v>45205</v>
      </c>
      <c r="M18" s="5"/>
      <c r="N18" s="4">
        <f ca="1">IFERROR(__xludf.DUMMYFUNCTION("""COMPUTED_VALUE"""),45206)</f>
        <v>45206</v>
      </c>
      <c r="O18" s="5"/>
      <c r="P18" s="4">
        <f ca="1">IFERROR(__xludf.DUMMYFUNCTION("""COMPUTED_VALUE"""),45207)</f>
        <v>45207</v>
      </c>
      <c r="Q18" s="5"/>
      <c r="R18" s="4">
        <f ca="1">IFERROR(__xludf.DUMMYFUNCTION("""COMPUTED_VALUE"""),45208)</f>
        <v>45208</v>
      </c>
      <c r="S18" s="5"/>
      <c r="T18" s="4">
        <f ca="1">IFERROR(__xludf.DUMMYFUNCTION("""COMPUTED_VALUE"""),45209)</f>
        <v>45209</v>
      </c>
      <c r="U18" s="5"/>
      <c r="V18" s="4">
        <f ca="1">IFERROR(__xludf.DUMMYFUNCTION("""COMPUTED_VALUE"""),45210)</f>
        <v>45210</v>
      </c>
      <c r="W18" s="5"/>
      <c r="X18" s="4">
        <f ca="1">IFERROR(__xludf.DUMMYFUNCTION("""COMPUTED_VALUE"""),45211)</f>
        <v>45211</v>
      </c>
      <c r="Y18" s="5"/>
      <c r="Z18" s="4">
        <f ca="1">IFERROR(__xludf.DUMMYFUNCTION("""COMPUTED_VALUE"""),45212)</f>
        <v>45212</v>
      </c>
      <c r="AA18" s="5"/>
      <c r="AB18" s="4">
        <f ca="1">IFERROR(__xludf.DUMMYFUNCTION("""COMPUTED_VALUE"""),45213)</f>
        <v>45213</v>
      </c>
      <c r="AC18" s="5"/>
      <c r="AD18" s="4">
        <f ca="1">IFERROR(__xludf.DUMMYFUNCTION("""COMPUTED_VALUE"""),45214)</f>
        <v>45214</v>
      </c>
      <c r="AE18" s="5"/>
      <c r="AF18" s="4">
        <f ca="1">IFERROR(__xludf.DUMMYFUNCTION("""COMPUTED_VALUE"""),45215)</f>
        <v>45215</v>
      </c>
      <c r="AG18" s="5"/>
      <c r="AH18" s="4">
        <f ca="1">IFERROR(__xludf.DUMMYFUNCTION("""COMPUTED_VALUE"""),45216)</f>
        <v>45216</v>
      </c>
      <c r="AI18" s="5"/>
      <c r="AJ18" s="4">
        <f ca="1">IFERROR(__xludf.DUMMYFUNCTION("""COMPUTED_VALUE"""),45217)</f>
        <v>45217</v>
      </c>
      <c r="AK18" s="5"/>
      <c r="AL18" s="4">
        <f ca="1">IFERROR(__xludf.DUMMYFUNCTION("""COMPUTED_VALUE"""),45218)</f>
        <v>45218</v>
      </c>
      <c r="AM18" s="5"/>
      <c r="AN18" s="4">
        <f ca="1">IFERROR(__xludf.DUMMYFUNCTION("""COMPUTED_VALUE"""),45219)</f>
        <v>45219</v>
      </c>
      <c r="AO18" s="5"/>
      <c r="AP18" s="4">
        <f ca="1">IFERROR(__xludf.DUMMYFUNCTION("""COMPUTED_VALUE"""),45220)</f>
        <v>45220</v>
      </c>
      <c r="AQ18" s="5"/>
      <c r="AR18" s="4">
        <f ca="1">IFERROR(__xludf.DUMMYFUNCTION("""COMPUTED_VALUE"""),45221)</f>
        <v>45221</v>
      </c>
      <c r="AS18" s="5"/>
      <c r="AT18" s="4">
        <f ca="1">IFERROR(__xludf.DUMMYFUNCTION("""COMPUTED_VALUE"""),45222)</f>
        <v>45222</v>
      </c>
      <c r="AU18" s="5"/>
      <c r="AV18" s="4">
        <f ca="1">IFERROR(__xludf.DUMMYFUNCTION("""COMPUTED_VALUE"""),45223)</f>
        <v>45223</v>
      </c>
      <c r="AW18" s="5"/>
      <c r="AX18" s="4">
        <f ca="1">IFERROR(__xludf.DUMMYFUNCTION("""COMPUTED_VALUE"""),45224)</f>
        <v>45224</v>
      </c>
      <c r="AY18" s="5"/>
      <c r="AZ18" s="4">
        <f ca="1">IFERROR(__xludf.DUMMYFUNCTION("""COMPUTED_VALUE"""),45225)</f>
        <v>45225</v>
      </c>
      <c r="BA18" s="5"/>
      <c r="BB18" s="4">
        <f ca="1">IFERROR(__xludf.DUMMYFUNCTION("""COMPUTED_VALUE"""),45226)</f>
        <v>45226</v>
      </c>
      <c r="BC18" s="5"/>
      <c r="BD18" s="4">
        <f ca="1">IFERROR(__xludf.DUMMYFUNCTION("""COMPUTED_VALUE"""),45227)</f>
        <v>45227</v>
      </c>
      <c r="BE18" s="5"/>
      <c r="BF18" s="4">
        <f ca="1">IFERROR(__xludf.DUMMYFUNCTION("""COMPUTED_VALUE"""),45228)</f>
        <v>45228</v>
      </c>
      <c r="BG18" s="5"/>
      <c r="BH18" s="4">
        <f ca="1">IFERROR(__xludf.DUMMYFUNCTION("""COMPUTED_VALUE"""),45229)</f>
        <v>45229</v>
      </c>
      <c r="BI18" s="5"/>
      <c r="BJ18" s="4">
        <f ca="1">IFERROR(__xludf.DUMMYFUNCTION("""COMPUTED_VALUE"""),45230)</f>
        <v>45230</v>
      </c>
      <c r="BK18" s="5"/>
      <c r="BL18" s="6" t="str">
        <f ca="1">IFERROR(__xludf.DUMMYFUNCTION("""COMPUTED_VALUE"""),"HORAS EXTRA")</f>
        <v>HORAS EXTRA</v>
      </c>
    </row>
    <row r="19" spans="1:64" ht="12.75" x14ac:dyDescent="0.2">
      <c r="A19" s="18" t="str">
        <f ca="1">IFERROR(__xludf.DUMMYFUNCTION("""COMPUTED_VALUE"""),"CRISTIAN CASTILLO CASTILLO")</f>
        <v>CRISTIAN CASTILLO CASTILLO</v>
      </c>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t="str">
        <f ca="1">IFERROR(__xludf.DUMMYFUNCTION("""COMPUTED_VALUE"""),"ALMACEN")</f>
        <v>ALMACEN</v>
      </c>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8"/>
    </row>
    <row r="20" spans="1:64" ht="79.5" customHeight="1" x14ac:dyDescent="0.2">
      <c r="A20" s="17"/>
      <c r="B20" s="16"/>
      <c r="C20" s="17"/>
      <c r="D20" s="16" t="str">
        <f ca="1">IFERROR(__xludf.DUMMYFUNCTION("""COMPUTED_VALUE"""),"TANDEM NAVE 6, RETIRO DE CABLE UTP")</f>
        <v>TANDEM NAVE 6, RETIRO DE CABLE UTP</v>
      </c>
      <c r="E20" s="17"/>
      <c r="F20" s="16" t="str">
        <f ca="1">IFERROR(__xludf.DUMMYFUNCTION("""COMPUTED_VALUE"""),"GRUA HP5 EN ALMACEN DE PRODUCTO TERMINADO, RELEVAMIENTO CON TIJERINA EN LARGOS NORTE")</f>
        <v>GRUA HP5 EN ALMACEN DE PRODUCTO TERMINADO, RELEVAMIENTO CON TIJERINA EN LARGOS NORTE</v>
      </c>
      <c r="G20" s="17"/>
      <c r="H20" s="16" t="str">
        <f ca="1">IFERROR(__xludf.DUMMYFUNCTION("""COMPUTED_VALUE"""),"MONTAJE DE PANTALLA EN GALVANIZADO 3 JUVENTUD")</f>
        <v>MONTAJE DE PANTALLA EN GALVANIZADO 3 JUVENTUD</v>
      </c>
      <c r="I20" s="17"/>
      <c r="J20" s="16" t="str">
        <f ca="1">IFERROR(__xludf.DUMMYFUNCTION("""COMPUTED_VALUE"""),"RELEVAMIENTO EN PLANTA LARGOS NORTE, CAMARAS Y CABLES QUE VAN AL PULPITO DLE HORNO FUSION")</f>
        <v>RELEVAMIENTO EN PLANTA LARGOS NORTE, CAMARAS Y CABLES QUE VAN AL PULPITO DLE HORNO FUSION</v>
      </c>
      <c r="K20" s="17"/>
      <c r="L20" s="16" t="str">
        <f ca="1">IFERROR(__xludf.DUMMYFUNCTION("""COMPUTED_VALUE"""),"CONEXION DE FIBRA EN UNIVERSIDAD, QUEDA PENDIENTE LA CERTIFICACION")</f>
        <v>CONEXION DE FIBRA EN UNIVERSIDAD, QUEDA PENDIENTE LA CERTIFICACION</v>
      </c>
      <c r="M20" s="17"/>
      <c r="N20" s="16" t="str">
        <f ca="1">IFERROR(__xludf.DUMMYFUNCTION("""COMPUTED_VALUE"""),"CURSO DE SOLDADURA, GUARDIA PASIVA")</f>
        <v>CURSO DE SOLDADURA, GUARDIA PASIVA</v>
      </c>
      <c r="O20" s="17"/>
      <c r="P20" s="16" t="str">
        <f ca="1">IFERROR(__xludf.DUMMYFUNCTION("""COMPUTED_VALUE"""),"GUARDIA PASIVA")</f>
        <v>GUARDIA PASIVA</v>
      </c>
      <c r="Q20" s="17"/>
      <c r="R20" s="16" t="str">
        <f ca="1">IFERROR(__xludf.DUMMYFUNCTION("""COMPUTED_VALUE"""),"EDIFICIO L, LEVANTAR ENLACE DE FIBRA OPTICA")</f>
        <v>EDIFICIO L, LEVANTAR ENLACE DE FIBRA OPTICA</v>
      </c>
      <c r="S20" s="17"/>
      <c r="T20" s="16" t="str">
        <f ca="1">IFERROR(__xludf.DUMMYFUNCTION("""COMPUTED_VALUE"""),"PROYECTO RFID JUVENTUD SALIDA G3")</f>
        <v>PROYECTO RFID JUVENTUD SALIDA G3</v>
      </c>
      <c r="U20" s="17"/>
      <c r="V20" s="16" t="str">
        <f ca="1">IFERROR(__xludf.DUMMYFUNCTION("""COMPUTED_VALUE"""),"ACOMODO DE CABLEADO EN OFICNAS DE MTTO TENSONIVELADO CHURUBUSCO")</f>
        <v>ACOMODO DE CABLEADO EN OFICNAS DE MTTO TENSONIVELADO CHURUBUSCO</v>
      </c>
      <c r="W20" s="17"/>
      <c r="X20" s="16" t="str">
        <f ca="1">IFERROR(__xludf.DUMMYFUNCTION("""COMPUTED_VALUE"""),"CANCELARON LA ACTIVIDAD DE G2 UNIVERSIDAD, CERTIFICACION DE FIBRA OPTICA, FIRMA DE REPORTES")</f>
        <v>CANCELARON LA ACTIVIDAD DE G2 UNIVERSIDAD, CERTIFICACION DE FIBRA OPTICA, FIRMA DE REPORTES</v>
      </c>
      <c r="Y20" s="17"/>
      <c r="Z20" s="16" t="str">
        <f ca="1">IFERROR(__xludf.DUMMYFUNCTION("""COMPUTED_VALUE"""),"RELEVAMIENTO DE ACERIA CON FELIPE HERRADA")</f>
        <v>RELEVAMIENTO DE ACERIA CON FELIPE HERRADA</v>
      </c>
      <c r="AA20" s="17"/>
      <c r="AB20" s="16" t="str">
        <f ca="1">IFERROR(__xludf.DUMMYFUNCTION("""COMPUTED_VALUE"""),"NO SE CITO")</f>
        <v>NO SE CITO</v>
      </c>
      <c r="AC20" s="17"/>
      <c r="AD20" s="16"/>
      <c r="AE20" s="17"/>
      <c r="AF20" s="16" t="str">
        <f ca="1">IFERROR(__xludf.DUMMYFUNCTION("""COMPUTED_VALUE"""),"LARGOS NORTE INSTALACIONA DE PANTALLAS")</f>
        <v>LARGOS NORTE INSTALACIONA DE PANTALLAS</v>
      </c>
      <c r="AG20" s="17"/>
      <c r="AH20" s="16" t="str">
        <f ca="1">IFERROR(__xludf.DUMMYFUNCTION("""COMPUTED_VALUE"""),"INVENTARIOS")</f>
        <v>INVENTARIOS</v>
      </c>
      <c r="AI20" s="17"/>
      <c r="AJ20" s="16" t="str">
        <f ca="1">IFERROR(__xludf.DUMMYFUNCTION("""COMPUTED_VALUE"""),"DESMONTAJE DE PANTALLAS, DESMONTAJE DE EQUIPOS CHURUBUSCO LABORATORIO/ CONEXION DE UTP EN GRUA HP6")</f>
        <v>DESMONTAJE DE PANTALLAS, DESMONTAJE DE EQUIPOS CHURUBUSCO LABORATORIO/ CONEXION DE UTP EN GRUA HP6</v>
      </c>
      <c r="AK20" s="17"/>
      <c r="AL20" s="16" t="str">
        <f ca="1">IFERROR(__xludf.DUMMYFUNCTION("""COMPUTED_VALUE"""),"INSTALACION DE TUBERIA PARA FIBRA OPTICA EN JUVENTUD DEJAR HERRAMIENTA Y MATERIAL EN ALMACEN SALIDA 8 PM")</f>
        <v>INSTALACION DE TUBERIA PARA FIBRA OPTICA EN JUVENTUD DEJAR HERRAMIENTA Y MATERIAL EN ALMACEN SALIDA 8 PM</v>
      </c>
      <c r="AM20" s="17"/>
      <c r="AN20" s="16" t="str">
        <f ca="1">IFERROR(__xludf.DUMMYFUNCTION("""COMPUTED_VALUE"""),"INSTALACION DE TUBERIA SE CANCELA ACTIVIDAD LUEGO DE UNA NUEVA TRAYECTORIA, NO COMIERON POR LA REUNION DE LA MAÑANA")</f>
        <v>INSTALACION DE TUBERIA SE CANCELA ACTIVIDAD LUEGO DE UNA NUEVA TRAYECTORIA, NO COMIERON POR LA REUNION DE LA MAÑANA</v>
      </c>
      <c r="AO20" s="17"/>
      <c r="AP20" s="16" t="str">
        <f ca="1">IFERROR(__xludf.DUMMYFUNCTION("""COMPUTED_VALUE"""),"GUARDIA PASIVA")</f>
        <v>GUARDIA PASIVA</v>
      </c>
      <c r="AQ20" s="17"/>
      <c r="AR20" s="16" t="str">
        <f ca="1">IFERROR(__xludf.DUMMYFUNCTION("""COMPUTED_VALUE"""),"GUARDIA PASIVA")</f>
        <v>GUARDIA PASIVA</v>
      </c>
      <c r="AS20" s="17"/>
      <c r="AT20" s="16" t="str">
        <f ca="1">IFERROR(__xludf.DUMMYFUNCTION("""COMPUTED_VALUE"""),"TRABAJO EN UNIVDERSIDAD, MONTAJE DE CAMARA TERMICA")</f>
        <v>TRABAJO EN UNIVDERSIDAD, MONTAJE DE CAMARA TERMICA</v>
      </c>
      <c r="AU20" s="17"/>
      <c r="AV20" s="16" t="str">
        <f ca="1">IFERROR(__xludf.DUMMYFUNCTION("""COMPUTED_VALUE"""),"TRABAJOS EN GRU AHP6 DE ALMACEN PRODUCTO TEMRINADO")</f>
        <v>TRABAJOS EN GRU AHP6 DE ALMACEN PRODUCTO TEMRINADO</v>
      </c>
      <c r="AW20" s="17"/>
      <c r="AX20" s="16" t="str">
        <f ca="1">IFERROR(__xludf.DUMMYFUNCTION("""COMPUTED_VALUE"""),"GRUA HP6 GUERRERO  ALMACEN DE PRODUCTO TERMINADO")</f>
        <v>GRUA HP6 GUERRERO  ALMACEN DE PRODUCTO TERMINADO</v>
      </c>
      <c r="AY20" s="17"/>
      <c r="AZ20" s="16" t="str">
        <f ca="1">IFERROR(__xludf.DUMMYFUNCTION("""COMPUTED_VALUE"""),"ACTIVIDAD CANCELADA EN ACERIA, FIRMA DE PERMISOS")</f>
        <v>ACTIVIDAD CANCELADA EN ACERIA, FIRMA DE PERMISOS</v>
      </c>
      <c r="BA20" s="17"/>
      <c r="BB20" s="16" t="str">
        <f ca="1">IFERROR(__xludf.DUMMYFUNCTION("""COMPUTED_VALUE"""),"INSTALACION DE TUBERIA EN SALA DC SLAVE ACERIA, SALIDA 7PM")</f>
        <v>INSTALACION DE TUBERIA EN SALA DC SLAVE ACERIA, SALIDA 7PM</v>
      </c>
      <c r="BC20" s="17"/>
      <c r="BD20" s="16" t="str">
        <f ca="1">IFERROR(__xludf.DUMMYFUNCTION("""COMPUTED_VALUE"""),"CURSO SOLDADURA")</f>
        <v>CURSO SOLDADURA</v>
      </c>
      <c r="BE20" s="17"/>
      <c r="BF20" s="16"/>
      <c r="BG20" s="17"/>
      <c r="BH20" s="16" t="str">
        <f ca="1">IFERROR(__xludf.DUMMYFUNCTION("""COMPUTED_VALUE"""),"CHURUBUSCO, DECAPADO 3, TRABAJO DE MINIMETRO, FUE A TRAER A LA GENTE DE CHURUBUSCO, SLAIDA 7PM")</f>
        <v>CHURUBUSCO, DECAPADO 3, TRABAJO DE MINIMETRO, FUE A TRAER A LA GENTE DE CHURUBUSCO, SLAIDA 7PM</v>
      </c>
      <c r="BI20" s="17"/>
      <c r="BJ20" s="16" t="str">
        <f ca="1">IFERROR(__xludf.DUMMYFUNCTION("""COMPUTED_VALUE"""),"MINI REX DE ACERIA, ENTRADA 8M, SALIDA 7:45 PM")</f>
        <v>MINI REX DE ACERIA, ENTRADA 8M, SALIDA 7:45 PM</v>
      </c>
      <c r="BK20" s="17"/>
      <c r="BL20" s="8"/>
    </row>
    <row r="21" spans="1:64" ht="12.75" x14ac:dyDescent="0.2">
      <c r="A21" s="9" t="str">
        <f ca="1">IFERROR(__xludf.DUMMYFUNCTION("""COMPUTED_VALUE"""),"HORAS EXTRA/PRIMA ALIMENTICIA")</f>
        <v>HORAS EXTRA/PRIMA ALIMENTICIA</v>
      </c>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f ca="1">IFERROR(__xludf.DUMMYFUNCTION("""COMPUTED_VALUE"""),2)</f>
        <v>2</v>
      </c>
      <c r="AM21" s="10"/>
      <c r="AN21" s="10">
        <f ca="1">IFERROR(__xludf.DUMMYFUNCTION("""COMPUTED_VALUE"""),1)</f>
        <v>1</v>
      </c>
      <c r="AO21" s="10"/>
      <c r="AP21" s="10"/>
      <c r="AQ21" s="10"/>
      <c r="AR21" s="10"/>
      <c r="AS21" s="10"/>
      <c r="AT21" s="10"/>
      <c r="AU21" s="10"/>
      <c r="AV21" s="10"/>
      <c r="AW21" s="10"/>
      <c r="AX21" s="10"/>
      <c r="AY21" s="10"/>
      <c r="AZ21" s="10"/>
      <c r="BA21" s="10"/>
      <c r="BB21" s="10">
        <f ca="1">IFERROR(__xludf.DUMMYFUNCTION("""COMPUTED_VALUE"""),1)</f>
        <v>1</v>
      </c>
      <c r="BC21" s="10"/>
      <c r="BD21" s="10"/>
      <c r="BE21" s="10"/>
      <c r="BF21" s="10"/>
      <c r="BG21" s="10"/>
      <c r="BH21" s="10">
        <f ca="1">IFERROR(__xludf.DUMMYFUNCTION("""COMPUTED_VALUE"""),1)</f>
        <v>1</v>
      </c>
      <c r="BI21" s="10"/>
      <c r="BJ21" s="10">
        <f ca="1">IFERROR(__xludf.DUMMYFUNCTION("""COMPUTED_VALUE"""),1.8)</f>
        <v>1.8</v>
      </c>
      <c r="BK21" s="10"/>
      <c r="BL21" s="1">
        <f ca="1">IFERROR(__xludf.DUMMYFUNCTION("""COMPUTED_VALUE"""),6.8)</f>
        <v>6.8</v>
      </c>
    </row>
    <row r="22" spans="1:64" ht="12.75" x14ac:dyDescent="0.2">
      <c r="A22" s="3" t="str">
        <f ca="1">IFERROR(__xludf.DUMMYFUNCTION("""COMPUTED_VALUE"""),"NOMBRE")</f>
        <v>NOMBRE</v>
      </c>
      <c r="B22" s="4">
        <f ca="1">IFERROR(__xludf.DUMMYFUNCTION("""COMPUTED_VALUE"""),45200)</f>
        <v>45200</v>
      </c>
      <c r="C22" s="5"/>
      <c r="D22" s="4">
        <f ca="1">IFERROR(__xludf.DUMMYFUNCTION("""COMPUTED_VALUE"""),45201)</f>
        <v>45201</v>
      </c>
      <c r="E22" s="5"/>
      <c r="F22" s="4">
        <f ca="1">IFERROR(__xludf.DUMMYFUNCTION("""COMPUTED_VALUE"""),45202)</f>
        <v>45202</v>
      </c>
      <c r="G22" s="5" t="str">
        <f ca="1">IFERROR(__xludf.DUMMYFUNCTION("""COMPUTED_VALUE"""),"SUSPENSION")</f>
        <v>SUSPENSION</v>
      </c>
      <c r="H22" s="4">
        <f ca="1">IFERROR(__xludf.DUMMYFUNCTION("""COMPUTED_VALUE"""),45203)</f>
        <v>45203</v>
      </c>
      <c r="I22" s="5"/>
      <c r="J22" s="4">
        <f ca="1">IFERROR(__xludf.DUMMYFUNCTION("""COMPUTED_VALUE"""),45204)</f>
        <v>45204</v>
      </c>
      <c r="K22" s="5"/>
      <c r="L22" s="4">
        <f ca="1">IFERROR(__xludf.DUMMYFUNCTION("""COMPUTED_VALUE"""),45205)</f>
        <v>45205</v>
      </c>
      <c r="M22" s="5"/>
      <c r="N22" s="4">
        <f ca="1">IFERROR(__xludf.DUMMYFUNCTION("""COMPUTED_VALUE"""),45206)</f>
        <v>45206</v>
      </c>
      <c r="O22" s="5"/>
      <c r="P22" s="4">
        <f ca="1">IFERROR(__xludf.DUMMYFUNCTION("""COMPUTED_VALUE"""),45207)</f>
        <v>45207</v>
      </c>
      <c r="Q22" s="5"/>
      <c r="R22" s="4">
        <f ca="1">IFERROR(__xludf.DUMMYFUNCTION("""COMPUTED_VALUE"""),45208)</f>
        <v>45208</v>
      </c>
      <c r="S22" s="5" t="str">
        <f ca="1">IFERROR(__xludf.DUMMYFUNCTION("""COMPUTED_VALUE"""),"VACACIONES")</f>
        <v>VACACIONES</v>
      </c>
      <c r="T22" s="4">
        <f ca="1">IFERROR(__xludf.DUMMYFUNCTION("""COMPUTED_VALUE"""),45209)</f>
        <v>45209</v>
      </c>
      <c r="U22" s="5" t="str">
        <f ca="1">IFERROR(__xludf.DUMMYFUNCTION("""COMPUTED_VALUE"""),"VACACIONES")</f>
        <v>VACACIONES</v>
      </c>
      <c r="V22" s="4">
        <f ca="1">IFERROR(__xludf.DUMMYFUNCTION("""COMPUTED_VALUE"""),45210)</f>
        <v>45210</v>
      </c>
      <c r="W22" s="5" t="str">
        <f ca="1">IFERROR(__xludf.DUMMYFUNCTION("""COMPUTED_VALUE"""),"VACACIONES")</f>
        <v>VACACIONES</v>
      </c>
      <c r="X22" s="4">
        <f ca="1">IFERROR(__xludf.DUMMYFUNCTION("""COMPUTED_VALUE"""),45211)</f>
        <v>45211</v>
      </c>
      <c r="Y22" s="5"/>
      <c r="Z22" s="4">
        <f ca="1">IFERROR(__xludf.DUMMYFUNCTION("""COMPUTED_VALUE"""),45212)</f>
        <v>45212</v>
      </c>
      <c r="AA22" s="5"/>
      <c r="AB22" s="4">
        <f ca="1">IFERROR(__xludf.DUMMYFUNCTION("""COMPUTED_VALUE"""),45213)</f>
        <v>45213</v>
      </c>
      <c r="AC22" s="5"/>
      <c r="AD22" s="4">
        <f ca="1">IFERROR(__xludf.DUMMYFUNCTION("""COMPUTED_VALUE"""),45214)</f>
        <v>45214</v>
      </c>
      <c r="AE22" s="5"/>
      <c r="AF22" s="4">
        <f ca="1">IFERROR(__xludf.DUMMYFUNCTION("""COMPUTED_VALUE"""),45215)</f>
        <v>45215</v>
      </c>
      <c r="AG22" s="5"/>
      <c r="AH22" s="4">
        <f ca="1">IFERROR(__xludf.DUMMYFUNCTION("""COMPUTED_VALUE"""),45216)</f>
        <v>45216</v>
      </c>
      <c r="AI22" s="5"/>
      <c r="AJ22" s="4">
        <f ca="1">IFERROR(__xludf.DUMMYFUNCTION("""COMPUTED_VALUE"""),45217)</f>
        <v>45217</v>
      </c>
      <c r="AK22" s="5"/>
      <c r="AL22" s="4">
        <f ca="1">IFERROR(__xludf.DUMMYFUNCTION("""COMPUTED_VALUE"""),45218)</f>
        <v>45218</v>
      </c>
      <c r="AM22" s="5"/>
      <c r="AN22" s="4">
        <f ca="1">IFERROR(__xludf.DUMMYFUNCTION("""COMPUTED_VALUE"""),45219)</f>
        <v>45219</v>
      </c>
      <c r="AO22" s="5"/>
      <c r="AP22" s="4">
        <f ca="1">IFERROR(__xludf.DUMMYFUNCTION("""COMPUTED_VALUE"""),45220)</f>
        <v>45220</v>
      </c>
      <c r="AQ22" s="5"/>
      <c r="AR22" s="4">
        <f ca="1">IFERROR(__xludf.DUMMYFUNCTION("""COMPUTED_VALUE"""),45221)</f>
        <v>45221</v>
      </c>
      <c r="AS22" s="5"/>
      <c r="AT22" s="4">
        <f ca="1">IFERROR(__xludf.DUMMYFUNCTION("""COMPUTED_VALUE"""),45222)</f>
        <v>45222</v>
      </c>
      <c r="AU22" s="5"/>
      <c r="AV22" s="4">
        <f ca="1">IFERROR(__xludf.DUMMYFUNCTION("""COMPUTED_VALUE"""),45223)</f>
        <v>45223</v>
      </c>
      <c r="AW22" s="5"/>
      <c r="AX22" s="4">
        <f ca="1">IFERROR(__xludf.DUMMYFUNCTION("""COMPUTED_VALUE"""),45224)</f>
        <v>45224</v>
      </c>
      <c r="AY22" s="5"/>
      <c r="AZ22" s="4">
        <f ca="1">IFERROR(__xludf.DUMMYFUNCTION("""COMPUTED_VALUE"""),45225)</f>
        <v>45225</v>
      </c>
      <c r="BA22" s="5"/>
      <c r="BB22" s="4">
        <f ca="1">IFERROR(__xludf.DUMMYFUNCTION("""COMPUTED_VALUE"""),45226)</f>
        <v>45226</v>
      </c>
      <c r="BC22" s="5"/>
      <c r="BD22" s="4">
        <f ca="1">IFERROR(__xludf.DUMMYFUNCTION("""COMPUTED_VALUE"""),45227)</f>
        <v>45227</v>
      </c>
      <c r="BE22" s="5"/>
      <c r="BF22" s="4">
        <f ca="1">IFERROR(__xludf.DUMMYFUNCTION("""COMPUTED_VALUE"""),45228)</f>
        <v>45228</v>
      </c>
      <c r="BG22" s="5"/>
      <c r="BH22" s="4">
        <f ca="1">IFERROR(__xludf.DUMMYFUNCTION("""COMPUTED_VALUE"""),45229)</f>
        <v>45229</v>
      </c>
      <c r="BI22" s="5"/>
      <c r="BJ22" s="4">
        <f ca="1">IFERROR(__xludf.DUMMYFUNCTION("""COMPUTED_VALUE"""),45230)</f>
        <v>45230</v>
      </c>
      <c r="BK22" s="5"/>
      <c r="BL22" s="6" t="str">
        <f ca="1">IFERROR(__xludf.DUMMYFUNCTION("""COMPUTED_VALUE"""),"HORAS EXTRA")</f>
        <v>HORAS EXTRA</v>
      </c>
    </row>
    <row r="23" spans="1:64" ht="12.75" x14ac:dyDescent="0.2">
      <c r="A23" s="18" t="str">
        <f ca="1">IFERROR(__xludf.DUMMYFUNCTION("""COMPUTED_VALUE"""),"OSCAR MAURICIO")</f>
        <v>OSCAR MAURICIO</v>
      </c>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t="str">
        <f ca="1">IFERROR(__xludf.DUMMYFUNCTION("""COMPUTED_VALUE"""),"ALMACEN")</f>
        <v>ALMACEN</v>
      </c>
      <c r="AG23" s="7"/>
      <c r="AH23" s="7"/>
      <c r="AI23" s="7"/>
      <c r="AJ23" s="7" t="str">
        <f ca="1">IFERROR(__xludf.DUMMYFUNCTION("""COMPUTED_VALUE"""),"ALMACEN")</f>
        <v>ALMACEN</v>
      </c>
      <c r="AK23" s="7"/>
      <c r="AL23" s="7" t="str">
        <f ca="1">IFERROR(__xludf.DUMMYFUNCTION("""COMPUTED_VALUE"""),"ALMACEN")</f>
        <v>ALMACEN</v>
      </c>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8"/>
    </row>
    <row r="24" spans="1:64" ht="79.5" customHeight="1" x14ac:dyDescent="0.2">
      <c r="A24" s="17"/>
      <c r="B24" s="16"/>
      <c r="C24" s="17"/>
      <c r="D24" s="16" t="str">
        <f ca="1">IFERROR(__xludf.DUMMYFUNCTION("""COMPUTED_VALUE"""),"GRUA HP5, CONEXION DE CABLES UTP, INTALACION DE ANTENAS Y SWITCH")</f>
        <v>GRUA HP5, CONEXION DE CABLES UTP, INTALACION DE ANTENAS Y SWITCH</v>
      </c>
      <c r="E24" s="17"/>
      <c r="F24" s="16" t="str">
        <f ca="1">IFERROR(__xludf.DUMMYFUNCTION("""COMPUTED_VALUE"""),"SUSPENSION POR TEMA DEL ACCESO VEHICULAR")</f>
        <v>SUSPENSION POR TEMA DEL ACCESO VEHICULAR</v>
      </c>
      <c r="G24" s="17"/>
      <c r="H24" s="16" t="str">
        <f ca="1">IFERROR(__xludf.DUMMYFUNCTION("""COMPUTED_VALUE"""),"SIGUE SIN PODER INGRESAR A PLANTA POR EL TEMA DE SU ACCESO")</f>
        <v>SIGUE SIN PODER INGRESAR A PLANTA POR EL TEMA DE SU ACCESO</v>
      </c>
      <c r="I24" s="17"/>
      <c r="J24" s="16" t="str">
        <f ca="1">IFERROR(__xludf.DUMMYFUNCTION("""COMPUTED_VALUE"""),"SIGUE SIN PODER INGRESAR A PLANTA POR EL TEMA DE SU ACCESO")</f>
        <v>SIGUE SIN PODER INGRESAR A PLANTA POR EL TEMA DE SU ACCESO</v>
      </c>
      <c r="K24" s="17"/>
      <c r="L24" s="16" t="str">
        <f ca="1">IFERROR(__xludf.DUMMYFUNCTION("""COMPUTED_VALUE"""),"SIGUE SIN PODER INGRESAR A PLANTA POR EL TEMA DE SU ACCESO")</f>
        <v>SIGUE SIN PODER INGRESAR A PLANTA POR EL TEMA DE SU ACCESO</v>
      </c>
      <c r="M24" s="17"/>
      <c r="N24" s="16" t="str">
        <f ca="1">IFERROR(__xludf.DUMMYFUNCTION("""COMPUTED_VALUE"""),"PLATICA DEL ISO")</f>
        <v>PLATICA DEL ISO</v>
      </c>
      <c r="O24" s="17"/>
      <c r="P24" s="16"/>
      <c r="Q24" s="17"/>
      <c r="R24" s="16" t="str">
        <f ca="1">IFERROR(__xludf.DUMMYFUNCTION("""COMPUTED_VALUE"""),"VACACIONES")</f>
        <v>VACACIONES</v>
      </c>
      <c r="S24" s="17"/>
      <c r="T24" s="16" t="str">
        <f ca="1">IFERROR(__xludf.DUMMYFUNCTION("""COMPUTED_VALUE"""),"VACACIONES")</f>
        <v>VACACIONES</v>
      </c>
      <c r="U24" s="17"/>
      <c r="V24" s="16" t="str">
        <f ca="1">IFERROR(__xludf.DUMMYFUNCTION("""COMPUTED_VALUE"""),"VACACIONES")</f>
        <v>VACACIONES</v>
      </c>
      <c r="W24" s="17"/>
      <c r="X24" s="16" t="str">
        <f ca="1">IFERROR(__xludf.DUMMYFUNCTION("""COMPUTED_VALUE"""),"TRABAJO EN SALA ELECTRICA D EMOLINO ACABADOR,  LIMPIEZA DE RACK, AOCOMODO DE CABLES")</f>
        <v>TRABAJO EN SALA ELECTRICA D EMOLINO ACABADOR,  LIMPIEZA DE RACK, AOCOMODO DE CABLES</v>
      </c>
      <c r="Y24" s="17"/>
      <c r="Z24" s="16" t="str">
        <f ca="1">IFERROR(__xludf.DUMMYFUNCTION("""COMPUTED_VALUE"""),"FIRMA DE REPORTES")</f>
        <v>FIRMA DE REPORTES</v>
      </c>
      <c r="AA24" s="17"/>
      <c r="AB24" s="16" t="str">
        <f ca="1">IFERROR(__xludf.DUMMYFUNCTION("""COMPUTED_VALUE"""),"NO SE CITO")</f>
        <v>NO SE CITO</v>
      </c>
      <c r="AC24" s="17"/>
      <c r="AD24" s="16"/>
      <c r="AE24" s="17"/>
      <c r="AF24" s="16" t="str">
        <f ca="1">IFERROR(__xludf.DUMMYFUNCTION("""COMPUTED_VALUE"""),"REVISION DE EQUIPOS EN CHURUBUSCO, REVISION DE CABLEADO")</f>
        <v>REVISION DE EQUIPOS EN CHURUBUSCO, REVISION DE CABLEADO</v>
      </c>
      <c r="AG24" s="17"/>
      <c r="AH24" s="16" t="str">
        <f ca="1">IFERROR(__xludf.DUMMYFUNCTION("""COMPUTED_VALUE"""),"INVENTARIOS")</f>
        <v>INVENTARIOS</v>
      </c>
      <c r="AI24" s="17"/>
      <c r="AJ24" s="16" t="str">
        <f ca="1">IFERROR(__xludf.DUMMYFUNCTION("""COMPUTED_VALUE"""),"DESMONTAJE DE PANTALLAS, DESMONTAJE DE EQUIPOS CHURUBUSCO LABORATORIO/ CONEXION DE UTP EN GRUA HP6")</f>
        <v>DESMONTAJE DE PANTALLAS, DESMONTAJE DE EQUIPOS CHURUBUSCO LABORATORIO/ CONEXION DE UTP EN GRUA HP6</v>
      </c>
      <c r="AK24" s="17"/>
      <c r="AL24" s="16" t="str">
        <f ca="1">IFERROR(__xludf.DUMMYFUNCTION("""COMPUTED_VALUE"""),"LARGOS NORTE REUBICACION DE FIBRA OPTICA/APOYO PLANTA JUVENTUD")</f>
        <v>LARGOS NORTE REUBICACION DE FIBRA OPTICA/APOYO PLANTA JUVENTUD</v>
      </c>
      <c r="AM24" s="17"/>
      <c r="AN24" s="16" t="str">
        <f ca="1">IFERROR(__xludf.DUMMYFUNCTION("""COMPUTED_VALUE"""),"TENDIDO DE CABLE UTP PARA NODOS EN CHURUBUSCO, NO COMIERON POR LA REUNION D ELA MAÑANA")</f>
        <v>TENDIDO DE CABLE UTP PARA NODOS EN CHURUBUSCO, NO COMIERON POR LA REUNION D ELA MAÑANA</v>
      </c>
      <c r="AO24" s="17"/>
      <c r="AP24" s="16" t="str">
        <f ca="1">IFERROR(__xludf.DUMMYFUNCTION("""COMPUTED_VALUE"""),"CURSO DE CONEXION DE PLUGS, DIFUSIONES")</f>
        <v>CURSO DE CONEXION DE PLUGS, DIFUSIONES</v>
      </c>
      <c r="AQ24" s="17"/>
      <c r="AR24" s="16"/>
      <c r="AS24" s="17"/>
      <c r="AT24" s="16" t="str">
        <f ca="1">IFERROR(__xludf.DUMMYFUNCTION("""COMPUTED_VALUE"""),"TRABAJO EN UNIVDERSIDAD, MONTAJE DE CAMARA TERMICA")</f>
        <v>TRABAJO EN UNIVDERSIDAD, MONTAJE DE CAMARA TERMICA</v>
      </c>
      <c r="AU24" s="17"/>
      <c r="AV24" s="16" t="str">
        <f ca="1">IFERROR(__xludf.DUMMYFUNCTION("""COMPUTED_VALUE"""),"G3 UNIVERSIDAD, MONTAJE DE CAMARA TERMICA")</f>
        <v>G3 UNIVERSIDAD, MONTAJE DE CAMARA TERMICA</v>
      </c>
      <c r="AW24" s="17"/>
      <c r="AX24" s="16" t="str">
        <f ca="1">IFERROR(__xludf.DUMMYFUNCTION("""COMPUTED_VALUE"""),"CAMBIO DE SWITCH EN JUVENTUD")</f>
        <v>CAMBIO DE SWITCH EN JUVENTUD</v>
      </c>
      <c r="AY24" s="17"/>
      <c r="AZ24" s="16" t="str">
        <f ca="1">IFERROR(__xludf.DUMMYFUNCTION("""COMPUTED_VALUE"""),"TRABAJP EN DOBLADORA 3, LIMPIEZA DE RACK Y REUBICACION DE FIBRA")</f>
        <v>TRABAJP EN DOBLADORA 3, LIMPIEZA DE RACK Y REUBICACION DE FIBRA</v>
      </c>
      <c r="BA24" s="17"/>
      <c r="BB24" s="16" t="str">
        <f ca="1">IFERROR(__xludf.DUMMYFUNCTION("""COMPUTED_VALUE"""),"SALA SPEEDMASTER, CAMBIO DE PANTALLAS, SALIDA 6:45PM")</f>
        <v>SALA SPEEDMASTER, CAMBIO DE PANTALLAS, SALIDA 6:45PM</v>
      </c>
      <c r="BC24" s="17"/>
      <c r="BD24" s="16" t="str">
        <f ca="1">IFERROR(__xludf.DUMMYFUNCTION("""COMPUTED_VALUE"""),"GUARDIA PASIVA")</f>
        <v>GUARDIA PASIVA</v>
      </c>
      <c r="BE24" s="17"/>
      <c r="BF24" s="16" t="str">
        <f ca="1">IFERROR(__xludf.DUMMYFUNCTION("""COMPUTED_VALUE"""),"GUARDIA PASIVA")</f>
        <v>GUARDIA PASIVA</v>
      </c>
      <c r="BG24" s="17"/>
      <c r="BH24" s="16" t="str">
        <f ca="1">IFERROR(__xludf.DUMMYFUNCTION("""COMPUTED_VALUE"""),"SALA SPEEDMASTER MC2, INSTALACION DE CABLEADO UTP Y CONEXIONES, INSTALACION DE CABLES DE VIDEO, SALIDA 6:30")</f>
        <v>SALA SPEEDMASTER MC2, INSTALACION DE CABLEADO UTP Y CONEXIONES, INSTALACION DE CABLES DE VIDEO, SALIDA 6:30</v>
      </c>
      <c r="BI24" s="17"/>
      <c r="BJ24" s="16" t="str">
        <f ca="1">IFERROR(__xludf.DUMMYFUNCTION("""COMPUTED_VALUE"""),"MINI REX DE ACERIA, ENTRADA 8M, SALIDA 7:20PM")</f>
        <v>MINI REX DE ACERIA, ENTRADA 8M, SALIDA 7:20PM</v>
      </c>
      <c r="BK24" s="17"/>
      <c r="BL24" s="8"/>
    </row>
    <row r="25" spans="1:64" ht="12.75" x14ac:dyDescent="0.2">
      <c r="A25" s="9" t="str">
        <f ca="1">IFERROR(__xludf.DUMMYFUNCTION("""COMPUTED_VALUE"""),"HORAS EXTRA/PRIMA ALIMENTICIA")</f>
        <v>HORAS EXTRA/PRIMA ALIMENTICIA</v>
      </c>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f ca="1">IFERROR(__xludf.DUMMYFUNCTION("""COMPUTED_VALUE"""),1.5)</f>
        <v>1.5</v>
      </c>
      <c r="AM25" s="10"/>
      <c r="AN25" s="10">
        <f ca="1">IFERROR(__xludf.DUMMYFUNCTION("""COMPUTED_VALUE"""),1)</f>
        <v>1</v>
      </c>
      <c r="AO25" s="10"/>
      <c r="AP25" s="10"/>
      <c r="AQ25" s="10"/>
      <c r="AR25" s="10"/>
      <c r="AS25" s="10"/>
      <c r="AT25" s="10"/>
      <c r="AU25" s="10"/>
      <c r="AV25" s="10"/>
      <c r="AW25" s="10"/>
      <c r="AX25" s="10"/>
      <c r="AY25" s="10"/>
      <c r="AZ25" s="10"/>
      <c r="BA25" s="10"/>
      <c r="BB25" s="10">
        <f ca="1">IFERROR(__xludf.DUMMYFUNCTION("""COMPUTED_VALUE"""),0.8)</f>
        <v>0.8</v>
      </c>
      <c r="BC25" s="10"/>
      <c r="BD25" s="10"/>
      <c r="BE25" s="10"/>
      <c r="BF25" s="10"/>
      <c r="BG25" s="10"/>
      <c r="BH25" s="10">
        <f ca="1">IFERROR(__xludf.DUMMYFUNCTION("""COMPUTED_VALUE"""),0.5)</f>
        <v>0.5</v>
      </c>
      <c r="BI25" s="10"/>
      <c r="BJ25" s="10">
        <f ca="1">IFERROR(__xludf.DUMMYFUNCTION("""COMPUTED_VALUE"""),1.25)</f>
        <v>1.25</v>
      </c>
      <c r="BK25" s="10"/>
      <c r="BL25" s="1">
        <f ca="1">IFERROR(__xludf.DUMMYFUNCTION("""COMPUTED_VALUE"""),5.05)</f>
        <v>5.05</v>
      </c>
    </row>
    <row r="26" spans="1:64" ht="12.75" x14ac:dyDescent="0.2">
      <c r="A26" s="3" t="str">
        <f ca="1">IFERROR(__xludf.DUMMYFUNCTION("""COMPUTED_VALUE"""),"NOMBRE")</f>
        <v>NOMBRE</v>
      </c>
      <c r="B26" s="4">
        <f ca="1">IFERROR(__xludf.DUMMYFUNCTION("""COMPUTED_VALUE"""),45200)</f>
        <v>45200</v>
      </c>
      <c r="C26" s="5"/>
      <c r="D26" s="4">
        <f ca="1">IFERROR(__xludf.DUMMYFUNCTION("""COMPUTED_VALUE"""),45201)</f>
        <v>45201</v>
      </c>
      <c r="E26" s="5"/>
      <c r="F26" s="4">
        <f ca="1">IFERROR(__xludf.DUMMYFUNCTION("""COMPUTED_VALUE"""),45202)</f>
        <v>45202</v>
      </c>
      <c r="G26" s="5"/>
      <c r="H26" s="4">
        <f ca="1">IFERROR(__xludf.DUMMYFUNCTION("""COMPUTED_VALUE"""),45203)</f>
        <v>45203</v>
      </c>
      <c r="I26" s="5"/>
      <c r="J26" s="4">
        <f ca="1">IFERROR(__xludf.DUMMYFUNCTION("""COMPUTED_VALUE"""),45204)</f>
        <v>45204</v>
      </c>
      <c r="K26" s="5"/>
      <c r="L26" s="4">
        <f ca="1">IFERROR(__xludf.DUMMYFUNCTION("""COMPUTED_VALUE"""),45205)</f>
        <v>45205</v>
      </c>
      <c r="M26" s="5" t="str">
        <f ca="1">IFERROR(__xludf.DUMMYFUNCTION("""COMPUTED_VALUE"""),"ACUERDO")</f>
        <v>ACUERDO</v>
      </c>
      <c r="N26" s="4">
        <f ca="1">IFERROR(__xludf.DUMMYFUNCTION("""COMPUTED_VALUE"""),45206)</f>
        <v>45206</v>
      </c>
      <c r="O26" s="5" t="str">
        <f ca="1">IFERROR(__xludf.DUMMYFUNCTION("""COMPUTED_VALUE"""),"SUSPENSION")</f>
        <v>SUSPENSION</v>
      </c>
      <c r="P26" s="4">
        <f ca="1">IFERROR(__xludf.DUMMYFUNCTION("""COMPUTED_VALUE"""),45207)</f>
        <v>45207</v>
      </c>
      <c r="Q26" s="5"/>
      <c r="R26" s="4">
        <f ca="1">IFERROR(__xludf.DUMMYFUNCTION("""COMPUTED_VALUE"""),45208)</f>
        <v>45208</v>
      </c>
      <c r="S26" s="5"/>
      <c r="T26" s="4">
        <f ca="1">IFERROR(__xludf.DUMMYFUNCTION("""COMPUTED_VALUE"""),45209)</f>
        <v>45209</v>
      </c>
      <c r="U26" s="5"/>
      <c r="V26" s="4">
        <f ca="1">IFERROR(__xludf.DUMMYFUNCTION("""COMPUTED_VALUE"""),45210)</f>
        <v>45210</v>
      </c>
      <c r="W26" s="5"/>
      <c r="X26" s="4">
        <f ca="1">IFERROR(__xludf.DUMMYFUNCTION("""COMPUTED_VALUE"""),45211)</f>
        <v>45211</v>
      </c>
      <c r="Y26" s="5"/>
      <c r="Z26" s="4">
        <f ca="1">IFERROR(__xludf.DUMMYFUNCTION("""COMPUTED_VALUE"""),45212)</f>
        <v>45212</v>
      </c>
      <c r="AA26" s="5"/>
      <c r="AB26" s="4">
        <f ca="1">IFERROR(__xludf.DUMMYFUNCTION("""COMPUTED_VALUE"""),45213)</f>
        <v>45213</v>
      </c>
      <c r="AC26" s="5"/>
      <c r="AD26" s="4">
        <f ca="1">IFERROR(__xludf.DUMMYFUNCTION("""COMPUTED_VALUE"""),45214)</f>
        <v>45214</v>
      </c>
      <c r="AE26" s="5"/>
      <c r="AF26" s="4">
        <f ca="1">IFERROR(__xludf.DUMMYFUNCTION("""COMPUTED_VALUE"""),45215)</f>
        <v>45215</v>
      </c>
      <c r="AG26" s="5"/>
      <c r="AH26" s="4">
        <f ca="1">IFERROR(__xludf.DUMMYFUNCTION("""COMPUTED_VALUE"""),45216)</f>
        <v>45216</v>
      </c>
      <c r="AI26" s="5"/>
      <c r="AJ26" s="4">
        <f ca="1">IFERROR(__xludf.DUMMYFUNCTION("""COMPUTED_VALUE"""),45217)</f>
        <v>45217</v>
      </c>
      <c r="AK26" s="5"/>
      <c r="AL26" s="4">
        <f ca="1">IFERROR(__xludf.DUMMYFUNCTION("""COMPUTED_VALUE"""),45218)</f>
        <v>45218</v>
      </c>
      <c r="AM26" s="5"/>
      <c r="AN26" s="4">
        <f ca="1">IFERROR(__xludf.DUMMYFUNCTION("""COMPUTED_VALUE"""),45219)</f>
        <v>45219</v>
      </c>
      <c r="AO26" s="5"/>
      <c r="AP26" s="4">
        <f ca="1">IFERROR(__xludf.DUMMYFUNCTION("""COMPUTED_VALUE"""),45220)</f>
        <v>45220</v>
      </c>
      <c r="AQ26" s="5"/>
      <c r="AR26" s="4">
        <f ca="1">IFERROR(__xludf.DUMMYFUNCTION("""COMPUTED_VALUE"""),45221)</f>
        <v>45221</v>
      </c>
      <c r="AS26" s="5"/>
      <c r="AT26" s="4">
        <f ca="1">IFERROR(__xludf.DUMMYFUNCTION("""COMPUTED_VALUE"""),45222)</f>
        <v>45222</v>
      </c>
      <c r="AU26" s="5" t="str">
        <f ca="1">IFERROR(__xludf.DUMMYFUNCTION("""COMPUTED_VALUE"""),"FALTA")</f>
        <v>FALTA</v>
      </c>
      <c r="AV26" s="4">
        <f ca="1">IFERROR(__xludf.DUMMYFUNCTION("""COMPUTED_VALUE"""),45223)</f>
        <v>45223</v>
      </c>
      <c r="AW26" s="5"/>
      <c r="AX26" s="4">
        <f ca="1">IFERROR(__xludf.DUMMYFUNCTION("""COMPUTED_VALUE"""),45224)</f>
        <v>45224</v>
      </c>
      <c r="AY26" s="5"/>
      <c r="AZ26" s="4">
        <f ca="1">IFERROR(__xludf.DUMMYFUNCTION("""COMPUTED_VALUE"""),45225)</f>
        <v>45225</v>
      </c>
      <c r="BA26" s="5"/>
      <c r="BB26" s="4">
        <f ca="1">IFERROR(__xludf.DUMMYFUNCTION("""COMPUTED_VALUE"""),45226)</f>
        <v>45226</v>
      </c>
      <c r="BC26" s="5"/>
      <c r="BD26" s="4">
        <f ca="1">IFERROR(__xludf.DUMMYFUNCTION("""COMPUTED_VALUE"""),45227)</f>
        <v>45227</v>
      </c>
      <c r="BE26" s="5"/>
      <c r="BF26" s="4">
        <f ca="1">IFERROR(__xludf.DUMMYFUNCTION("""COMPUTED_VALUE"""),45228)</f>
        <v>45228</v>
      </c>
      <c r="BG26" s="5"/>
      <c r="BH26" s="4">
        <f ca="1">IFERROR(__xludf.DUMMYFUNCTION("""COMPUTED_VALUE"""),45229)</f>
        <v>45229</v>
      </c>
      <c r="BI26" s="5" t="str">
        <f ca="1">IFERROR(__xludf.DUMMYFUNCTION("""COMPUTED_VALUE"""),"SUSPENSION")</f>
        <v>SUSPENSION</v>
      </c>
      <c r="BJ26" s="4">
        <f ca="1">IFERROR(__xludf.DUMMYFUNCTION("""COMPUTED_VALUE"""),45230)</f>
        <v>45230</v>
      </c>
      <c r="BK26" s="5"/>
      <c r="BL26" s="6" t="str">
        <f ca="1">IFERROR(__xludf.DUMMYFUNCTION("""COMPUTED_VALUE"""),"HORAS EXTRA")</f>
        <v>HORAS EXTRA</v>
      </c>
    </row>
    <row r="27" spans="1:64" ht="12.75" x14ac:dyDescent="0.2">
      <c r="A27" s="18" t="str">
        <f ca="1">IFERROR(__xludf.DUMMYFUNCTION("""COMPUTED_VALUE"""),"PEDRO LUIS")</f>
        <v>PEDRO LUIS</v>
      </c>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t="str">
        <f ca="1">IFERROR(__xludf.DUMMYFUNCTION("""COMPUTED_VALUE"""),"ALMACEN")</f>
        <v>ALMACEN</v>
      </c>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8"/>
    </row>
    <row r="28" spans="1:64" ht="79.5" customHeight="1" x14ac:dyDescent="0.2">
      <c r="A28" s="17"/>
      <c r="B28" s="16"/>
      <c r="C28" s="17"/>
      <c r="D28" s="16" t="str">
        <f ca="1">IFERROR(__xludf.DUMMYFUNCTION("""COMPUTED_VALUE"""),"PESQUERIA, CONEXION DE FIBRA OPTICA TORRE DE ENFRIAMIENTO")</f>
        <v>PESQUERIA, CONEXION DE FIBRA OPTICA TORRE DE ENFRIAMIENTO</v>
      </c>
      <c r="E28" s="17"/>
      <c r="F28" s="16" t="str">
        <f ca="1">IFERROR(__xludf.DUMMYFUNCTION("""COMPUTED_VALUE"""),"GRUA HP5 EN GUERREO ALMACEN DE PRODUCTO TERMINADO")</f>
        <v>GRUA HP5 EN GUERREO ALMACEN DE PRODUCTO TERMINADO</v>
      </c>
      <c r="G28" s="17"/>
      <c r="H28" s="16" t="str">
        <f ca="1">IFERROR(__xludf.DUMMYFUNCTION("""COMPUTED_VALUE"""),"MONTAJE DE PANTALLA EN G3 JUVENTUD")</f>
        <v>MONTAJE DE PANTALLA EN G3 JUVENTUD</v>
      </c>
      <c r="I28" s="17"/>
      <c r="J28" s="16" t="str">
        <f ca="1">IFERROR(__xludf.DUMMYFUNCTION("""COMPUTED_VALUE"""),"LARGOS NORTE, CAMBIAR CASSETT DE FIBRA, CAMBIO DE CONECTORES Y LIMPIEZA")</f>
        <v>LARGOS NORTE, CAMBIAR CASSETT DE FIBRA, CAMBIO DE CONECTORES Y LIMPIEZA</v>
      </c>
      <c r="K28" s="17"/>
      <c r="L28" s="16" t="str">
        <f ca="1">IFERROR(__xludf.DUMMYFUNCTION("""COMPUTED_VALUE"""),"LEVANTAR ENLACE DEL EDIFICIO L, SALIDA 2 PM")</f>
        <v>LEVANTAR ENLACE DEL EDIFICIO L, SALIDA 2 PM</v>
      </c>
      <c r="M28" s="17"/>
      <c r="N28" s="16" t="str">
        <f ca="1">IFERROR(__xludf.DUMMYFUNCTION("""COMPUTED_VALUE"""),"SUSPENDIDO")</f>
        <v>SUSPENDIDO</v>
      </c>
      <c r="O28" s="17"/>
      <c r="P28" s="16"/>
      <c r="Q28" s="17"/>
      <c r="R28" s="16" t="str">
        <f ca="1">IFERROR(__xludf.DUMMYFUNCTION("""COMPUTED_VALUE"""),"EDIFICIO L, LEVANTAR ENLACE DE FIBRA")</f>
        <v>EDIFICIO L, LEVANTAR ENLACE DE FIBRA</v>
      </c>
      <c r="S28" s="17"/>
      <c r="T28" s="16" t="str">
        <f ca="1">IFERROR(__xludf.DUMMYFUNCTION("""COMPUTED_VALUE"""),"PROYECTO RFID JUVENTUD SALIDA G3")</f>
        <v>PROYECTO RFID JUVENTUD SALIDA G3</v>
      </c>
      <c r="U28" s="17"/>
      <c r="V28" s="16" t="str">
        <f ca="1">IFERROR(__xludf.DUMMYFUNCTION("""COMPUTED_VALUE"""),"TRABAJO EN REDI, REVISION DE HMI 1 Y 7, 3M5 ENLACES A VOLCADOR Y 102F")</f>
        <v>TRABAJO EN REDI, REVISION DE HMI 1 Y 7, 3M5 ENLACES A VOLCADOR Y 102F</v>
      </c>
      <c r="W28" s="17"/>
      <c r="X28" s="16" t="str">
        <f ca="1">IFERROR(__xludf.DUMMYFUNCTION("""COMPUTED_VALUE"""),"CANCELARON LA ACTIVIDAD DE G2 UNIVERSIDAD, CERTIFICACION DE FIBRA OPTICA, FIRMA DE REPORTES")</f>
        <v>CANCELARON LA ACTIVIDAD DE G2 UNIVERSIDAD, CERTIFICACION DE FIBRA OPTICA, FIRMA DE REPORTES</v>
      </c>
      <c r="Y28" s="17"/>
      <c r="Z28" s="16" t="str">
        <f ca="1">IFERROR(__xludf.DUMMYFUNCTION("""COMPUTED_VALUE"""),"FIRMA DE REPORTES, LIMPIEZA DE LAS AREAS")</f>
        <v>FIRMA DE REPORTES, LIMPIEZA DE LAS AREAS</v>
      </c>
      <c r="AA28" s="17"/>
      <c r="AB28" s="16" t="str">
        <f ca="1">IFERROR(__xludf.DUMMYFUNCTION("""COMPUTED_VALUE"""),"NO SE CITO")</f>
        <v>NO SE CITO</v>
      </c>
      <c r="AC28" s="17"/>
      <c r="AD28" s="16"/>
      <c r="AE28" s="17"/>
      <c r="AF28" s="16" t="str">
        <f ca="1">IFERROR(__xludf.DUMMYFUNCTION("""COMPUTED_VALUE"""),"REVISION DE EQUIPOS EN CHURUBUSCO, REVISION DE CABLEADO")</f>
        <v>REVISION DE EQUIPOS EN CHURUBUSCO, REVISION DE CABLEADO</v>
      </c>
      <c r="AG28" s="17"/>
      <c r="AH28" s="16"/>
      <c r="AI28" s="17"/>
      <c r="AJ28" s="16" t="str">
        <f ca="1">IFERROR(__xludf.DUMMYFUNCTION("""COMPUTED_VALUE"""),"DESMONTAJE DE PANTALLAS, DESMONTAJE DE EQUIPOS CHURUBUSCO LABORATORIO/ CONEXION DE UTP EN GRUA HP6")</f>
        <v>DESMONTAJE DE PANTALLAS, DESMONTAJE DE EQUIPOS CHURUBUSCO LABORATORIO/ CONEXION DE UTP EN GRUA HP6</v>
      </c>
      <c r="AK28" s="17"/>
      <c r="AL28" s="16" t="str">
        <f ca="1">IFERROR(__xludf.DUMMYFUNCTION("""COMPUTED_VALUE"""),"INSTALACION DE TUBERIA PARA FIBRA OPTICA EN JUVENTUD DEJAR HERRAMIENTA Y MATERIAL EN ALMACEN SALIDA 8 PM")</f>
        <v>INSTALACION DE TUBERIA PARA FIBRA OPTICA EN JUVENTUD DEJAR HERRAMIENTA Y MATERIAL EN ALMACEN SALIDA 8 PM</v>
      </c>
      <c r="AM28" s="17"/>
      <c r="AN28" s="16" t="str">
        <f ca="1">IFERROR(__xludf.DUMMYFUNCTION("""COMPUTED_VALUE"""),"TENDIDO DE CABLE UTP PARA NODOS EN CHURUBUSCO, NO COMIEORN POR LA REUNION DE LA MAÑANA")</f>
        <v>TENDIDO DE CABLE UTP PARA NODOS EN CHURUBUSCO, NO COMIEORN POR LA REUNION DE LA MAÑANA</v>
      </c>
      <c r="AO28" s="17"/>
      <c r="AP28" s="16" t="str">
        <f ca="1">IFERROR(__xludf.DUMMYFUNCTION("""COMPUTED_VALUE"""),"CURSO DE CONEXION DE PLUGS, DIFUSIONES")</f>
        <v>CURSO DE CONEXION DE PLUGS, DIFUSIONES</v>
      </c>
      <c r="AQ28" s="17"/>
      <c r="AR28" s="16"/>
      <c r="AS28" s="17"/>
      <c r="AT28" s="16" t="str">
        <f ca="1">IFERROR(__xludf.DUMMYFUNCTION("""COMPUTED_VALUE"""),"FALTA")</f>
        <v>FALTA</v>
      </c>
      <c r="AU28" s="17"/>
      <c r="AV28" s="16" t="str">
        <f ca="1">IFERROR(__xludf.DUMMYFUNCTION("""COMPUTED_VALUE"""),"TRABAJOS EN GRU AHP6 DE ALMACEN PRODUCTO TEMRINADO")</f>
        <v>TRABAJOS EN GRU AHP6 DE ALMACEN PRODUCTO TEMRINADO</v>
      </c>
      <c r="AW28" s="17"/>
      <c r="AX28" s="16" t="str">
        <f ca="1">IFERROR(__xludf.DUMMYFUNCTION("""COMPUTED_VALUE"""),"GRUA HP6 GUERRERO  ALMACEN DE PRODUCTO TERMINADO")</f>
        <v>GRUA HP6 GUERRERO  ALMACEN DE PRODUCTO TERMINADO</v>
      </c>
      <c r="AY28" s="17"/>
      <c r="AZ28" s="16" t="str">
        <f ca="1">IFERROR(__xludf.DUMMYFUNCTION("""COMPUTED_VALUE"""),"ACTIVIDAD CANCELADA EN ACERIA, FIRMA DE PERMISOS")</f>
        <v>ACTIVIDAD CANCELADA EN ACERIA, FIRMA DE PERMISOS</v>
      </c>
      <c r="BA28" s="17"/>
      <c r="BB28" s="16" t="str">
        <f ca="1">IFERROR(__xludf.DUMMYFUNCTION("""COMPUTED_VALUE"""),"SALA SPEEDMASTER, CAMBIO DE PANTALLAS, SALIDA 6:45PM")</f>
        <v>SALA SPEEDMASTER, CAMBIO DE PANTALLAS, SALIDA 6:45PM</v>
      </c>
      <c r="BC28" s="17"/>
      <c r="BD28" s="16"/>
      <c r="BE28" s="17"/>
      <c r="BF28" s="16"/>
      <c r="BG28" s="17"/>
      <c r="BH28" s="16" t="str">
        <f ca="1">IFERROR(__xludf.DUMMYFUNCTION("""COMPUTED_VALUE"""),"SE REGRESO POR ALIENTO ALCOHOLICO")</f>
        <v>SE REGRESO POR ALIENTO ALCOHOLICO</v>
      </c>
      <c r="BI28" s="17"/>
      <c r="BJ28" s="16" t="str">
        <f ca="1">IFERROR(__xludf.DUMMYFUNCTION("""COMPUTED_VALUE"""),"MINI REX DE ACERIA, ENTRADA 8M, SALIDA 7:20PM")</f>
        <v>MINI REX DE ACERIA, ENTRADA 8M, SALIDA 7:20PM</v>
      </c>
      <c r="BK28" s="17"/>
      <c r="BL28" s="8"/>
    </row>
    <row r="29" spans="1:64" ht="12.75" x14ac:dyDescent="0.2">
      <c r="A29" s="9" t="str">
        <f ca="1">IFERROR(__xludf.DUMMYFUNCTION("""COMPUTED_VALUE"""),"HORAS EXTRA/PRIMA ALIMENTICIA")</f>
        <v>HORAS EXTRA/PRIMA ALIMENTICIA</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f ca="1">IFERROR(__xludf.DUMMYFUNCTION("""COMPUTED_VALUE"""),2)</f>
        <v>2</v>
      </c>
      <c r="AM29" s="10"/>
      <c r="AN29" s="10">
        <f ca="1">IFERROR(__xludf.DUMMYFUNCTION("""COMPUTED_VALUE"""),1)</f>
        <v>1</v>
      </c>
      <c r="AO29" s="10"/>
      <c r="AP29" s="10"/>
      <c r="AQ29" s="10"/>
      <c r="AR29" s="10"/>
      <c r="AS29" s="10"/>
      <c r="AT29" s="10"/>
      <c r="AU29" s="10"/>
      <c r="AV29" s="10"/>
      <c r="AW29" s="10"/>
      <c r="AX29" s="10"/>
      <c r="AY29" s="10"/>
      <c r="AZ29" s="10"/>
      <c r="BA29" s="10"/>
      <c r="BB29" s="10">
        <f ca="1">IFERROR(__xludf.DUMMYFUNCTION("""COMPUTED_VALUE"""),0.8)</f>
        <v>0.8</v>
      </c>
      <c r="BC29" s="10"/>
      <c r="BD29" s="10"/>
      <c r="BE29" s="10"/>
      <c r="BF29" s="10"/>
      <c r="BG29" s="10"/>
      <c r="BH29" s="10"/>
      <c r="BI29" s="10"/>
      <c r="BJ29" s="10">
        <f ca="1">IFERROR(__xludf.DUMMYFUNCTION("""COMPUTED_VALUE"""),1.25)</f>
        <v>1.25</v>
      </c>
      <c r="BK29" s="10"/>
      <c r="BL29" s="1">
        <f ca="1">IFERROR(__xludf.DUMMYFUNCTION("""COMPUTED_VALUE"""),5.05)</f>
        <v>5.05</v>
      </c>
    </row>
    <row r="30" spans="1:64" ht="12.75" x14ac:dyDescent="0.2">
      <c r="A30" s="3" t="str">
        <f ca="1">IFERROR(__xludf.DUMMYFUNCTION("""COMPUTED_VALUE"""),"NOMBRE")</f>
        <v>NOMBRE</v>
      </c>
      <c r="B30" s="4">
        <f ca="1">IFERROR(__xludf.DUMMYFUNCTION("""COMPUTED_VALUE"""),45200)</f>
        <v>45200</v>
      </c>
      <c r="C30" s="5"/>
      <c r="D30" s="4">
        <f ca="1">IFERROR(__xludf.DUMMYFUNCTION("""COMPUTED_VALUE"""),45201)</f>
        <v>45201</v>
      </c>
      <c r="E30" s="5"/>
      <c r="F30" s="4">
        <f ca="1">IFERROR(__xludf.DUMMYFUNCTION("""COMPUTED_VALUE"""),45202)</f>
        <v>45202</v>
      </c>
      <c r="G30" s="5"/>
      <c r="H30" s="4">
        <f ca="1">IFERROR(__xludf.DUMMYFUNCTION("""COMPUTED_VALUE"""),45203)</f>
        <v>45203</v>
      </c>
      <c r="I30" s="5"/>
      <c r="J30" s="4">
        <f ca="1">IFERROR(__xludf.DUMMYFUNCTION("""COMPUTED_VALUE"""),45204)</f>
        <v>45204</v>
      </c>
      <c r="K30" s="5"/>
      <c r="L30" s="4">
        <f ca="1">IFERROR(__xludf.DUMMYFUNCTION("""COMPUTED_VALUE"""),45205)</f>
        <v>45205</v>
      </c>
      <c r="M30" s="5"/>
      <c r="N30" s="4">
        <f ca="1">IFERROR(__xludf.DUMMYFUNCTION("""COMPUTED_VALUE"""),45206)</f>
        <v>45206</v>
      </c>
      <c r="O30" s="5"/>
      <c r="P30" s="4">
        <f ca="1">IFERROR(__xludf.DUMMYFUNCTION("""COMPUTED_VALUE"""),45207)</f>
        <v>45207</v>
      </c>
      <c r="Q30" s="5"/>
      <c r="R30" s="4">
        <f ca="1">IFERROR(__xludf.DUMMYFUNCTION("""COMPUTED_VALUE"""),45208)</f>
        <v>45208</v>
      </c>
      <c r="S30" s="5"/>
      <c r="T30" s="4">
        <f ca="1">IFERROR(__xludf.DUMMYFUNCTION("""COMPUTED_VALUE"""),45209)</f>
        <v>45209</v>
      </c>
      <c r="U30" s="5"/>
      <c r="V30" s="4">
        <f ca="1">IFERROR(__xludf.DUMMYFUNCTION("""COMPUTED_VALUE"""),45210)</f>
        <v>45210</v>
      </c>
      <c r="W30" s="5"/>
      <c r="X30" s="4">
        <f ca="1">IFERROR(__xludf.DUMMYFUNCTION("""COMPUTED_VALUE"""),45211)</f>
        <v>45211</v>
      </c>
      <c r="Y30" s="5"/>
      <c r="Z30" s="4">
        <f ca="1">IFERROR(__xludf.DUMMYFUNCTION("""COMPUTED_VALUE"""),45212)</f>
        <v>45212</v>
      </c>
      <c r="AA30" s="5" t="str">
        <f ca="1">IFERROR(__xludf.DUMMYFUNCTION("""COMPUTED_VALUE"""),"FALTA")</f>
        <v>FALTA</v>
      </c>
      <c r="AB30" s="4">
        <f ca="1">IFERROR(__xludf.DUMMYFUNCTION("""COMPUTED_VALUE"""),45213)</f>
        <v>45213</v>
      </c>
      <c r="AC30" s="5"/>
      <c r="AD30" s="4">
        <f ca="1">IFERROR(__xludf.DUMMYFUNCTION("""COMPUTED_VALUE"""),45214)</f>
        <v>45214</v>
      </c>
      <c r="AE30" s="5"/>
      <c r="AF30" s="4">
        <f ca="1">IFERROR(__xludf.DUMMYFUNCTION("""COMPUTED_VALUE"""),45215)</f>
        <v>45215</v>
      </c>
      <c r="AG30" s="5" t="str">
        <f ca="1">IFERROR(__xludf.DUMMYFUNCTION("""COMPUTED_VALUE"""),"FALTA")</f>
        <v>FALTA</v>
      </c>
      <c r="AH30" s="4">
        <f ca="1">IFERROR(__xludf.DUMMYFUNCTION("""COMPUTED_VALUE"""),45216)</f>
        <v>45216</v>
      </c>
      <c r="AI30" s="5" t="str">
        <f ca="1">IFERROR(__xludf.DUMMYFUNCTION("""COMPUTED_VALUE"""),"FALTA")</f>
        <v>FALTA</v>
      </c>
      <c r="AJ30" s="4">
        <f ca="1">IFERROR(__xludf.DUMMYFUNCTION("""COMPUTED_VALUE"""),45217)</f>
        <v>45217</v>
      </c>
      <c r="AK30" s="5"/>
      <c r="AL30" s="4">
        <f ca="1">IFERROR(__xludf.DUMMYFUNCTION("""COMPUTED_VALUE"""),45218)</f>
        <v>45218</v>
      </c>
      <c r="AM30" s="5"/>
      <c r="AN30" s="4">
        <f ca="1">IFERROR(__xludf.DUMMYFUNCTION("""COMPUTED_VALUE"""),45219)</f>
        <v>45219</v>
      </c>
      <c r="AO30" s="5"/>
      <c r="AP30" s="4">
        <f ca="1">IFERROR(__xludf.DUMMYFUNCTION("""COMPUTED_VALUE"""),45220)</f>
        <v>45220</v>
      </c>
      <c r="AQ30" s="5"/>
      <c r="AR30" s="4">
        <f ca="1">IFERROR(__xludf.DUMMYFUNCTION("""COMPUTED_VALUE"""),45221)</f>
        <v>45221</v>
      </c>
      <c r="AS30" s="5"/>
      <c r="AT30" s="4">
        <f ca="1">IFERROR(__xludf.DUMMYFUNCTION("""COMPUTED_VALUE"""),45222)</f>
        <v>45222</v>
      </c>
      <c r="AU30" s="5"/>
      <c r="AV30" s="4">
        <f ca="1">IFERROR(__xludf.DUMMYFUNCTION("""COMPUTED_VALUE"""),45223)</f>
        <v>45223</v>
      </c>
      <c r="AW30" s="5"/>
      <c r="AX30" s="4">
        <f ca="1">IFERROR(__xludf.DUMMYFUNCTION("""COMPUTED_VALUE"""),45224)</f>
        <v>45224</v>
      </c>
      <c r="AY30" s="5"/>
      <c r="AZ30" s="4">
        <f ca="1">IFERROR(__xludf.DUMMYFUNCTION("""COMPUTED_VALUE"""),45225)</f>
        <v>45225</v>
      </c>
      <c r="BA30" s="5"/>
      <c r="BB30" s="4">
        <f ca="1">IFERROR(__xludf.DUMMYFUNCTION("""COMPUTED_VALUE"""),45226)</f>
        <v>45226</v>
      </c>
      <c r="BC30" s="5"/>
      <c r="BD30" s="4">
        <f ca="1">IFERROR(__xludf.DUMMYFUNCTION("""COMPUTED_VALUE"""),45227)</f>
        <v>45227</v>
      </c>
      <c r="BE30" s="5"/>
      <c r="BF30" s="4">
        <f ca="1">IFERROR(__xludf.DUMMYFUNCTION("""COMPUTED_VALUE"""),45228)</f>
        <v>45228</v>
      </c>
      <c r="BG30" s="5"/>
      <c r="BH30" s="4">
        <f ca="1">IFERROR(__xludf.DUMMYFUNCTION("""COMPUTED_VALUE"""),45229)</f>
        <v>45229</v>
      </c>
      <c r="BI30" s="5"/>
      <c r="BJ30" s="4">
        <f ca="1">IFERROR(__xludf.DUMMYFUNCTION("""COMPUTED_VALUE"""),45230)</f>
        <v>45230</v>
      </c>
      <c r="BK30" s="5"/>
      <c r="BL30" s="6" t="str">
        <f ca="1">IFERROR(__xludf.DUMMYFUNCTION("""COMPUTED_VALUE"""),"HORAS EXTRA")</f>
        <v>HORAS EXTRA</v>
      </c>
    </row>
    <row r="31" spans="1:64" ht="12.75" x14ac:dyDescent="0.2">
      <c r="A31" s="18" t="str">
        <f ca="1">IFERROR(__xludf.DUMMYFUNCTION("""COMPUTED_VALUE"""),"LUIS ALBERTO")</f>
        <v>LUIS ALBERTO</v>
      </c>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t="str">
        <f ca="1">IFERROR(__xludf.DUMMYFUNCTION("""COMPUTED_VALUE"""),"ALMACEN")</f>
        <v>ALMACEN</v>
      </c>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8"/>
    </row>
    <row r="32" spans="1:64" ht="79.5" customHeight="1" x14ac:dyDescent="0.2">
      <c r="A32" s="17"/>
      <c r="B32" s="16"/>
      <c r="C32" s="17"/>
      <c r="D32" s="16" t="str">
        <f ca="1">IFERROR(__xludf.DUMMYFUNCTION("""COMPUTED_VALUE"""),"RETIRO DE CABLE UTP EN TANDEM NAVE 6 ")</f>
        <v xml:space="preserve">RETIRO DE CABLE UTP EN TANDEM NAVE 6 </v>
      </c>
      <c r="E32" s="17"/>
      <c r="F32" s="16" t="str">
        <f ca="1">IFERROR(__xludf.DUMMYFUNCTION("""COMPUTED_VALUE"""),"PESQUERIA, PEINADO DE PULPITOS, TEMRINACION DE FIBRA OPTICA EN TORRE DE ENFRIAMIENTO")</f>
        <v>PESQUERIA, PEINADO DE PULPITOS, TEMRINACION DE FIBRA OPTICA EN TORRE DE ENFRIAMIENTO</v>
      </c>
      <c r="G32" s="17"/>
      <c r="H32" s="16" t="str">
        <f ca="1">IFERROR(__xludf.DUMMYFUNCTION("""COMPUTED_VALUE"""),"PESQUERIA, REVISION DE CABLES EN G+P, PONCHADO DE FIBRA EN SISTEMAS DE ENFRIAMIENTO")</f>
        <v>PESQUERIA, REVISION DE CABLES EN G+P, PONCHADO DE FIBRA EN SISTEMAS DE ENFRIAMIENTO</v>
      </c>
      <c r="I32" s="17"/>
      <c r="J32" s="16" t="str">
        <f ca="1">IFERROR(__xludf.DUMMYFUNCTION("""COMPUTED_VALUE"""),"LARGOS NORTE, CAMBIAR CASSETT DE FIBRA, CAMBIO DE CONECTORES Y LIMPIEZA")</f>
        <v>LARGOS NORTE, CAMBIAR CASSETT DE FIBRA, CAMBIO DE CONECTORES Y LIMPIEZA</v>
      </c>
      <c r="K32" s="17"/>
      <c r="L32" s="16" t="str">
        <f ca="1">IFERROR(__xludf.DUMMYFUNCTION("""COMPUTED_VALUE"""),"CONEXION DE FIBRA OPTICA EN G2 UNIVERSIDAD")</f>
        <v>CONEXION DE FIBRA OPTICA EN G2 UNIVERSIDAD</v>
      </c>
      <c r="M32" s="17"/>
      <c r="N32" s="16" t="str">
        <f ca="1">IFERROR(__xludf.DUMMYFUNCTION("""COMPUTED_VALUE"""),"PLATICA DEL ISO")</f>
        <v>PLATICA DEL ISO</v>
      </c>
      <c r="O32" s="17"/>
      <c r="P32" s="16"/>
      <c r="Q32" s="17"/>
      <c r="R32" s="16" t="str">
        <f ca="1">IFERROR(__xludf.DUMMYFUNCTION("""COMPUTED_VALUE"""),"PESQUERIA RELEVAMIENTO POR LA MAÑANA, RELEVAMIENTO EN JUVENTUD Y FIRMA DE REPORTES")</f>
        <v>PESQUERIA RELEVAMIENTO POR LA MAÑANA, RELEVAMIENTO EN JUVENTUD Y FIRMA DE REPORTES</v>
      </c>
      <c r="S32" s="17"/>
      <c r="T32" s="16" t="str">
        <f ca="1">IFERROR(__xludf.DUMMYFUNCTION("""COMPUTED_VALUE"""),"PROYECTO RFID JUVENTUD SALIDA G3")</f>
        <v>PROYECTO RFID JUVENTUD SALIDA G3</v>
      </c>
      <c r="U32" s="17"/>
      <c r="V32" s="16" t="str">
        <f ca="1">IFERROR(__xludf.DUMMYFUNCTION("""COMPUTED_VALUE"""),"ACOMODO DE CABLEADO EN OFICNAS DE MTTO TENSONIVELADO CHURUBUSCO")</f>
        <v>ACOMODO DE CABLEADO EN OFICNAS DE MTTO TENSONIVELADO CHURUBUSCO</v>
      </c>
      <c r="W32" s="17"/>
      <c r="X32" s="16" t="str">
        <f ca="1">IFERROR(__xludf.DUMMYFUNCTION("""COMPUTED_VALUE"""),"TRABAJO EN SALA ELECTRICA D EMOLINO ACABADOR,  LIMPIEZA DE RACK, AOCOMODO DE CABLES")</f>
        <v>TRABAJO EN SALA ELECTRICA D EMOLINO ACABADOR,  LIMPIEZA DE RACK, AOCOMODO DE CABLES</v>
      </c>
      <c r="Y32" s="17"/>
      <c r="Z32" s="16" t="str">
        <f ca="1">IFERROR(__xludf.DUMMYFUNCTION("""COMPUTED_VALUE"""),"FALTA")</f>
        <v>FALTA</v>
      </c>
      <c r="AA32" s="17"/>
      <c r="AB32" s="16" t="str">
        <f ca="1">IFERROR(__xludf.DUMMYFUNCTION("""COMPUTED_VALUE"""),"NO SE CITO")</f>
        <v>NO SE CITO</v>
      </c>
      <c r="AC32" s="17"/>
      <c r="AD32" s="16"/>
      <c r="AE32" s="17"/>
      <c r="AF32" s="16" t="str">
        <f ca="1">IFERROR(__xludf.DUMMYFUNCTION("""COMPUTED_VALUE"""),"FALTA")</f>
        <v>FALTA</v>
      </c>
      <c r="AG32" s="17"/>
      <c r="AH32" s="16" t="str">
        <f ca="1">IFERROR(__xludf.DUMMYFUNCTION("""COMPUTED_VALUE"""),"FALTA")</f>
        <v>FALTA</v>
      </c>
      <c r="AI32" s="17"/>
      <c r="AJ32" s="16" t="str">
        <f ca="1">IFERROR(__xludf.DUMMYFUNCTION("""COMPUTED_VALUE"""),"CONEXION DE UTP EN GRUA HP6")</f>
        <v>CONEXION DE UTP EN GRUA HP6</v>
      </c>
      <c r="AK32" s="17"/>
      <c r="AL32" s="16" t="str">
        <f ca="1">IFERROR(__xludf.DUMMYFUNCTION("""COMPUTED_VALUE"""),"LARGOS NORTE REUBICACION DE FIBRA OPTICA/APOYO PLANTA JUVENTUD")</f>
        <v>LARGOS NORTE REUBICACION DE FIBRA OPTICA/APOYO PLANTA JUVENTUD</v>
      </c>
      <c r="AM32" s="17"/>
      <c r="AN32" s="16" t="str">
        <f ca="1">IFERROR(__xludf.DUMMYFUNCTION("""COMPUTED_VALUE"""),"ACTIVIDAD DE TUBERIA EN ACERIA, NO COMIERON POR LA REUNION DE LA MAÑANA")</f>
        <v>ACTIVIDAD DE TUBERIA EN ACERIA, NO COMIERON POR LA REUNION DE LA MAÑANA</v>
      </c>
      <c r="AO32" s="17"/>
      <c r="AP32" s="16" t="str">
        <f ca="1">IFERROR(__xludf.DUMMYFUNCTION("""COMPUTED_VALUE"""),"CURSO DE CONEXION DE PLUGS, DIFUSIONES")</f>
        <v>CURSO DE CONEXION DE PLUGS, DIFUSIONES</v>
      </c>
      <c r="AQ32" s="17"/>
      <c r="AR32" s="16"/>
      <c r="AS32" s="17"/>
      <c r="AT32" s="16" t="str">
        <f ca="1">IFERROR(__xludf.DUMMYFUNCTION("""COMPUTED_VALUE"""),"TRABAJO EN UNIVDERSIDAD, MONTAJE DE CAMARA TERMICA")</f>
        <v>TRABAJO EN UNIVDERSIDAD, MONTAJE DE CAMARA TERMICA</v>
      </c>
      <c r="AU32" s="17"/>
      <c r="AV32" s="16" t="str">
        <f ca="1">IFERROR(__xludf.DUMMYFUNCTION("""COMPUTED_VALUE"""),"TRABAJOS EN GRU AHP6 DE ALMACEN PRODUCTO TEMRINADO")</f>
        <v>TRABAJOS EN GRU AHP6 DE ALMACEN PRODUCTO TEMRINADO</v>
      </c>
      <c r="AW32" s="17"/>
      <c r="AX32" s="16" t="str">
        <f ca="1">IFERROR(__xludf.DUMMYFUNCTION("""COMPUTED_VALUE"""),"CAMBIO DE SWITCH EN JUVENTUD")</f>
        <v>CAMBIO DE SWITCH EN JUVENTUD</v>
      </c>
      <c r="AY32" s="17"/>
      <c r="AZ32" s="16" t="str">
        <f ca="1">IFERROR(__xludf.DUMMYFUNCTION("""COMPUTED_VALUE"""),"TRABAJP EN DOBLADORA 3, LIMPIEZA DE RACK Y REUBICACION DE FIBRA")</f>
        <v>TRABAJP EN DOBLADORA 3, LIMPIEZA DE RACK Y REUBICACION DE FIBRA</v>
      </c>
      <c r="BA32" s="17"/>
      <c r="BB32" s="16" t="str">
        <f ca="1">IFERROR(__xludf.DUMMYFUNCTION("""COMPUTED_VALUE"""),"INSTALACION DE TUBERIA EN SALA DC SLAVE ACERIA, SALIDA 6:45PM")</f>
        <v>INSTALACION DE TUBERIA EN SALA DC SLAVE ACERIA, SALIDA 6:45PM</v>
      </c>
      <c r="BC32" s="17"/>
      <c r="BD32" s="16"/>
      <c r="BE32" s="17"/>
      <c r="BF32" s="16"/>
      <c r="BG32" s="17"/>
      <c r="BH32" s="16" t="str">
        <f ca="1">IFERROR(__xludf.DUMMYFUNCTION("""COMPUTED_VALUE"""),"FALLA EN MC3 CHURUBUSCO, SALIDA 7PM")</f>
        <v>FALLA EN MC3 CHURUBUSCO, SALIDA 7PM</v>
      </c>
      <c r="BI32" s="17"/>
      <c r="BJ32" s="16" t="str">
        <f ca="1">IFERROR(__xludf.DUMMYFUNCTION("""COMPUTED_VALUE"""),"MINI REX ACERIA, ENTRADA 8AM, SLAIDA 6PM")</f>
        <v>MINI REX ACERIA, ENTRADA 8AM, SLAIDA 6PM</v>
      </c>
      <c r="BK32" s="17"/>
      <c r="BL32" s="8"/>
    </row>
    <row r="33" spans="1:64" ht="12.75" x14ac:dyDescent="0.2">
      <c r="A33" s="9" t="str">
        <f ca="1">IFERROR(__xludf.DUMMYFUNCTION("""COMPUTED_VALUE"""),"HORAS EXTRA/PRIMA ALIMENTICIA")</f>
        <v>HORAS EXTRA/PRIMA ALIMENTICIA</v>
      </c>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f ca="1">IFERROR(__xludf.DUMMYFUNCTION("""COMPUTED_VALUE"""),2)</f>
        <v>2</v>
      </c>
      <c r="AM33" s="10"/>
      <c r="AN33" s="10">
        <f ca="1">IFERROR(__xludf.DUMMYFUNCTION("""COMPUTED_VALUE"""),1)</f>
        <v>1</v>
      </c>
      <c r="AO33" s="10"/>
      <c r="AP33" s="10"/>
      <c r="AQ33" s="10"/>
      <c r="AR33" s="10"/>
      <c r="AS33" s="10"/>
      <c r="AT33" s="10"/>
      <c r="AU33" s="10"/>
      <c r="AV33" s="10"/>
      <c r="AW33" s="10"/>
      <c r="AX33" s="10"/>
      <c r="AY33" s="10"/>
      <c r="AZ33" s="10"/>
      <c r="BA33" s="10"/>
      <c r="BB33" s="10">
        <f ca="1">IFERROR(__xludf.DUMMYFUNCTION("""COMPUTED_VALUE"""),0.8)</f>
        <v>0.8</v>
      </c>
      <c r="BC33" s="10"/>
      <c r="BD33" s="10"/>
      <c r="BE33" s="10"/>
      <c r="BF33" s="10"/>
      <c r="BG33" s="10"/>
      <c r="BH33" s="10">
        <f ca="1">IFERROR(__xludf.DUMMYFUNCTION("""COMPUTED_VALUE"""),1)</f>
        <v>1</v>
      </c>
      <c r="BI33" s="10"/>
      <c r="BJ33" s="10"/>
      <c r="BK33" s="10"/>
      <c r="BL33" s="1">
        <f ca="1">IFERROR(__xludf.DUMMYFUNCTION("""COMPUTED_VALUE"""),4.8)</f>
        <v>4.8</v>
      </c>
    </row>
    <row r="34" spans="1:64" ht="12.75" x14ac:dyDescent="0.2">
      <c r="A34" s="3" t="str">
        <f ca="1">IFERROR(__xludf.DUMMYFUNCTION("""COMPUTED_VALUE"""),"NOMBRE")</f>
        <v>NOMBRE</v>
      </c>
      <c r="B34" s="4">
        <f ca="1">IFERROR(__xludf.DUMMYFUNCTION("""COMPUTED_VALUE"""),45200)</f>
        <v>45200</v>
      </c>
      <c r="C34" s="5"/>
      <c r="D34" s="4">
        <f ca="1">IFERROR(__xludf.DUMMYFUNCTION("""COMPUTED_VALUE"""),45201)</f>
        <v>45201</v>
      </c>
      <c r="E34" s="5"/>
      <c r="F34" s="4">
        <f ca="1">IFERROR(__xludf.DUMMYFUNCTION("""COMPUTED_VALUE"""),45202)</f>
        <v>45202</v>
      </c>
      <c r="G34" s="5" t="str">
        <f ca="1">IFERROR(__xludf.DUMMYFUNCTION("""COMPUTED_VALUE"""),"ACUERDO")</f>
        <v>ACUERDO</v>
      </c>
      <c r="H34" s="4">
        <f ca="1">IFERROR(__xludf.DUMMYFUNCTION("""COMPUTED_VALUE"""),45203)</f>
        <v>45203</v>
      </c>
      <c r="I34" s="5"/>
      <c r="J34" s="4">
        <f ca="1">IFERROR(__xludf.DUMMYFUNCTION("""COMPUTED_VALUE"""),45204)</f>
        <v>45204</v>
      </c>
      <c r="K34" s="5"/>
      <c r="L34" s="4">
        <f ca="1">IFERROR(__xludf.DUMMYFUNCTION("""COMPUTED_VALUE"""),45205)</f>
        <v>45205</v>
      </c>
      <c r="M34" s="5"/>
      <c r="N34" s="4">
        <f ca="1">IFERROR(__xludf.DUMMYFUNCTION("""COMPUTED_VALUE"""),45206)</f>
        <v>45206</v>
      </c>
      <c r="O34" s="5"/>
      <c r="P34" s="4">
        <f ca="1">IFERROR(__xludf.DUMMYFUNCTION("""COMPUTED_VALUE"""),45207)</f>
        <v>45207</v>
      </c>
      <c r="Q34" s="5"/>
      <c r="R34" s="4">
        <f ca="1">IFERROR(__xludf.DUMMYFUNCTION("""COMPUTED_VALUE"""),45208)</f>
        <v>45208</v>
      </c>
      <c r="S34" s="5"/>
      <c r="T34" s="4">
        <f ca="1">IFERROR(__xludf.DUMMYFUNCTION("""COMPUTED_VALUE"""),45209)</f>
        <v>45209</v>
      </c>
      <c r="U34" s="5"/>
      <c r="V34" s="4">
        <f ca="1">IFERROR(__xludf.DUMMYFUNCTION("""COMPUTED_VALUE"""),45210)</f>
        <v>45210</v>
      </c>
      <c r="W34" s="5"/>
      <c r="X34" s="4">
        <f ca="1">IFERROR(__xludf.DUMMYFUNCTION("""COMPUTED_VALUE"""),45211)</f>
        <v>45211</v>
      </c>
      <c r="Y34" s="5"/>
      <c r="Z34" s="4">
        <f ca="1">IFERROR(__xludf.DUMMYFUNCTION("""COMPUTED_VALUE"""),45212)</f>
        <v>45212</v>
      </c>
      <c r="AA34" s="5"/>
      <c r="AB34" s="4">
        <f ca="1">IFERROR(__xludf.DUMMYFUNCTION("""COMPUTED_VALUE"""),45213)</f>
        <v>45213</v>
      </c>
      <c r="AC34" s="5"/>
      <c r="AD34" s="4">
        <f ca="1">IFERROR(__xludf.DUMMYFUNCTION("""COMPUTED_VALUE"""),45214)</f>
        <v>45214</v>
      </c>
      <c r="AE34" s="5"/>
      <c r="AF34" s="4">
        <f ca="1">IFERROR(__xludf.DUMMYFUNCTION("""COMPUTED_VALUE"""),45215)</f>
        <v>45215</v>
      </c>
      <c r="AG34" s="5"/>
      <c r="AH34" s="4">
        <f ca="1">IFERROR(__xludf.DUMMYFUNCTION("""COMPUTED_VALUE"""),45216)</f>
        <v>45216</v>
      </c>
      <c r="AI34" s="5"/>
      <c r="AJ34" s="4">
        <f ca="1">IFERROR(__xludf.DUMMYFUNCTION("""COMPUTED_VALUE"""),45217)</f>
        <v>45217</v>
      </c>
      <c r="AK34" s="5"/>
      <c r="AL34" s="4">
        <f ca="1">IFERROR(__xludf.DUMMYFUNCTION("""COMPUTED_VALUE"""),45218)</f>
        <v>45218</v>
      </c>
      <c r="AM34" s="5"/>
      <c r="AN34" s="4">
        <f ca="1">IFERROR(__xludf.DUMMYFUNCTION("""COMPUTED_VALUE"""),45219)</f>
        <v>45219</v>
      </c>
      <c r="AO34" s="5"/>
      <c r="AP34" s="4">
        <f ca="1">IFERROR(__xludf.DUMMYFUNCTION("""COMPUTED_VALUE"""),45220)</f>
        <v>45220</v>
      </c>
      <c r="AQ34" s="5"/>
      <c r="AR34" s="4">
        <f ca="1">IFERROR(__xludf.DUMMYFUNCTION("""COMPUTED_VALUE"""),45221)</f>
        <v>45221</v>
      </c>
      <c r="AS34" s="5"/>
      <c r="AT34" s="4">
        <f ca="1">IFERROR(__xludf.DUMMYFUNCTION("""COMPUTED_VALUE"""),45222)</f>
        <v>45222</v>
      </c>
      <c r="AU34" s="5"/>
      <c r="AV34" s="4">
        <f ca="1">IFERROR(__xludf.DUMMYFUNCTION("""COMPUTED_VALUE"""),45223)</f>
        <v>45223</v>
      </c>
      <c r="AW34" s="5"/>
      <c r="AX34" s="4">
        <f ca="1">IFERROR(__xludf.DUMMYFUNCTION("""COMPUTED_VALUE"""),45224)</f>
        <v>45224</v>
      </c>
      <c r="AY34" s="5"/>
      <c r="AZ34" s="4">
        <f ca="1">IFERROR(__xludf.DUMMYFUNCTION("""COMPUTED_VALUE"""),45225)</f>
        <v>45225</v>
      </c>
      <c r="BA34" s="5"/>
      <c r="BB34" s="4">
        <f ca="1">IFERROR(__xludf.DUMMYFUNCTION("""COMPUTED_VALUE"""),45226)</f>
        <v>45226</v>
      </c>
      <c r="BC34" s="5"/>
      <c r="BD34" s="4">
        <f ca="1">IFERROR(__xludf.DUMMYFUNCTION("""COMPUTED_VALUE"""),45227)</f>
        <v>45227</v>
      </c>
      <c r="BE34" s="5"/>
      <c r="BF34" s="4">
        <f ca="1">IFERROR(__xludf.DUMMYFUNCTION("""COMPUTED_VALUE"""),45228)</f>
        <v>45228</v>
      </c>
      <c r="BG34" s="5"/>
      <c r="BH34" s="4">
        <f ca="1">IFERROR(__xludf.DUMMYFUNCTION("""COMPUTED_VALUE"""),45229)</f>
        <v>45229</v>
      </c>
      <c r="BI34" s="5"/>
      <c r="BJ34" s="4">
        <f ca="1">IFERROR(__xludf.DUMMYFUNCTION("""COMPUTED_VALUE"""),45230)</f>
        <v>45230</v>
      </c>
      <c r="BK34" s="5"/>
      <c r="BL34" s="6" t="str">
        <f ca="1">IFERROR(__xludf.DUMMYFUNCTION("""COMPUTED_VALUE"""),"HORAS EXTRA")</f>
        <v>HORAS EXTRA</v>
      </c>
    </row>
    <row r="35" spans="1:64" ht="12.75" x14ac:dyDescent="0.2">
      <c r="A35" s="18" t="str">
        <f ca="1">IFERROR(__xludf.DUMMYFUNCTION("""COMPUTED_VALUE"""),"ROBERTO TRINIDAD")</f>
        <v>ROBERTO TRINIDAD</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8"/>
    </row>
    <row r="36" spans="1:64" ht="79.5" customHeight="1" x14ac:dyDescent="0.2">
      <c r="A36" s="17"/>
      <c r="B36" s="16"/>
      <c r="C36" s="17"/>
      <c r="D36" s="16" t="str">
        <f ca="1">IFERROR(__xludf.DUMMYFUNCTION("""COMPUTED_VALUE"""),"GRUA HP5 CONEXION DE CABLES UTP, MONTAE DE ANTENAS")</f>
        <v>GRUA HP5 CONEXION DE CABLES UTP, MONTAE DE ANTENAS</v>
      </c>
      <c r="E36" s="17"/>
      <c r="F36" s="16" t="str">
        <f ca="1">IFERROR(__xludf.DUMMYFUNCTION("""COMPUTED_VALUE"""),"GRUA HP5 EN ALMACEN DE PRODUCTO TERMINADO, SALIDA 2:30 POR MOTIVOS PERSONALES")</f>
        <v>GRUA HP5 EN ALMACEN DE PRODUCTO TERMINADO, SALIDA 2:30 POR MOTIVOS PERSONALES</v>
      </c>
      <c r="G36" s="17"/>
      <c r="H36" s="16" t="str">
        <f ca="1">IFERROR(__xludf.DUMMYFUNCTION("""COMPUTED_VALUE"""),"PESQUERIA, CONEXION DE FIBRA OPTICA EN SISTEMAS DE ENFRIAMIENTO")</f>
        <v>PESQUERIA, CONEXION DE FIBRA OPTICA EN SISTEMAS DE ENFRIAMIENTO</v>
      </c>
      <c r="I36" s="17"/>
      <c r="J36" s="16" t="str">
        <f ca="1">IFERROR(__xludf.DUMMYFUNCTION("""COMPUTED_VALUE"""),"LARGOS NORTE, CAMBIAR CASSETT DE FIBRA, CAMBIO DE CONECTORES Y LIMPIEZA")</f>
        <v>LARGOS NORTE, CAMBIAR CASSETT DE FIBRA, CAMBIO DE CONECTORES Y LIMPIEZA</v>
      </c>
      <c r="K36" s="17"/>
      <c r="L36" s="16" t="str">
        <f ca="1">IFERROR(__xludf.DUMMYFUNCTION("""COMPUTED_VALUE"""),"LEVANTAR ENLACE DEL EDIFICIO L")</f>
        <v>LEVANTAR ENLACE DEL EDIFICIO L</v>
      </c>
      <c r="M36" s="17"/>
      <c r="N36" s="16" t="str">
        <f ca="1">IFERROR(__xludf.DUMMYFUNCTION("""COMPUTED_VALUE"""),"CHECK LIST DE VEHICULOS Y ACOMODO DE ALMACEN")</f>
        <v>CHECK LIST DE VEHICULOS Y ACOMODO DE ALMACEN</v>
      </c>
      <c r="O36" s="17"/>
      <c r="P36" s="16"/>
      <c r="Q36" s="17"/>
      <c r="R36" s="16" t="str">
        <f ca="1">IFERROR(__xludf.DUMMYFUNCTION("""COMPUTED_VALUE"""),"LEVANTAR ENLACE DE EDIFICIO L, LLEVAR REPORTES A FIRMAS")</f>
        <v>LEVANTAR ENLACE DE EDIFICIO L, LLEVAR REPORTES A FIRMAS</v>
      </c>
      <c r="S36" s="17"/>
      <c r="T36" s="16" t="str">
        <f ca="1">IFERROR(__xludf.DUMMYFUNCTION("""COMPUTED_VALUE"""),"INSTALACION DE CANALETA EN BASCULA DE CHATARRA NOGALAR")</f>
        <v>INSTALACION DE CANALETA EN BASCULA DE CHATARRA NOGALAR</v>
      </c>
      <c r="U36" s="17"/>
      <c r="V36" s="16" t="str">
        <f ca="1">IFERROR(__xludf.DUMMYFUNCTION("""COMPUTED_VALUE"""),"PESQUERIA, TRABAJOS EN ACOMODO DE CABLEADO, CONEXION DE FIBRA OPTICA")</f>
        <v>PESQUERIA, TRABAJOS EN ACOMODO DE CABLEADO, CONEXION DE FIBRA OPTICA</v>
      </c>
      <c r="W36" s="17"/>
      <c r="X36" s="16" t="str">
        <f ca="1">IFERROR(__xludf.DUMMYFUNCTION("""COMPUTED_VALUE"""),"TRABAJO EN SALA ELECTRICA D EMOLINO ACABADOR,  LIMPIEZA DE RACK, AOCOMODO DE CABLES")</f>
        <v>TRABAJO EN SALA ELECTRICA D EMOLINO ACABADOR,  LIMPIEZA DE RACK, AOCOMODO DE CABLES</v>
      </c>
      <c r="Y36" s="17"/>
      <c r="Z36" s="16" t="str">
        <f ca="1">IFERROR(__xludf.DUMMYFUNCTION("""COMPUTED_VALUE"""),"FIRMA DE REPORTES, LIMPIEZA DE LAS AREAS")</f>
        <v>FIRMA DE REPORTES, LIMPIEZA DE LAS AREAS</v>
      </c>
      <c r="AA36" s="17"/>
      <c r="AB36" s="16" t="str">
        <f ca="1">IFERROR(__xludf.DUMMYFUNCTION("""COMPUTED_VALUE"""),"NO SE CITO")</f>
        <v>NO SE CITO</v>
      </c>
      <c r="AC36" s="17"/>
      <c r="AD36" s="16"/>
      <c r="AE36" s="17"/>
      <c r="AF36" s="16"/>
      <c r="AG36" s="17"/>
      <c r="AH36" s="16"/>
      <c r="AI36" s="17"/>
      <c r="AJ36" s="16"/>
      <c r="AK36" s="17"/>
      <c r="AL36" s="16"/>
      <c r="AM36" s="17"/>
      <c r="AN36" s="16"/>
      <c r="AO36" s="17"/>
      <c r="AP36" s="16"/>
      <c r="AQ36" s="17"/>
      <c r="AR36" s="16"/>
      <c r="AS36" s="17"/>
      <c r="AT36" s="16"/>
      <c r="AU36" s="17"/>
      <c r="AV36" s="16"/>
      <c r="AW36" s="17"/>
      <c r="AX36" s="16"/>
      <c r="AY36" s="17"/>
      <c r="AZ36" s="16"/>
      <c r="BA36" s="17"/>
      <c r="BB36" s="16"/>
      <c r="BC36" s="17"/>
      <c r="BD36" s="16"/>
      <c r="BE36" s="17"/>
      <c r="BF36" s="16"/>
      <c r="BG36" s="17"/>
      <c r="BH36" s="16"/>
      <c r="BI36" s="17"/>
      <c r="BJ36" s="16"/>
      <c r="BK36" s="17"/>
      <c r="BL36" s="8"/>
    </row>
    <row r="37" spans="1:64" ht="12.75" x14ac:dyDescent="0.2">
      <c r="A37" s="9" t="str">
        <f ca="1">IFERROR(__xludf.DUMMYFUNCTION("""COMPUTED_VALUE"""),"HORAS EXTRA/PRIMA ALIMENTICIA")</f>
        <v>HORAS EXTRA/PRIMA ALIMENTICIA</v>
      </c>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
        <f ca="1">IFERROR(__xludf.DUMMYFUNCTION("""COMPUTED_VALUE"""),0)</f>
        <v>0</v>
      </c>
    </row>
    <row r="38" spans="1:64" ht="12.75" x14ac:dyDescent="0.2">
      <c r="A38" s="3" t="str">
        <f ca="1">IFERROR(__xludf.DUMMYFUNCTION("""COMPUTED_VALUE"""),"NOMBRE")</f>
        <v>NOMBRE</v>
      </c>
      <c r="B38" s="4">
        <f ca="1">IFERROR(__xludf.DUMMYFUNCTION("""COMPUTED_VALUE"""),45200)</f>
        <v>45200</v>
      </c>
      <c r="C38" s="5"/>
      <c r="D38" s="4">
        <f ca="1">IFERROR(__xludf.DUMMYFUNCTION("""COMPUTED_VALUE"""),45201)</f>
        <v>45201</v>
      </c>
      <c r="E38" s="5"/>
      <c r="F38" s="4">
        <f ca="1">IFERROR(__xludf.DUMMYFUNCTION("""COMPUTED_VALUE"""),45202)</f>
        <v>45202</v>
      </c>
      <c r="G38" s="5"/>
      <c r="H38" s="4">
        <f ca="1">IFERROR(__xludf.DUMMYFUNCTION("""COMPUTED_VALUE"""),45203)</f>
        <v>45203</v>
      </c>
      <c r="I38" s="5"/>
      <c r="J38" s="4">
        <f ca="1">IFERROR(__xludf.DUMMYFUNCTION("""COMPUTED_VALUE"""),45204)</f>
        <v>45204</v>
      </c>
      <c r="K38" s="5"/>
      <c r="L38" s="4">
        <f ca="1">IFERROR(__xludf.DUMMYFUNCTION("""COMPUTED_VALUE"""),45205)</f>
        <v>45205</v>
      </c>
      <c r="M38" s="5"/>
      <c r="N38" s="4">
        <f ca="1">IFERROR(__xludf.DUMMYFUNCTION("""COMPUTED_VALUE"""),45206)</f>
        <v>45206</v>
      </c>
      <c r="O38" s="5"/>
      <c r="P38" s="4">
        <f ca="1">IFERROR(__xludf.DUMMYFUNCTION("""COMPUTED_VALUE"""),45207)</f>
        <v>45207</v>
      </c>
      <c r="Q38" s="5"/>
      <c r="R38" s="4">
        <f ca="1">IFERROR(__xludf.DUMMYFUNCTION("""COMPUTED_VALUE"""),45208)</f>
        <v>45208</v>
      </c>
      <c r="S38" s="5"/>
      <c r="T38" s="4">
        <f ca="1">IFERROR(__xludf.DUMMYFUNCTION("""COMPUTED_VALUE"""),45209)</f>
        <v>45209</v>
      </c>
      <c r="U38" s="5"/>
      <c r="V38" s="4">
        <f ca="1">IFERROR(__xludf.DUMMYFUNCTION("""COMPUTED_VALUE"""),45210)</f>
        <v>45210</v>
      </c>
      <c r="W38" s="5"/>
      <c r="X38" s="4">
        <f ca="1">IFERROR(__xludf.DUMMYFUNCTION("""COMPUTED_VALUE"""),45211)</f>
        <v>45211</v>
      </c>
      <c r="Y38" s="5"/>
      <c r="Z38" s="4">
        <f ca="1">IFERROR(__xludf.DUMMYFUNCTION("""COMPUTED_VALUE"""),45212)</f>
        <v>45212</v>
      </c>
      <c r="AA38" s="5"/>
      <c r="AB38" s="4">
        <f ca="1">IFERROR(__xludf.DUMMYFUNCTION("""COMPUTED_VALUE"""),45213)</f>
        <v>45213</v>
      </c>
      <c r="AC38" s="5"/>
      <c r="AD38" s="4">
        <f ca="1">IFERROR(__xludf.DUMMYFUNCTION("""COMPUTED_VALUE"""),45214)</f>
        <v>45214</v>
      </c>
      <c r="AE38" s="5"/>
      <c r="AF38" s="4">
        <f ca="1">IFERROR(__xludf.DUMMYFUNCTION("""COMPUTED_VALUE"""),45215)</f>
        <v>45215</v>
      </c>
      <c r="AG38" s="5"/>
      <c r="AH38" s="4">
        <f ca="1">IFERROR(__xludf.DUMMYFUNCTION("""COMPUTED_VALUE"""),45216)</f>
        <v>45216</v>
      </c>
      <c r="AI38" s="5"/>
      <c r="AJ38" s="4">
        <f ca="1">IFERROR(__xludf.DUMMYFUNCTION("""COMPUTED_VALUE"""),45217)</f>
        <v>45217</v>
      </c>
      <c r="AK38" s="5"/>
      <c r="AL38" s="4">
        <f ca="1">IFERROR(__xludf.DUMMYFUNCTION("""COMPUTED_VALUE"""),45218)</f>
        <v>45218</v>
      </c>
      <c r="AM38" s="5"/>
      <c r="AN38" s="4">
        <f ca="1">IFERROR(__xludf.DUMMYFUNCTION("""COMPUTED_VALUE"""),45219)</f>
        <v>45219</v>
      </c>
      <c r="AO38" s="5"/>
      <c r="AP38" s="4">
        <f ca="1">IFERROR(__xludf.DUMMYFUNCTION("""COMPUTED_VALUE"""),45220)</f>
        <v>45220</v>
      </c>
      <c r="AQ38" s="5"/>
      <c r="AR38" s="4">
        <f ca="1">IFERROR(__xludf.DUMMYFUNCTION("""COMPUTED_VALUE"""),45221)</f>
        <v>45221</v>
      </c>
      <c r="AS38" s="5"/>
      <c r="AT38" s="4">
        <f ca="1">IFERROR(__xludf.DUMMYFUNCTION("""COMPUTED_VALUE"""),45222)</f>
        <v>45222</v>
      </c>
      <c r="AU38" s="5"/>
      <c r="AV38" s="4">
        <f ca="1">IFERROR(__xludf.DUMMYFUNCTION("""COMPUTED_VALUE"""),45223)</f>
        <v>45223</v>
      </c>
      <c r="AW38" s="5"/>
      <c r="AX38" s="4">
        <f ca="1">IFERROR(__xludf.DUMMYFUNCTION("""COMPUTED_VALUE"""),45224)</f>
        <v>45224</v>
      </c>
      <c r="AY38" s="5"/>
      <c r="AZ38" s="4">
        <f ca="1">IFERROR(__xludf.DUMMYFUNCTION("""COMPUTED_VALUE"""),45225)</f>
        <v>45225</v>
      </c>
      <c r="BA38" s="5"/>
      <c r="BB38" s="4">
        <f ca="1">IFERROR(__xludf.DUMMYFUNCTION("""COMPUTED_VALUE"""),45226)</f>
        <v>45226</v>
      </c>
      <c r="BC38" s="5"/>
      <c r="BD38" s="4">
        <f ca="1">IFERROR(__xludf.DUMMYFUNCTION("""COMPUTED_VALUE"""),45227)</f>
        <v>45227</v>
      </c>
      <c r="BE38" s="5"/>
      <c r="BF38" s="4">
        <f ca="1">IFERROR(__xludf.DUMMYFUNCTION("""COMPUTED_VALUE"""),45228)</f>
        <v>45228</v>
      </c>
      <c r="BG38" s="5"/>
      <c r="BH38" s="4">
        <f ca="1">IFERROR(__xludf.DUMMYFUNCTION("""COMPUTED_VALUE"""),45229)</f>
        <v>45229</v>
      </c>
      <c r="BI38" s="5"/>
      <c r="BJ38" s="4">
        <f ca="1">IFERROR(__xludf.DUMMYFUNCTION("""COMPUTED_VALUE"""),45230)</f>
        <v>45230</v>
      </c>
      <c r="BK38" s="5"/>
      <c r="BL38" s="6" t="str">
        <f ca="1">IFERROR(__xludf.DUMMYFUNCTION("""COMPUTED_VALUE"""),"HORAS EXTRA")</f>
        <v>HORAS EXTRA</v>
      </c>
    </row>
    <row r="39" spans="1:64" ht="12.75" x14ac:dyDescent="0.2">
      <c r="A39" s="18" t="str">
        <f ca="1">IFERROR(__xludf.DUMMYFUNCTION("""COMPUTED_VALUE"""),"RICARDO RAMIREZ")</f>
        <v>RICARDO RAMIREZ</v>
      </c>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t="str">
        <f ca="1">IFERROR(__xludf.DUMMYFUNCTION("""COMPUTED_VALUE"""),"ALMACEN")</f>
        <v>ALMACEN</v>
      </c>
      <c r="AG39" s="7"/>
      <c r="AH39" s="7" t="str">
        <f ca="1">IFERROR(__xludf.DUMMYFUNCTION("""COMPUTED_VALUE"""),"ALMACEN")</f>
        <v>ALMACEN</v>
      </c>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8"/>
    </row>
    <row r="40" spans="1:64" ht="79.5" customHeight="1" x14ac:dyDescent="0.2">
      <c r="A40" s="17"/>
      <c r="B40" s="16"/>
      <c r="C40" s="17"/>
      <c r="D40" s="16" t="str">
        <f ca="1">IFERROR(__xludf.DUMMYFUNCTION("""COMPUTED_VALUE"""),"ACTIVIDAD CON LOS QUE ANDABAN EN LA GRUA HP5")</f>
        <v>ACTIVIDAD CON LOS QUE ANDABAN EN LA GRUA HP5</v>
      </c>
      <c r="E40" s="17"/>
      <c r="F40" s="16" t="str">
        <f ca="1">IFERROR(__xludf.DUMMYFUNCTION("""COMPUTED_VALUE"""),"APOYO EN RELEVAMIENTO DE LARGOS NORTE")</f>
        <v>APOYO EN RELEVAMIENTO DE LARGOS NORTE</v>
      </c>
      <c r="G40" s="17"/>
      <c r="H40" s="16" t="str">
        <f ca="1">IFERROR(__xludf.DUMMYFUNCTION("""COMPUTED_VALUE"""),"REALIZAR METODOS PARA TEMAS DE SEGURIDAD")</f>
        <v>REALIZAR METODOS PARA TEMAS DE SEGURIDAD</v>
      </c>
      <c r="I40" s="17"/>
      <c r="J40" s="16" t="str">
        <f ca="1">IFERROR(__xludf.DUMMYFUNCTION("""COMPUTED_VALUE"""),"RELEVAMIENTO CON CRISTIAN EN LARGOS NORTE")</f>
        <v>RELEVAMIENTO CON CRISTIAN EN LARGOS NORTE</v>
      </c>
      <c r="K40" s="17"/>
      <c r="L40" s="16" t="str">
        <f ca="1">IFERROR(__xludf.DUMMYFUNCTION("""COMPUTED_VALUE"""),"APOYO A CRISTIAN EN LA ACTIVIDAD DE UNIVERSIDAD, CONEXION DE LA FIBRA")</f>
        <v>APOYO A CRISTIAN EN LA ACTIVIDAD DE UNIVERSIDAD, CONEXION DE LA FIBRA</v>
      </c>
      <c r="M40" s="17"/>
      <c r="N40" s="16" t="str">
        <f ca="1">IFERROR(__xludf.DUMMYFUNCTION("""COMPUTED_VALUE"""),"PLATICA DEL ISO")</f>
        <v>PLATICA DEL ISO</v>
      </c>
      <c r="O40" s="17"/>
      <c r="P40" s="16"/>
      <c r="Q40" s="17"/>
      <c r="R40" s="16" t="str">
        <f ca="1">IFERROR(__xludf.DUMMYFUNCTION("""COMPUTED_VALUE"""),"CURSO DEL ISO POR LA MAÑANA, RELEVAMIENTO EN PLANTA JUVENTUD")</f>
        <v>CURSO DEL ISO POR LA MAÑANA, RELEVAMIENTO EN PLANTA JUVENTUD</v>
      </c>
      <c r="S40" s="17"/>
      <c r="T40" s="16" t="str">
        <f ca="1">IFERROR(__xludf.DUMMYFUNCTION("""COMPUTED_VALUE"""),"TRABAJOS ADMINISTRATIVOS DE TEMAS DE SEGURIDAD")</f>
        <v>TRABAJOS ADMINISTRATIVOS DE TEMAS DE SEGURIDAD</v>
      </c>
      <c r="U40" s="17"/>
      <c r="V40" s="16" t="str">
        <f ca="1">IFERROR(__xludf.DUMMYFUNCTION("""COMPUTED_VALUE"""),"APOYO CON TEMAS DE SEGURIDAD EN DISTINATAS ACTIVIDADES")</f>
        <v>APOYO CON TEMAS DE SEGURIDAD EN DISTINATAS ACTIVIDADES</v>
      </c>
      <c r="W40" s="17"/>
      <c r="X40" s="16" t="str">
        <f ca="1">IFERROR(__xludf.DUMMYFUNCTION("""COMPUTED_VALUE"""),"ACOMPAÑO A PERSONAL EN LA ACTIVIDAD QUE SE CANCELO EN G2 UNIVERSIDAD")</f>
        <v>ACOMPAÑO A PERSONAL EN LA ACTIVIDAD QUE SE CANCELO EN G2 UNIVERSIDAD</v>
      </c>
      <c r="Y40" s="17"/>
      <c r="Z40" s="16"/>
      <c r="AA40" s="17"/>
      <c r="AB40" s="16" t="str">
        <f ca="1">IFERROR(__xludf.DUMMYFUNCTION("""COMPUTED_VALUE"""),"NO SE CITO")</f>
        <v>NO SE CITO</v>
      </c>
      <c r="AC40" s="17"/>
      <c r="AD40" s="16"/>
      <c r="AE40" s="17"/>
      <c r="AF40" s="16" t="str">
        <f ca="1">IFERROR(__xludf.DUMMYFUNCTION("""COMPUTED_VALUE"""),"TRABAJOS ADMINISTRATIVOS")</f>
        <v>TRABAJOS ADMINISTRATIVOS</v>
      </c>
      <c r="AG40" s="17"/>
      <c r="AH40" s="16" t="str">
        <f ca="1">IFERROR(__xludf.DUMMYFUNCTION("""COMPUTED_VALUE"""),"PERMISOLOGIA ALMACEN DE PRODUCTO TERMINADO")</f>
        <v>PERMISOLOGIA ALMACEN DE PRODUCTO TERMINADO</v>
      </c>
      <c r="AI40" s="17"/>
      <c r="AJ40" s="16" t="str">
        <f ca="1">IFERROR(__xludf.DUMMYFUNCTION("""COMPUTED_VALUE"""),"BLOQUEOS EN GRUAS HP6")</f>
        <v>BLOQUEOS EN GRUAS HP6</v>
      </c>
      <c r="AK40" s="17"/>
      <c r="AL40" s="16"/>
      <c r="AM40" s="17"/>
      <c r="AN40" s="16"/>
      <c r="AO40" s="17"/>
      <c r="AP40" s="16"/>
      <c r="AQ40" s="17"/>
      <c r="AR40" s="16"/>
      <c r="AS40" s="17"/>
      <c r="AT40" s="16" t="str">
        <f ca="1">IFERROR(__xludf.DUMMYFUNCTION("""COMPUTED_VALUE"""),"CURSO DE SEGURIDAD")</f>
        <v>CURSO DE SEGURIDAD</v>
      </c>
      <c r="AU40" s="17"/>
      <c r="AV40" s="16" t="str">
        <f ca="1">IFERROR(__xludf.DUMMYFUNCTION("""COMPUTED_VALUE"""),"CURSO DE SEGURIDAD")</f>
        <v>CURSO DE SEGURIDAD</v>
      </c>
      <c r="AW40" s="17"/>
      <c r="AX40" s="16" t="str">
        <f ca="1">IFERROR(__xludf.DUMMYFUNCTION("""COMPUTED_VALUE"""),"CURSO DE SEGURIDAD")</f>
        <v>CURSO DE SEGURIDAD</v>
      </c>
      <c r="AY40" s="17"/>
      <c r="AZ40" s="16" t="str">
        <f ca="1">IFERROR(__xludf.DUMMYFUNCTION("""COMPUTED_VALUE"""),"CURSO DE SEGURIDAD")</f>
        <v>CURSO DE SEGURIDAD</v>
      </c>
      <c r="BA40" s="17"/>
      <c r="BB40" s="16" t="str">
        <f ca="1">IFERROR(__xludf.DUMMYFUNCTION("""COMPUTED_VALUE"""),"CURSO DE SEGURIDAD")</f>
        <v>CURSO DE SEGURIDAD</v>
      </c>
      <c r="BC40" s="17"/>
      <c r="BD40" s="16"/>
      <c r="BE40" s="17"/>
      <c r="BF40" s="16"/>
      <c r="BG40" s="17"/>
      <c r="BH40" s="16" t="str">
        <f ca="1">IFERROR(__xludf.DUMMYFUNCTION("""COMPUTED_VALUE"""),"TRABAJO ADMINISTRATIVO DE SEGURIDAD")</f>
        <v>TRABAJO ADMINISTRATIVO DE SEGURIDAD</v>
      </c>
      <c r="BI40" s="17"/>
      <c r="BJ40" s="16" t="str">
        <f ca="1">IFERROR(__xludf.DUMMYFUNCTION("""COMPUTED_VALUE"""),"BLOQUEOS DE ENERGIA PARA LA MINIREX")</f>
        <v>BLOQUEOS DE ENERGIA PARA LA MINIREX</v>
      </c>
      <c r="BK40" s="17"/>
      <c r="BL40" s="8"/>
    </row>
    <row r="41" spans="1:64" ht="12.75" x14ac:dyDescent="0.2">
      <c r="A41" s="9" t="str">
        <f ca="1">IFERROR(__xludf.DUMMYFUNCTION("""COMPUTED_VALUE"""),"HORAS EXTRA/PRIMA ALIMENTICIA")</f>
        <v>HORAS EXTRA/PRIMA ALIMENTICIA</v>
      </c>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
        <f ca="1">IFERROR(__xludf.DUMMYFUNCTION("""COMPUTED_VALUE"""),0)</f>
        <v>0</v>
      </c>
    </row>
    <row r="42" spans="1:64" ht="12.75" x14ac:dyDescent="0.2">
      <c r="A42" s="3" t="str">
        <f ca="1">IFERROR(__xludf.DUMMYFUNCTION("""COMPUTED_VALUE"""),"NOMBRE")</f>
        <v>NOMBRE</v>
      </c>
      <c r="B42" s="4">
        <f ca="1">IFERROR(__xludf.DUMMYFUNCTION("""COMPUTED_VALUE"""),45200)</f>
        <v>45200</v>
      </c>
      <c r="C42" s="5"/>
      <c r="D42" s="4">
        <f ca="1">IFERROR(__xludf.DUMMYFUNCTION("""COMPUTED_VALUE"""),45201)</f>
        <v>45201</v>
      </c>
      <c r="E42" s="5"/>
      <c r="F42" s="4">
        <f ca="1">IFERROR(__xludf.DUMMYFUNCTION("""COMPUTED_VALUE"""),45202)</f>
        <v>45202</v>
      </c>
      <c r="G42" s="5"/>
      <c r="H42" s="4">
        <f ca="1">IFERROR(__xludf.DUMMYFUNCTION("""COMPUTED_VALUE"""),45203)</f>
        <v>45203</v>
      </c>
      <c r="I42" s="5"/>
      <c r="J42" s="4">
        <f ca="1">IFERROR(__xludf.DUMMYFUNCTION("""COMPUTED_VALUE"""),45204)</f>
        <v>45204</v>
      </c>
      <c r="K42" s="5"/>
      <c r="L42" s="4">
        <f ca="1">IFERROR(__xludf.DUMMYFUNCTION("""COMPUTED_VALUE"""),45205)</f>
        <v>45205</v>
      </c>
      <c r="M42" s="5"/>
      <c r="N42" s="4">
        <f ca="1">IFERROR(__xludf.DUMMYFUNCTION("""COMPUTED_VALUE"""),45206)</f>
        <v>45206</v>
      </c>
      <c r="O42" s="5"/>
      <c r="P42" s="4">
        <f ca="1">IFERROR(__xludf.DUMMYFUNCTION("""COMPUTED_VALUE"""),45207)</f>
        <v>45207</v>
      </c>
      <c r="Q42" s="5"/>
      <c r="R42" s="4">
        <f ca="1">IFERROR(__xludf.DUMMYFUNCTION("""COMPUTED_VALUE"""),45208)</f>
        <v>45208</v>
      </c>
      <c r="S42" s="5"/>
      <c r="T42" s="4">
        <f ca="1">IFERROR(__xludf.DUMMYFUNCTION("""COMPUTED_VALUE"""),45209)</f>
        <v>45209</v>
      </c>
      <c r="U42" s="5"/>
      <c r="V42" s="4">
        <f ca="1">IFERROR(__xludf.DUMMYFUNCTION("""COMPUTED_VALUE"""),45210)</f>
        <v>45210</v>
      </c>
      <c r="W42" s="5"/>
      <c r="X42" s="4">
        <f ca="1">IFERROR(__xludf.DUMMYFUNCTION("""COMPUTED_VALUE"""),45211)</f>
        <v>45211</v>
      </c>
      <c r="Y42" s="5"/>
      <c r="Z42" s="4">
        <f ca="1">IFERROR(__xludf.DUMMYFUNCTION("""COMPUTED_VALUE"""),45212)</f>
        <v>45212</v>
      </c>
      <c r="AA42" s="5"/>
      <c r="AB42" s="4">
        <f ca="1">IFERROR(__xludf.DUMMYFUNCTION("""COMPUTED_VALUE"""),45213)</f>
        <v>45213</v>
      </c>
      <c r="AC42" s="5"/>
      <c r="AD42" s="4">
        <f ca="1">IFERROR(__xludf.DUMMYFUNCTION("""COMPUTED_VALUE"""),45214)</f>
        <v>45214</v>
      </c>
      <c r="AE42" s="5"/>
      <c r="AF42" s="4">
        <f ca="1">IFERROR(__xludf.DUMMYFUNCTION("""COMPUTED_VALUE"""),45215)</f>
        <v>45215</v>
      </c>
      <c r="AG42" s="5"/>
      <c r="AH42" s="4">
        <f ca="1">IFERROR(__xludf.DUMMYFUNCTION("""COMPUTED_VALUE"""),45216)</f>
        <v>45216</v>
      </c>
      <c r="AI42" s="5" t="str">
        <f ca="1">IFERROR(__xludf.DUMMYFUNCTION("""COMPUTED_VALUE"""),"SUSPENSION")</f>
        <v>SUSPENSION</v>
      </c>
      <c r="AJ42" s="4">
        <f ca="1">IFERROR(__xludf.DUMMYFUNCTION("""COMPUTED_VALUE"""),45217)</f>
        <v>45217</v>
      </c>
      <c r="AK42" s="5"/>
      <c r="AL42" s="4">
        <f ca="1">IFERROR(__xludf.DUMMYFUNCTION("""COMPUTED_VALUE"""),45218)</f>
        <v>45218</v>
      </c>
      <c r="AM42" s="5"/>
      <c r="AN42" s="4">
        <f ca="1">IFERROR(__xludf.DUMMYFUNCTION("""COMPUTED_VALUE"""),45219)</f>
        <v>45219</v>
      </c>
      <c r="AO42" s="5"/>
      <c r="AP42" s="4">
        <f ca="1">IFERROR(__xludf.DUMMYFUNCTION("""COMPUTED_VALUE"""),45220)</f>
        <v>45220</v>
      </c>
      <c r="AQ42" s="5"/>
      <c r="AR42" s="4">
        <f ca="1">IFERROR(__xludf.DUMMYFUNCTION("""COMPUTED_VALUE"""),45221)</f>
        <v>45221</v>
      </c>
      <c r="AS42" s="5"/>
      <c r="AT42" s="4">
        <f ca="1">IFERROR(__xludf.DUMMYFUNCTION("""COMPUTED_VALUE"""),45222)</f>
        <v>45222</v>
      </c>
      <c r="AU42" s="5"/>
      <c r="AV42" s="4">
        <f ca="1">IFERROR(__xludf.DUMMYFUNCTION("""COMPUTED_VALUE"""),45223)</f>
        <v>45223</v>
      </c>
      <c r="AW42" s="5"/>
      <c r="AX42" s="4">
        <f ca="1">IFERROR(__xludf.DUMMYFUNCTION("""COMPUTED_VALUE"""),45224)</f>
        <v>45224</v>
      </c>
      <c r="AY42" s="5"/>
      <c r="AZ42" s="4">
        <f ca="1">IFERROR(__xludf.DUMMYFUNCTION("""COMPUTED_VALUE"""),45225)</f>
        <v>45225</v>
      </c>
      <c r="BA42" s="5"/>
      <c r="BB42" s="4">
        <f ca="1">IFERROR(__xludf.DUMMYFUNCTION("""COMPUTED_VALUE"""),45226)</f>
        <v>45226</v>
      </c>
      <c r="BC42" s="5"/>
      <c r="BD42" s="4">
        <f ca="1">IFERROR(__xludf.DUMMYFUNCTION("""COMPUTED_VALUE"""),45227)</f>
        <v>45227</v>
      </c>
      <c r="BE42" s="5"/>
      <c r="BF42" s="4">
        <f ca="1">IFERROR(__xludf.DUMMYFUNCTION("""COMPUTED_VALUE"""),45228)</f>
        <v>45228</v>
      </c>
      <c r="BG42" s="5"/>
      <c r="BH42" s="4">
        <f ca="1">IFERROR(__xludf.DUMMYFUNCTION("""COMPUTED_VALUE"""),45229)</f>
        <v>45229</v>
      </c>
      <c r="BI42" s="5"/>
      <c r="BJ42" s="4">
        <f ca="1">IFERROR(__xludf.DUMMYFUNCTION("""COMPUTED_VALUE"""),45230)</f>
        <v>45230</v>
      </c>
      <c r="BK42" s="5"/>
      <c r="BL42" s="6" t="str">
        <f ca="1">IFERROR(__xludf.DUMMYFUNCTION("""COMPUTED_VALUE"""),"HORAS EXTRA")</f>
        <v>HORAS EXTRA</v>
      </c>
    </row>
    <row r="43" spans="1:64" ht="12.75" x14ac:dyDescent="0.2">
      <c r="A43" s="18" t="str">
        <f ca="1">IFERROR(__xludf.DUMMYFUNCTION("""COMPUTED_VALUE"""),"HECTOR RAFAEL")</f>
        <v>HECTOR RAFAEL</v>
      </c>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t="str">
        <f ca="1">IFERROR(__xludf.DUMMYFUNCTION("""COMPUTED_VALUE"""),"ALMACEN")</f>
        <v>ALMACEN</v>
      </c>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8"/>
    </row>
    <row r="44" spans="1:64" ht="79.5" customHeight="1" x14ac:dyDescent="0.2">
      <c r="A44" s="17"/>
      <c r="B44" s="16"/>
      <c r="C44" s="17"/>
      <c r="D44" s="16" t="str">
        <f ca="1">IFERROR(__xludf.DUMMYFUNCTION("""COMPUTED_VALUE"""),"GRUA HP5 MONTAJE DE ANTENAS")</f>
        <v>GRUA HP5 MONTAJE DE ANTENAS</v>
      </c>
      <c r="E44" s="17"/>
      <c r="F44" s="16" t="str">
        <f ca="1">IFERROR(__xludf.DUMMYFUNCTION("""COMPUTED_VALUE"""),"PESQUERIA, PEINADO DE PULPITOS EN PLTCM")</f>
        <v>PESQUERIA, PEINADO DE PULPITOS EN PLTCM</v>
      </c>
      <c r="G44" s="17"/>
      <c r="H44" s="16" t="str">
        <f ca="1">IFERROR(__xludf.DUMMYFUNCTION("""COMPUTED_VALUE"""),"ACTIVIDAD EN LA GRUA HP5 DE ALMACEN PRODUCTO TEMRINADO")</f>
        <v>ACTIVIDAD EN LA GRUA HP5 DE ALMACEN PRODUCTO TEMRINADO</v>
      </c>
      <c r="I44" s="17"/>
      <c r="J44" s="16" t="str">
        <f ca="1">IFERROR(__xludf.DUMMYFUNCTION("""COMPUTED_VALUE"""),"PESQUERIA, REVISION DE LAS FIBRAS EN G+P, CERTIFICACION DE FIBRAS EN SISTEMAS ENFRIAMIENTO")</f>
        <v>PESQUERIA, REVISION DE LAS FIBRAS EN G+P, CERTIFICACION DE FIBRAS EN SISTEMAS ENFRIAMIENTO</v>
      </c>
      <c r="K44" s="17"/>
      <c r="L44" s="16" t="str">
        <f ca="1">IFERROR(__xludf.DUMMYFUNCTION("""COMPUTED_VALUE"""),"LEVANTAR ENLACE DEL EDIFICIO L A DATA CENTER")</f>
        <v>LEVANTAR ENLACE DEL EDIFICIO L A DATA CENTER</v>
      </c>
      <c r="M44" s="17"/>
      <c r="N44" s="16" t="str">
        <f ca="1">IFERROR(__xludf.DUMMYFUNCTION("""COMPUTED_VALUE"""),"CURSO DE SOLDADURA")</f>
        <v>CURSO DE SOLDADURA</v>
      </c>
      <c r="O44" s="17"/>
      <c r="P44" s="16"/>
      <c r="Q44" s="17"/>
      <c r="R44" s="16" t="str">
        <f ca="1">IFERROR(__xludf.DUMMYFUNCTION("""COMPUTED_VALUE"""),"RELEVAMIENTO EN PLANTA PESQUERIA POR LA MAÑANA, FIRMA DE REPORTES")</f>
        <v>RELEVAMIENTO EN PLANTA PESQUERIA POR LA MAÑANA, FIRMA DE REPORTES</v>
      </c>
      <c r="S44" s="17"/>
      <c r="T44" s="16" t="str">
        <f ca="1">IFERROR(__xludf.DUMMYFUNCTION("""COMPUTED_VALUE"""),"PROYECTO RFID JUVENTUD SALIDA G3")</f>
        <v>PROYECTO RFID JUVENTUD SALIDA G3</v>
      </c>
      <c r="U44" s="17"/>
      <c r="V44" s="16" t="str">
        <f ca="1">IFERROR(__xludf.DUMMYFUNCTION("""COMPUTED_VALUE"""),"ACOMODO DE CABLEADO EN OFICNAS DE MTTO TENSONIVELADO CHURUBUSCO")</f>
        <v>ACOMODO DE CABLEADO EN OFICNAS DE MTTO TENSONIVELADO CHURUBUSCO</v>
      </c>
      <c r="W44" s="17"/>
      <c r="X44" s="16" t="str">
        <f ca="1">IFERROR(__xludf.DUMMYFUNCTION("""COMPUTED_VALUE"""),"TRABAJO EN SALA ELECTRICA D EMOLINO ACABADOR,  LIMPIEZA DE RACK, AOCOMODO DE CABLES")</f>
        <v>TRABAJO EN SALA ELECTRICA D EMOLINO ACABADOR,  LIMPIEZA DE RACK, AOCOMODO DE CABLES</v>
      </c>
      <c r="Y44" s="17"/>
      <c r="Z44" s="16" t="str">
        <f ca="1">IFERROR(__xludf.DUMMYFUNCTION("""COMPUTED_VALUE"""),"FIRMA DE REPORTES, ACOMODO DE BODEGA")</f>
        <v>FIRMA DE REPORTES, ACOMODO DE BODEGA</v>
      </c>
      <c r="AA44" s="17"/>
      <c r="AB44" s="16" t="str">
        <f ca="1">IFERROR(__xludf.DUMMYFUNCTION("""COMPUTED_VALUE"""),"NO SE CITO")</f>
        <v>NO SE CITO</v>
      </c>
      <c r="AC44" s="17"/>
      <c r="AD44" s="16"/>
      <c r="AE44" s="17"/>
      <c r="AF44" s="16" t="str">
        <f ca="1">IFERROR(__xludf.DUMMYFUNCTION("""COMPUTED_VALUE"""),"LARGOS NORTE MONTAJE DE PANTALLAS")</f>
        <v>LARGOS NORTE MONTAJE DE PANTALLAS</v>
      </c>
      <c r="AG44" s="17"/>
      <c r="AH44" s="16"/>
      <c r="AI44" s="17"/>
      <c r="AJ44" s="16" t="str">
        <f ca="1">IFERROR(__xludf.DUMMYFUNCTION("""COMPUTED_VALUE"""),"DESMONTAJE DE PANTALLAS, DESMONTAJE DE EQUIPOS CHURUBUSCO LABORATORIO/ CONEXION DE UTP EN GRUA HP6")</f>
        <v>DESMONTAJE DE PANTALLAS, DESMONTAJE DE EQUIPOS CHURUBUSCO LABORATORIO/ CONEXION DE UTP EN GRUA HP6</v>
      </c>
      <c r="AK44" s="17"/>
      <c r="AL44" s="16" t="str">
        <f ca="1">IFERROR(__xludf.DUMMYFUNCTION("""COMPUTED_VALUE"""),"INSTALACION DE TUBERIA EN JUVENTUD PINTADO")</f>
        <v>INSTALACION DE TUBERIA EN JUVENTUD PINTADO</v>
      </c>
      <c r="AM44" s="17"/>
      <c r="AN44" s="16" t="str">
        <f ca="1">IFERROR(__xludf.DUMMYFUNCTION("""COMPUTED_VALUE"""),"ACTIVIDAD DE TUBERIA EN ACERIA, NO COMIERON POR LA REUNION DE LA MAÑANA")</f>
        <v>ACTIVIDAD DE TUBERIA EN ACERIA, NO COMIERON POR LA REUNION DE LA MAÑANA</v>
      </c>
      <c r="AO44" s="17"/>
      <c r="AP44" s="16" t="str">
        <f ca="1">IFERROR(__xludf.DUMMYFUNCTION("""COMPUTED_VALUE"""),"CURSO DE SOLDADURA")</f>
        <v>CURSO DE SOLDADURA</v>
      </c>
      <c r="AQ44" s="17"/>
      <c r="AR44" s="16"/>
      <c r="AS44" s="17"/>
      <c r="AT44" s="16" t="str">
        <f ca="1">IFERROR(__xludf.DUMMYFUNCTION("""COMPUTED_VALUE"""),"TRABAJO EN UNIVDERSIDAD, MONTAJE DE CAMARA TERMICA")</f>
        <v>TRABAJO EN UNIVDERSIDAD, MONTAJE DE CAMARA TERMICA</v>
      </c>
      <c r="AU44" s="17"/>
      <c r="AV44" s="16" t="str">
        <f ca="1">IFERROR(__xludf.DUMMYFUNCTION("""COMPUTED_VALUE"""),"TRABAJO EN UNIVDERSIDAD, MONTAJE DE CAMARA TERMICA")</f>
        <v>TRABAJO EN UNIVDERSIDAD, MONTAJE DE CAMARA TERMICA</v>
      </c>
      <c r="AW44" s="17"/>
      <c r="AX44" s="16" t="str">
        <f ca="1">IFERROR(__xludf.DUMMYFUNCTION("""COMPUTED_VALUE"""),"TRABAJOS EN GRU AHP6 DE ALMACEN PRODUCTO TEMRINADO")</f>
        <v>TRABAJOS EN GRU AHP6 DE ALMACEN PRODUCTO TEMRINADO</v>
      </c>
      <c r="AY44" s="17"/>
      <c r="AZ44" s="16" t="str">
        <f ca="1">IFERROR(__xludf.DUMMYFUNCTION("""COMPUTED_VALUE"""),"ACTIVIDAD CANCELADA EN ACERIA, FIRMA DE PERMISOS")</f>
        <v>ACTIVIDAD CANCELADA EN ACERIA, FIRMA DE PERMISOS</v>
      </c>
      <c r="BA44" s="17"/>
      <c r="BB44" s="16" t="str">
        <f ca="1">IFERROR(__xludf.DUMMYFUNCTION("""COMPUTED_VALUE"""),"INSTALACION DE TUBERIA EN SALA DC SLAVE ACERIA, SALIDA 7PM")</f>
        <v>INSTALACION DE TUBERIA EN SALA DC SLAVE ACERIA, SALIDA 7PM</v>
      </c>
      <c r="BC44" s="17"/>
      <c r="BD44" s="16"/>
      <c r="BE44" s="17"/>
      <c r="BF44" s="16"/>
      <c r="BG44" s="17"/>
      <c r="BH44" s="16" t="str">
        <f ca="1">IFERROR(__xludf.DUMMYFUNCTION("""COMPUTED_VALUE"""),"SALA SPEEDMASTER MC2, INSTALACION DE CABLEADO UTP Y CONEXIONES, INSTALACION DE CABLES DE VIDEO, SALIDA 6:30")</f>
        <v>SALA SPEEDMASTER MC2, INSTALACION DE CABLEADO UTP Y CONEXIONES, INSTALACION DE CABLES DE VIDEO, SALIDA 6:30</v>
      </c>
      <c r="BI44" s="17"/>
      <c r="BJ44" s="16" t="str">
        <f ca="1">IFERROR(__xludf.DUMMYFUNCTION("""COMPUTED_VALUE"""),"MINI REX ACERIA, ENTRADA 8AM, SLAIDA 6PM")</f>
        <v>MINI REX ACERIA, ENTRADA 8AM, SLAIDA 6PM</v>
      </c>
      <c r="BK44" s="17"/>
      <c r="BL44" s="8"/>
    </row>
    <row r="45" spans="1:64" ht="12.75" x14ac:dyDescent="0.2">
      <c r="A45" s="9" t="str">
        <f ca="1">IFERROR(__xludf.DUMMYFUNCTION("""COMPUTED_VALUE"""),"HORAS EXTRA/PRIMA ALIMENTICIA")</f>
        <v>HORAS EXTRA/PRIMA ALIMENTICIA</v>
      </c>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f ca="1">IFERROR(__xludf.DUMMYFUNCTION("""COMPUTED_VALUE"""),1)</f>
        <v>1</v>
      </c>
      <c r="AO45" s="10"/>
      <c r="AP45" s="10"/>
      <c r="AQ45" s="10"/>
      <c r="AR45" s="10"/>
      <c r="AS45" s="10"/>
      <c r="AT45" s="10"/>
      <c r="AU45" s="10"/>
      <c r="AV45" s="10"/>
      <c r="AW45" s="10"/>
      <c r="AX45" s="10"/>
      <c r="AY45" s="10"/>
      <c r="AZ45" s="10"/>
      <c r="BA45" s="10"/>
      <c r="BB45" s="10">
        <f ca="1">IFERROR(__xludf.DUMMYFUNCTION("""COMPUTED_VALUE"""),1)</f>
        <v>1</v>
      </c>
      <c r="BC45" s="10"/>
      <c r="BD45" s="10"/>
      <c r="BE45" s="10"/>
      <c r="BF45" s="10"/>
      <c r="BG45" s="10"/>
      <c r="BH45" s="10">
        <f ca="1">IFERROR(__xludf.DUMMYFUNCTION("""COMPUTED_VALUE"""),0.5)</f>
        <v>0.5</v>
      </c>
      <c r="BI45" s="10"/>
      <c r="BJ45" s="10"/>
      <c r="BK45" s="10"/>
      <c r="BL45" s="1">
        <f ca="1">IFERROR(__xludf.DUMMYFUNCTION("""COMPUTED_VALUE"""),2.5)</f>
        <v>2.5</v>
      </c>
    </row>
    <row r="46" spans="1:64" ht="12.75" x14ac:dyDescent="0.2">
      <c r="A46" s="3" t="str">
        <f ca="1">IFERROR(__xludf.DUMMYFUNCTION("""COMPUTED_VALUE"""),"NOMBRE")</f>
        <v>NOMBRE</v>
      </c>
      <c r="B46" s="4">
        <f ca="1">IFERROR(__xludf.DUMMYFUNCTION("""COMPUTED_VALUE"""),45200)</f>
        <v>45200</v>
      </c>
      <c r="C46" s="5"/>
      <c r="D46" s="4">
        <f ca="1">IFERROR(__xludf.DUMMYFUNCTION("""COMPUTED_VALUE"""),45201)</f>
        <v>45201</v>
      </c>
      <c r="E46" s="5"/>
      <c r="F46" s="4">
        <f ca="1">IFERROR(__xludf.DUMMYFUNCTION("""COMPUTED_VALUE"""),45202)</f>
        <v>45202</v>
      </c>
      <c r="G46" s="5"/>
      <c r="H46" s="4">
        <f ca="1">IFERROR(__xludf.DUMMYFUNCTION("""COMPUTED_VALUE"""),45203)</f>
        <v>45203</v>
      </c>
      <c r="I46" s="5"/>
      <c r="J46" s="4">
        <f ca="1">IFERROR(__xludf.DUMMYFUNCTION("""COMPUTED_VALUE"""),45204)</f>
        <v>45204</v>
      </c>
      <c r="K46" s="5"/>
      <c r="L46" s="4">
        <f ca="1">IFERROR(__xludf.DUMMYFUNCTION("""COMPUTED_VALUE"""),45205)</f>
        <v>45205</v>
      </c>
      <c r="M46" s="5"/>
      <c r="N46" s="4">
        <f ca="1">IFERROR(__xludf.DUMMYFUNCTION("""COMPUTED_VALUE"""),45206)</f>
        <v>45206</v>
      </c>
      <c r="O46" s="5"/>
      <c r="P46" s="4">
        <f ca="1">IFERROR(__xludf.DUMMYFUNCTION("""COMPUTED_VALUE"""),45207)</f>
        <v>45207</v>
      </c>
      <c r="Q46" s="5"/>
      <c r="R46" s="4">
        <f ca="1">IFERROR(__xludf.DUMMYFUNCTION("""COMPUTED_VALUE"""),45208)</f>
        <v>45208</v>
      </c>
      <c r="S46" s="5"/>
      <c r="T46" s="4">
        <f ca="1">IFERROR(__xludf.DUMMYFUNCTION("""COMPUTED_VALUE"""),45209)</f>
        <v>45209</v>
      </c>
      <c r="U46" s="5"/>
      <c r="V46" s="4">
        <f ca="1">IFERROR(__xludf.DUMMYFUNCTION("""COMPUTED_VALUE"""),45210)</f>
        <v>45210</v>
      </c>
      <c r="W46" s="5"/>
      <c r="X46" s="4">
        <f ca="1">IFERROR(__xludf.DUMMYFUNCTION("""COMPUTED_VALUE"""),45211)</f>
        <v>45211</v>
      </c>
      <c r="Y46" s="5"/>
      <c r="Z46" s="4">
        <f ca="1">IFERROR(__xludf.DUMMYFUNCTION("""COMPUTED_VALUE"""),45212)</f>
        <v>45212</v>
      </c>
      <c r="AA46" s="5"/>
      <c r="AB46" s="4">
        <f ca="1">IFERROR(__xludf.DUMMYFUNCTION("""COMPUTED_VALUE"""),45213)</f>
        <v>45213</v>
      </c>
      <c r="AC46" s="5"/>
      <c r="AD46" s="4">
        <f ca="1">IFERROR(__xludf.DUMMYFUNCTION("""COMPUTED_VALUE"""),45214)</f>
        <v>45214</v>
      </c>
      <c r="AE46" s="5"/>
      <c r="AF46" s="4">
        <f ca="1">IFERROR(__xludf.DUMMYFUNCTION("""COMPUTED_VALUE"""),45215)</f>
        <v>45215</v>
      </c>
      <c r="AG46" s="5"/>
      <c r="AH46" s="4">
        <f ca="1">IFERROR(__xludf.DUMMYFUNCTION("""COMPUTED_VALUE"""),45216)</f>
        <v>45216</v>
      </c>
      <c r="AI46" s="5"/>
      <c r="AJ46" s="4">
        <f ca="1">IFERROR(__xludf.DUMMYFUNCTION("""COMPUTED_VALUE"""),45217)</f>
        <v>45217</v>
      </c>
      <c r="AK46" s="5"/>
      <c r="AL46" s="4">
        <f ca="1">IFERROR(__xludf.DUMMYFUNCTION("""COMPUTED_VALUE"""),45218)</f>
        <v>45218</v>
      </c>
      <c r="AM46" s="5"/>
      <c r="AN46" s="4">
        <f ca="1">IFERROR(__xludf.DUMMYFUNCTION("""COMPUTED_VALUE"""),45219)</f>
        <v>45219</v>
      </c>
      <c r="AO46" s="5"/>
      <c r="AP46" s="4">
        <f ca="1">IFERROR(__xludf.DUMMYFUNCTION("""COMPUTED_VALUE"""),45220)</f>
        <v>45220</v>
      </c>
      <c r="AQ46" s="5"/>
      <c r="AR46" s="4">
        <f ca="1">IFERROR(__xludf.DUMMYFUNCTION("""COMPUTED_VALUE"""),45221)</f>
        <v>45221</v>
      </c>
      <c r="AS46" s="5"/>
      <c r="AT46" s="4">
        <f ca="1">IFERROR(__xludf.DUMMYFUNCTION("""COMPUTED_VALUE"""),45222)</f>
        <v>45222</v>
      </c>
      <c r="AU46" s="5"/>
      <c r="AV46" s="4">
        <f ca="1">IFERROR(__xludf.DUMMYFUNCTION("""COMPUTED_VALUE"""),45223)</f>
        <v>45223</v>
      </c>
      <c r="AW46" s="5"/>
      <c r="AX46" s="4">
        <f ca="1">IFERROR(__xludf.DUMMYFUNCTION("""COMPUTED_VALUE"""),45224)</f>
        <v>45224</v>
      </c>
      <c r="AY46" s="5"/>
      <c r="AZ46" s="4">
        <f ca="1">IFERROR(__xludf.DUMMYFUNCTION("""COMPUTED_VALUE"""),45225)</f>
        <v>45225</v>
      </c>
      <c r="BA46" s="5"/>
      <c r="BB46" s="4">
        <f ca="1">IFERROR(__xludf.DUMMYFUNCTION("""COMPUTED_VALUE"""),45226)</f>
        <v>45226</v>
      </c>
      <c r="BC46" s="5"/>
      <c r="BD46" s="4">
        <f ca="1">IFERROR(__xludf.DUMMYFUNCTION("""COMPUTED_VALUE"""),45227)</f>
        <v>45227</v>
      </c>
      <c r="BE46" s="5"/>
      <c r="BF46" s="4">
        <f ca="1">IFERROR(__xludf.DUMMYFUNCTION("""COMPUTED_VALUE"""),45228)</f>
        <v>45228</v>
      </c>
      <c r="BG46" s="5"/>
      <c r="BH46" s="4">
        <f ca="1">IFERROR(__xludf.DUMMYFUNCTION("""COMPUTED_VALUE"""),45229)</f>
        <v>45229</v>
      </c>
      <c r="BI46" s="5"/>
      <c r="BJ46" s="4">
        <f ca="1">IFERROR(__xludf.DUMMYFUNCTION("""COMPUTED_VALUE"""),45230)</f>
        <v>45230</v>
      </c>
      <c r="BK46" s="5"/>
      <c r="BL46" s="6" t="str">
        <f ca="1">IFERROR(__xludf.DUMMYFUNCTION("""COMPUTED_VALUE"""),"HORAS EXTRA")</f>
        <v>HORAS EXTRA</v>
      </c>
    </row>
    <row r="47" spans="1:64" ht="12.75" x14ac:dyDescent="0.2">
      <c r="A47" s="18" t="str">
        <f ca="1">IFERROR(__xludf.DUMMYFUNCTION("""COMPUTED_VALUE"""),"MISSAEL LOPEZ")</f>
        <v>MISSAEL LOPEZ</v>
      </c>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8"/>
    </row>
    <row r="48" spans="1:64" ht="79.5" customHeight="1" x14ac:dyDescent="0.2">
      <c r="A48" s="17"/>
      <c r="B48" s="16"/>
      <c r="C48" s="17"/>
      <c r="D48" s="16"/>
      <c r="E48" s="17"/>
      <c r="F48" s="16"/>
      <c r="G48" s="17"/>
      <c r="H48" s="16"/>
      <c r="I48" s="17"/>
      <c r="J48" s="16"/>
      <c r="K48" s="17"/>
      <c r="L48" s="16"/>
      <c r="M48" s="17"/>
      <c r="N48" s="16"/>
      <c r="O48" s="17"/>
      <c r="P48" s="16"/>
      <c r="Q48" s="17"/>
      <c r="R48" s="16"/>
      <c r="S48" s="17"/>
      <c r="T48" s="16"/>
      <c r="U48" s="17"/>
      <c r="V48" s="16"/>
      <c r="W48" s="17"/>
      <c r="X48" s="16"/>
      <c r="Y48" s="17"/>
      <c r="Z48" s="16"/>
      <c r="AA48" s="17"/>
      <c r="AB48" s="16"/>
      <c r="AC48" s="17"/>
      <c r="AD48" s="16"/>
      <c r="AE48" s="17"/>
      <c r="AF48" s="16"/>
      <c r="AG48" s="17"/>
      <c r="AH48" s="16"/>
      <c r="AI48" s="17"/>
      <c r="AJ48" s="16"/>
      <c r="AK48" s="17"/>
      <c r="AL48" s="16"/>
      <c r="AM48" s="17"/>
      <c r="AN48" s="16"/>
      <c r="AO48" s="17"/>
      <c r="AP48" s="16"/>
      <c r="AQ48" s="17"/>
      <c r="AR48" s="16"/>
      <c r="AS48" s="17"/>
      <c r="AT48" s="16"/>
      <c r="AU48" s="17"/>
      <c r="AV48" s="16"/>
      <c r="AW48" s="17"/>
      <c r="AX48" s="16"/>
      <c r="AY48" s="17"/>
      <c r="AZ48" s="16"/>
      <c r="BA48" s="17"/>
      <c r="BB48" s="16"/>
      <c r="BC48" s="17"/>
      <c r="BD48" s="16"/>
      <c r="BE48" s="17"/>
      <c r="BF48" s="16"/>
      <c r="BG48" s="17"/>
      <c r="BH48" s="16"/>
      <c r="BI48" s="17"/>
      <c r="BJ48" s="16" t="str">
        <f ca="1">IFERROR(__xludf.DUMMYFUNCTION("""COMPUTED_VALUE"""),"APOYO CON BLOQUEOS DE HORNO OLLA ACERIA, SLAIDA 8PM")</f>
        <v>APOYO CON BLOQUEOS DE HORNO OLLA ACERIA, SLAIDA 8PM</v>
      </c>
      <c r="BK48" s="17"/>
      <c r="BL48" s="8"/>
    </row>
    <row r="49" spans="1:64" ht="12.75" x14ac:dyDescent="0.2">
      <c r="A49" s="9" t="str">
        <f ca="1">IFERROR(__xludf.DUMMYFUNCTION("""COMPUTED_VALUE"""),"HORAS EXTRA/PRIMA ALIMENTICIA")</f>
        <v>HORAS EXTRA/PRIMA ALIMENTICIA</v>
      </c>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f ca="1">IFERROR(__xludf.DUMMYFUNCTION("""COMPUTED_VALUE"""),2)</f>
        <v>2</v>
      </c>
      <c r="BK49" s="10"/>
      <c r="BL49" s="1">
        <f ca="1">IFERROR(__xludf.DUMMYFUNCTION("""COMPUTED_VALUE"""),2)</f>
        <v>2</v>
      </c>
    </row>
    <row r="50" spans="1:64" ht="12.75" x14ac:dyDescent="0.2">
      <c r="A50" s="3" t="str">
        <f ca="1">IFERROR(__xludf.DUMMYFUNCTION("""COMPUTED_VALUE"""),"NOMBRE")</f>
        <v>NOMBRE</v>
      </c>
      <c r="B50" s="4">
        <f ca="1">IFERROR(__xludf.DUMMYFUNCTION("""COMPUTED_VALUE"""),45200)</f>
        <v>45200</v>
      </c>
      <c r="C50" s="5"/>
      <c r="D50" s="4">
        <f ca="1">IFERROR(__xludf.DUMMYFUNCTION("""COMPUTED_VALUE"""),45201)</f>
        <v>45201</v>
      </c>
      <c r="E50" s="5"/>
      <c r="F50" s="4">
        <f ca="1">IFERROR(__xludf.DUMMYFUNCTION("""COMPUTED_VALUE"""),45202)</f>
        <v>45202</v>
      </c>
      <c r="G50" s="5"/>
      <c r="H50" s="4">
        <f ca="1">IFERROR(__xludf.DUMMYFUNCTION("""COMPUTED_VALUE"""),45203)</f>
        <v>45203</v>
      </c>
      <c r="I50" s="5"/>
      <c r="J50" s="4">
        <f ca="1">IFERROR(__xludf.DUMMYFUNCTION("""COMPUTED_VALUE"""),45204)</f>
        <v>45204</v>
      </c>
      <c r="K50" s="5"/>
      <c r="L50" s="4">
        <f ca="1">IFERROR(__xludf.DUMMYFUNCTION("""COMPUTED_VALUE"""),45205)</f>
        <v>45205</v>
      </c>
      <c r="M50" s="5"/>
      <c r="N50" s="4">
        <f ca="1">IFERROR(__xludf.DUMMYFUNCTION("""COMPUTED_VALUE"""),45206)</f>
        <v>45206</v>
      </c>
      <c r="O50" s="5"/>
      <c r="P50" s="4">
        <f ca="1">IFERROR(__xludf.DUMMYFUNCTION("""COMPUTED_VALUE"""),45207)</f>
        <v>45207</v>
      </c>
      <c r="Q50" s="5"/>
      <c r="R50" s="4">
        <f ca="1">IFERROR(__xludf.DUMMYFUNCTION("""COMPUTED_VALUE"""),45208)</f>
        <v>45208</v>
      </c>
      <c r="S50" s="5"/>
      <c r="T50" s="4">
        <f ca="1">IFERROR(__xludf.DUMMYFUNCTION("""COMPUTED_VALUE"""),45209)</f>
        <v>45209</v>
      </c>
      <c r="U50" s="5"/>
      <c r="V50" s="4">
        <f ca="1">IFERROR(__xludf.DUMMYFUNCTION("""COMPUTED_VALUE"""),45210)</f>
        <v>45210</v>
      </c>
      <c r="W50" s="5"/>
      <c r="X50" s="4">
        <f ca="1">IFERROR(__xludf.DUMMYFUNCTION("""COMPUTED_VALUE"""),45211)</f>
        <v>45211</v>
      </c>
      <c r="Y50" s="5"/>
      <c r="Z50" s="4">
        <f ca="1">IFERROR(__xludf.DUMMYFUNCTION("""COMPUTED_VALUE"""),45212)</f>
        <v>45212</v>
      </c>
      <c r="AA50" s="5"/>
      <c r="AB50" s="4">
        <f ca="1">IFERROR(__xludf.DUMMYFUNCTION("""COMPUTED_VALUE"""),45213)</f>
        <v>45213</v>
      </c>
      <c r="AC50" s="5"/>
      <c r="AD50" s="4">
        <f ca="1">IFERROR(__xludf.DUMMYFUNCTION("""COMPUTED_VALUE"""),45214)</f>
        <v>45214</v>
      </c>
      <c r="AE50" s="5"/>
      <c r="AF50" s="4">
        <f ca="1">IFERROR(__xludf.DUMMYFUNCTION("""COMPUTED_VALUE"""),45215)</f>
        <v>45215</v>
      </c>
      <c r="AG50" s="5"/>
      <c r="AH50" s="4">
        <f ca="1">IFERROR(__xludf.DUMMYFUNCTION("""COMPUTED_VALUE"""),45216)</f>
        <v>45216</v>
      </c>
      <c r="AI50" s="5"/>
      <c r="AJ50" s="4">
        <f ca="1">IFERROR(__xludf.DUMMYFUNCTION("""COMPUTED_VALUE"""),45217)</f>
        <v>45217</v>
      </c>
      <c r="AK50" s="5"/>
      <c r="AL50" s="4">
        <f ca="1">IFERROR(__xludf.DUMMYFUNCTION("""COMPUTED_VALUE"""),45218)</f>
        <v>45218</v>
      </c>
      <c r="AM50" s="5"/>
      <c r="AN50" s="4">
        <f ca="1">IFERROR(__xludf.DUMMYFUNCTION("""COMPUTED_VALUE"""),45219)</f>
        <v>45219</v>
      </c>
      <c r="AO50" s="5"/>
      <c r="AP50" s="4">
        <f ca="1">IFERROR(__xludf.DUMMYFUNCTION("""COMPUTED_VALUE"""),45220)</f>
        <v>45220</v>
      </c>
      <c r="AQ50" s="5"/>
      <c r="AR50" s="4">
        <f ca="1">IFERROR(__xludf.DUMMYFUNCTION("""COMPUTED_VALUE"""),45221)</f>
        <v>45221</v>
      </c>
      <c r="AS50" s="5"/>
      <c r="AT50" s="4">
        <f ca="1">IFERROR(__xludf.DUMMYFUNCTION("""COMPUTED_VALUE"""),45222)</f>
        <v>45222</v>
      </c>
      <c r="AU50" s="5"/>
      <c r="AV50" s="4">
        <f ca="1">IFERROR(__xludf.DUMMYFUNCTION("""COMPUTED_VALUE"""),45223)</f>
        <v>45223</v>
      </c>
      <c r="AW50" s="5"/>
      <c r="AX50" s="4">
        <f ca="1">IFERROR(__xludf.DUMMYFUNCTION("""COMPUTED_VALUE"""),45224)</f>
        <v>45224</v>
      </c>
      <c r="AY50" s="5"/>
      <c r="AZ50" s="4">
        <f ca="1">IFERROR(__xludf.DUMMYFUNCTION("""COMPUTED_VALUE"""),45225)</f>
        <v>45225</v>
      </c>
      <c r="BA50" s="5"/>
      <c r="BB50" s="4">
        <f ca="1">IFERROR(__xludf.DUMMYFUNCTION("""COMPUTED_VALUE"""),45226)</f>
        <v>45226</v>
      </c>
      <c r="BC50" s="5"/>
      <c r="BD50" s="4">
        <f ca="1">IFERROR(__xludf.DUMMYFUNCTION("""COMPUTED_VALUE"""),45227)</f>
        <v>45227</v>
      </c>
      <c r="BE50" s="5"/>
      <c r="BF50" s="4">
        <f ca="1">IFERROR(__xludf.DUMMYFUNCTION("""COMPUTED_VALUE"""),45228)</f>
        <v>45228</v>
      </c>
      <c r="BG50" s="5"/>
      <c r="BH50" s="4">
        <f ca="1">IFERROR(__xludf.DUMMYFUNCTION("""COMPUTED_VALUE"""),45229)</f>
        <v>45229</v>
      </c>
      <c r="BI50" s="5"/>
      <c r="BJ50" s="4">
        <f ca="1">IFERROR(__xludf.DUMMYFUNCTION("""COMPUTED_VALUE"""),45230)</f>
        <v>45230</v>
      </c>
      <c r="BK50" s="5"/>
      <c r="BL50" s="6" t="str">
        <f ca="1">IFERROR(__xludf.DUMMYFUNCTION("""COMPUTED_VALUE"""),"HORAS EXTRA")</f>
        <v>HORAS EXTRA</v>
      </c>
    </row>
    <row r="51" spans="1:64" ht="12.75" x14ac:dyDescent="0.2">
      <c r="A51" s="18" t="str">
        <f ca="1">IFERROR(__xludf.DUMMYFUNCTION("""COMPUTED_VALUE"""),"FRANCISCO ESTOPIER")</f>
        <v>FRANCISCO ESTOPIER</v>
      </c>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8"/>
    </row>
    <row r="52" spans="1:64" ht="79.5" customHeight="1" x14ac:dyDescent="0.2">
      <c r="A52" s="17"/>
      <c r="B52" s="16"/>
      <c r="C52" s="17"/>
      <c r="D52" s="16"/>
      <c r="E52" s="17"/>
      <c r="F52" s="16"/>
      <c r="G52" s="17"/>
      <c r="H52" s="16"/>
      <c r="I52" s="17"/>
      <c r="J52" s="16"/>
      <c r="K52" s="17"/>
      <c r="L52" s="16"/>
      <c r="M52" s="17"/>
      <c r="N52" s="16"/>
      <c r="O52" s="17"/>
      <c r="P52" s="16"/>
      <c r="Q52" s="17"/>
      <c r="R52" s="16"/>
      <c r="S52" s="17"/>
      <c r="T52" s="16"/>
      <c r="U52" s="17"/>
      <c r="V52" s="16"/>
      <c r="W52" s="17"/>
      <c r="X52" s="16"/>
      <c r="Y52" s="17"/>
      <c r="Z52" s="16"/>
      <c r="AA52" s="17"/>
      <c r="AB52" s="16"/>
      <c r="AC52" s="17"/>
      <c r="AD52" s="16"/>
      <c r="AE52" s="17"/>
      <c r="AF52" s="16"/>
      <c r="AG52" s="17"/>
      <c r="AH52" s="16"/>
      <c r="AI52" s="17"/>
      <c r="AJ52" s="16"/>
      <c r="AK52" s="17"/>
      <c r="AL52" s="16"/>
      <c r="AM52" s="17"/>
      <c r="AN52" s="16"/>
      <c r="AO52" s="17"/>
      <c r="AP52" s="16"/>
      <c r="AQ52" s="17"/>
      <c r="AR52" s="16"/>
      <c r="AS52" s="17"/>
      <c r="AT52" s="16"/>
      <c r="AU52" s="17"/>
      <c r="AV52" s="16"/>
      <c r="AW52" s="17"/>
      <c r="AX52" s="16"/>
      <c r="AY52" s="17"/>
      <c r="AZ52" s="16"/>
      <c r="BA52" s="17"/>
      <c r="BB52" s="16"/>
      <c r="BC52" s="17"/>
      <c r="BD52" s="16"/>
      <c r="BE52" s="17"/>
      <c r="BF52" s="16"/>
      <c r="BG52" s="17"/>
      <c r="BH52" s="16"/>
      <c r="BI52" s="17"/>
      <c r="BJ52" s="16" t="str">
        <f ca="1">IFERROR(__xludf.DUMMYFUNCTION("""COMPUTED_VALUE"""),"APOYO CON BLOQUEOS DE HORNO OLLA ACERIA, SLAIDA 8PM")</f>
        <v>APOYO CON BLOQUEOS DE HORNO OLLA ACERIA, SLAIDA 8PM</v>
      </c>
      <c r="BK52" s="17"/>
      <c r="BL52" s="8"/>
    </row>
    <row r="53" spans="1:64" ht="12.75" x14ac:dyDescent="0.2">
      <c r="A53" s="9" t="str">
        <f ca="1">IFERROR(__xludf.DUMMYFUNCTION("""COMPUTED_VALUE"""),"HORAS EXTRA/PRIMA ALIMENTICIA")</f>
        <v>HORAS EXTRA/PRIMA ALIMENTICIA</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f ca="1">IFERROR(__xludf.DUMMYFUNCTION("""COMPUTED_VALUE"""),2)</f>
        <v>2</v>
      </c>
      <c r="BK53" s="10"/>
      <c r="BL53" s="1">
        <f ca="1">IFERROR(__xludf.DUMMYFUNCTION("""COMPUTED_VALUE"""),2)</f>
        <v>2</v>
      </c>
    </row>
    <row r="54" spans="1:64" ht="12.75" x14ac:dyDescent="0.2">
      <c r="A54" s="3" t="str">
        <f ca="1">IFERROR(__xludf.DUMMYFUNCTION("""COMPUTED_VALUE"""),"NOMBRE")</f>
        <v>NOMBRE</v>
      </c>
      <c r="B54" s="4">
        <f ca="1">IFERROR(__xludf.DUMMYFUNCTION("""COMPUTED_VALUE"""),45200)</f>
        <v>45200</v>
      </c>
      <c r="C54" s="5"/>
      <c r="D54" s="4">
        <f ca="1">IFERROR(__xludf.DUMMYFUNCTION("""COMPUTED_VALUE"""),45201)</f>
        <v>45201</v>
      </c>
      <c r="E54" s="5"/>
      <c r="F54" s="4">
        <f ca="1">IFERROR(__xludf.DUMMYFUNCTION("""COMPUTED_VALUE"""),45202)</f>
        <v>45202</v>
      </c>
      <c r="G54" s="5"/>
      <c r="H54" s="4">
        <f ca="1">IFERROR(__xludf.DUMMYFUNCTION("""COMPUTED_VALUE"""),45203)</f>
        <v>45203</v>
      </c>
      <c r="I54" s="5"/>
      <c r="J54" s="4">
        <f ca="1">IFERROR(__xludf.DUMMYFUNCTION("""COMPUTED_VALUE"""),45204)</f>
        <v>45204</v>
      </c>
      <c r="K54" s="5"/>
      <c r="L54" s="4">
        <f ca="1">IFERROR(__xludf.DUMMYFUNCTION("""COMPUTED_VALUE"""),45205)</f>
        <v>45205</v>
      </c>
      <c r="M54" s="5"/>
      <c r="N54" s="4">
        <f ca="1">IFERROR(__xludf.DUMMYFUNCTION("""COMPUTED_VALUE"""),45206)</f>
        <v>45206</v>
      </c>
      <c r="O54" s="5"/>
      <c r="P54" s="4">
        <f ca="1">IFERROR(__xludf.DUMMYFUNCTION("""COMPUTED_VALUE"""),45207)</f>
        <v>45207</v>
      </c>
      <c r="Q54" s="5"/>
      <c r="R54" s="4">
        <f ca="1">IFERROR(__xludf.DUMMYFUNCTION("""COMPUTED_VALUE"""),45208)</f>
        <v>45208</v>
      </c>
      <c r="S54" s="5"/>
      <c r="T54" s="4">
        <f ca="1">IFERROR(__xludf.DUMMYFUNCTION("""COMPUTED_VALUE"""),45209)</f>
        <v>45209</v>
      </c>
      <c r="U54" s="5"/>
      <c r="V54" s="4">
        <f ca="1">IFERROR(__xludf.DUMMYFUNCTION("""COMPUTED_VALUE"""),45210)</f>
        <v>45210</v>
      </c>
      <c r="W54" s="5"/>
      <c r="X54" s="4">
        <f ca="1">IFERROR(__xludf.DUMMYFUNCTION("""COMPUTED_VALUE"""),45211)</f>
        <v>45211</v>
      </c>
      <c r="Y54" s="5"/>
      <c r="Z54" s="4">
        <f ca="1">IFERROR(__xludf.DUMMYFUNCTION("""COMPUTED_VALUE"""),45212)</f>
        <v>45212</v>
      </c>
      <c r="AA54" s="5"/>
      <c r="AB54" s="4">
        <f ca="1">IFERROR(__xludf.DUMMYFUNCTION("""COMPUTED_VALUE"""),45213)</f>
        <v>45213</v>
      </c>
      <c r="AC54" s="5"/>
      <c r="AD54" s="4">
        <f ca="1">IFERROR(__xludf.DUMMYFUNCTION("""COMPUTED_VALUE"""),45214)</f>
        <v>45214</v>
      </c>
      <c r="AE54" s="5"/>
      <c r="AF54" s="4">
        <f ca="1">IFERROR(__xludf.DUMMYFUNCTION("""COMPUTED_VALUE"""),45215)</f>
        <v>45215</v>
      </c>
      <c r="AG54" s="5"/>
      <c r="AH54" s="4">
        <f ca="1">IFERROR(__xludf.DUMMYFUNCTION("""COMPUTED_VALUE"""),45216)</f>
        <v>45216</v>
      </c>
      <c r="AI54" s="5"/>
      <c r="AJ54" s="4">
        <f ca="1">IFERROR(__xludf.DUMMYFUNCTION("""COMPUTED_VALUE"""),45217)</f>
        <v>45217</v>
      </c>
      <c r="AK54" s="5"/>
      <c r="AL54" s="4">
        <f ca="1">IFERROR(__xludf.DUMMYFUNCTION("""COMPUTED_VALUE"""),45218)</f>
        <v>45218</v>
      </c>
      <c r="AM54" s="5"/>
      <c r="AN54" s="4">
        <f ca="1">IFERROR(__xludf.DUMMYFUNCTION("""COMPUTED_VALUE"""),45219)</f>
        <v>45219</v>
      </c>
      <c r="AO54" s="5"/>
      <c r="AP54" s="4">
        <f ca="1">IFERROR(__xludf.DUMMYFUNCTION("""COMPUTED_VALUE"""),45220)</f>
        <v>45220</v>
      </c>
      <c r="AQ54" s="5"/>
      <c r="AR54" s="4">
        <f ca="1">IFERROR(__xludf.DUMMYFUNCTION("""COMPUTED_VALUE"""),45221)</f>
        <v>45221</v>
      </c>
      <c r="AS54" s="5"/>
      <c r="AT54" s="4">
        <f ca="1">IFERROR(__xludf.DUMMYFUNCTION("""COMPUTED_VALUE"""),45222)</f>
        <v>45222</v>
      </c>
      <c r="AU54" s="5"/>
      <c r="AV54" s="4">
        <f ca="1">IFERROR(__xludf.DUMMYFUNCTION("""COMPUTED_VALUE"""),45223)</f>
        <v>45223</v>
      </c>
      <c r="AW54" s="5"/>
      <c r="AX54" s="4">
        <f ca="1">IFERROR(__xludf.DUMMYFUNCTION("""COMPUTED_VALUE"""),45224)</f>
        <v>45224</v>
      </c>
      <c r="AY54" s="5"/>
      <c r="AZ54" s="4">
        <f ca="1">IFERROR(__xludf.DUMMYFUNCTION("""COMPUTED_VALUE"""),45225)</f>
        <v>45225</v>
      </c>
      <c r="BA54" s="5"/>
      <c r="BB54" s="4">
        <f ca="1">IFERROR(__xludf.DUMMYFUNCTION("""COMPUTED_VALUE"""),45226)</f>
        <v>45226</v>
      </c>
      <c r="BC54" s="5"/>
      <c r="BD54" s="4">
        <f ca="1">IFERROR(__xludf.DUMMYFUNCTION("""COMPUTED_VALUE"""),45227)</f>
        <v>45227</v>
      </c>
      <c r="BE54" s="5"/>
      <c r="BF54" s="4">
        <f ca="1">IFERROR(__xludf.DUMMYFUNCTION("""COMPUTED_VALUE"""),45228)</f>
        <v>45228</v>
      </c>
      <c r="BG54" s="5"/>
      <c r="BH54" s="4">
        <f ca="1">IFERROR(__xludf.DUMMYFUNCTION("""COMPUTED_VALUE"""),45229)</f>
        <v>45229</v>
      </c>
      <c r="BI54" s="5"/>
      <c r="BJ54" s="4">
        <f ca="1">IFERROR(__xludf.DUMMYFUNCTION("""COMPUTED_VALUE"""),45230)</f>
        <v>45230</v>
      </c>
      <c r="BK54" s="5"/>
      <c r="BL54" s="6" t="str">
        <f ca="1">IFERROR(__xludf.DUMMYFUNCTION("""COMPUTED_VALUE"""),"HORAS EXTRA")</f>
        <v>HORAS EXTRA</v>
      </c>
    </row>
    <row r="55" spans="1:64" ht="12.75" x14ac:dyDescent="0.2">
      <c r="A55" s="18" t="str">
        <f ca="1">IFERROR(__xludf.DUMMYFUNCTION("""COMPUTED_VALUE"""),"CLAUDIO VILLARREAL")</f>
        <v>CLAUDIO VILLARREAL</v>
      </c>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8"/>
    </row>
    <row r="56" spans="1:64" ht="79.5" customHeight="1" x14ac:dyDescent="0.2">
      <c r="A56" s="17"/>
      <c r="B56" s="16"/>
      <c r="C56" s="17"/>
      <c r="D56" s="16"/>
      <c r="E56" s="17"/>
      <c r="F56" s="16"/>
      <c r="G56" s="17"/>
      <c r="H56" s="16"/>
      <c r="I56" s="17"/>
      <c r="J56" s="16"/>
      <c r="K56" s="17"/>
      <c r="L56" s="16"/>
      <c r="M56" s="17"/>
      <c r="N56" s="16"/>
      <c r="O56" s="17"/>
      <c r="P56" s="16"/>
      <c r="Q56" s="17"/>
      <c r="R56" s="16"/>
      <c r="S56" s="17"/>
      <c r="T56" s="16"/>
      <c r="U56" s="17"/>
      <c r="V56" s="16"/>
      <c r="W56" s="17"/>
      <c r="X56" s="16"/>
      <c r="Y56" s="17"/>
      <c r="Z56" s="16"/>
      <c r="AA56" s="17"/>
      <c r="AB56" s="16"/>
      <c r="AC56" s="17"/>
      <c r="AD56" s="16"/>
      <c r="AE56" s="17"/>
      <c r="AF56" s="16"/>
      <c r="AG56" s="17"/>
      <c r="AH56" s="16"/>
      <c r="AI56" s="17"/>
      <c r="AJ56" s="16"/>
      <c r="AK56" s="17"/>
      <c r="AL56" s="16"/>
      <c r="AM56" s="17"/>
      <c r="AN56" s="16"/>
      <c r="AO56" s="17"/>
      <c r="AP56" s="16"/>
      <c r="AQ56" s="17"/>
      <c r="AR56" s="16"/>
      <c r="AS56" s="17"/>
      <c r="AT56" s="16"/>
      <c r="AU56" s="17"/>
      <c r="AV56" s="16"/>
      <c r="AW56" s="17"/>
      <c r="AX56" s="16"/>
      <c r="AY56" s="17"/>
      <c r="AZ56" s="16"/>
      <c r="BA56" s="17"/>
      <c r="BB56" s="16"/>
      <c r="BC56" s="17"/>
      <c r="BD56" s="16"/>
      <c r="BE56" s="17"/>
      <c r="BF56" s="16"/>
      <c r="BG56" s="17"/>
      <c r="BH56" s="16"/>
      <c r="BI56" s="17"/>
      <c r="BJ56" s="16" t="str">
        <f ca="1">IFERROR(__xludf.DUMMYFUNCTION("""COMPUTED_VALUE"""),"APOYO CON BLOQUEOS DE MC2, SLAIDA 7:45PM")</f>
        <v>APOYO CON BLOQUEOS DE MC2, SLAIDA 7:45PM</v>
      </c>
      <c r="BK56" s="17"/>
      <c r="BL56" s="8"/>
    </row>
    <row r="57" spans="1:64" ht="12.75" x14ac:dyDescent="0.2">
      <c r="A57" s="9" t="str">
        <f ca="1">IFERROR(__xludf.DUMMYFUNCTION("""COMPUTED_VALUE"""),"HORAS EXTRA/PRIMA ALIMENTICIA")</f>
        <v>HORAS EXTRA/PRIMA ALIMENTICIA</v>
      </c>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f ca="1">IFERROR(__xludf.DUMMYFUNCTION("""COMPUTED_VALUE"""),1.8)</f>
        <v>1.8</v>
      </c>
      <c r="BK57" s="10"/>
      <c r="BL57" s="1">
        <f ca="1">IFERROR(__xludf.DUMMYFUNCTION("""COMPUTED_VALUE"""),1.8)</f>
        <v>1.8</v>
      </c>
    </row>
    <row r="58" spans="1:64" ht="12.75" x14ac:dyDescent="0.2">
      <c r="A58" s="3" t="str">
        <f ca="1">IFERROR(__xludf.DUMMYFUNCTION("""COMPUTED_VALUE"""),"NOMBRE")</f>
        <v>NOMBRE</v>
      </c>
      <c r="B58" s="4">
        <f ca="1">IFERROR(__xludf.DUMMYFUNCTION("""COMPUTED_VALUE"""),45200)</f>
        <v>45200</v>
      </c>
      <c r="C58" s="5"/>
      <c r="D58" s="4">
        <f ca="1">IFERROR(__xludf.DUMMYFUNCTION("""COMPUTED_VALUE"""),45201)</f>
        <v>45201</v>
      </c>
      <c r="E58" s="5"/>
      <c r="F58" s="4">
        <f ca="1">IFERROR(__xludf.DUMMYFUNCTION("""COMPUTED_VALUE"""),45202)</f>
        <v>45202</v>
      </c>
      <c r="G58" s="5"/>
      <c r="H58" s="4">
        <f ca="1">IFERROR(__xludf.DUMMYFUNCTION("""COMPUTED_VALUE"""),45203)</f>
        <v>45203</v>
      </c>
      <c r="I58" s="5"/>
      <c r="J58" s="4">
        <f ca="1">IFERROR(__xludf.DUMMYFUNCTION("""COMPUTED_VALUE"""),45204)</f>
        <v>45204</v>
      </c>
      <c r="K58" s="5"/>
      <c r="L58" s="4">
        <f ca="1">IFERROR(__xludf.DUMMYFUNCTION("""COMPUTED_VALUE"""),45205)</f>
        <v>45205</v>
      </c>
      <c r="M58" s="5"/>
      <c r="N58" s="4">
        <f ca="1">IFERROR(__xludf.DUMMYFUNCTION("""COMPUTED_VALUE"""),45206)</f>
        <v>45206</v>
      </c>
      <c r="O58" s="5"/>
      <c r="P58" s="4">
        <f ca="1">IFERROR(__xludf.DUMMYFUNCTION("""COMPUTED_VALUE"""),45207)</f>
        <v>45207</v>
      </c>
      <c r="Q58" s="5"/>
      <c r="R58" s="4">
        <f ca="1">IFERROR(__xludf.DUMMYFUNCTION("""COMPUTED_VALUE"""),45208)</f>
        <v>45208</v>
      </c>
      <c r="S58" s="5"/>
      <c r="T58" s="4">
        <f ca="1">IFERROR(__xludf.DUMMYFUNCTION("""COMPUTED_VALUE"""),45209)</f>
        <v>45209</v>
      </c>
      <c r="U58" s="5"/>
      <c r="V58" s="4">
        <f ca="1">IFERROR(__xludf.DUMMYFUNCTION("""COMPUTED_VALUE"""),45210)</f>
        <v>45210</v>
      </c>
      <c r="W58" s="5"/>
      <c r="X58" s="4">
        <f ca="1">IFERROR(__xludf.DUMMYFUNCTION("""COMPUTED_VALUE"""),45211)</f>
        <v>45211</v>
      </c>
      <c r="Y58" s="5"/>
      <c r="Z58" s="4">
        <f ca="1">IFERROR(__xludf.DUMMYFUNCTION("""COMPUTED_VALUE"""),45212)</f>
        <v>45212</v>
      </c>
      <c r="AA58" s="5"/>
      <c r="AB58" s="4">
        <f ca="1">IFERROR(__xludf.DUMMYFUNCTION("""COMPUTED_VALUE"""),45213)</f>
        <v>45213</v>
      </c>
      <c r="AC58" s="5"/>
      <c r="AD58" s="4">
        <f ca="1">IFERROR(__xludf.DUMMYFUNCTION("""COMPUTED_VALUE"""),45214)</f>
        <v>45214</v>
      </c>
      <c r="AE58" s="5"/>
      <c r="AF58" s="4">
        <f ca="1">IFERROR(__xludf.DUMMYFUNCTION("""COMPUTED_VALUE"""),45215)</f>
        <v>45215</v>
      </c>
      <c r="AG58" s="5"/>
      <c r="AH58" s="4">
        <f ca="1">IFERROR(__xludf.DUMMYFUNCTION("""COMPUTED_VALUE"""),45216)</f>
        <v>45216</v>
      </c>
      <c r="AI58" s="5"/>
      <c r="AJ58" s="4">
        <f ca="1">IFERROR(__xludf.DUMMYFUNCTION("""COMPUTED_VALUE"""),45217)</f>
        <v>45217</v>
      </c>
      <c r="AK58" s="5"/>
      <c r="AL58" s="4">
        <f ca="1">IFERROR(__xludf.DUMMYFUNCTION("""COMPUTED_VALUE"""),45218)</f>
        <v>45218</v>
      </c>
      <c r="AM58" s="5"/>
      <c r="AN58" s="4">
        <f ca="1">IFERROR(__xludf.DUMMYFUNCTION("""COMPUTED_VALUE"""),45219)</f>
        <v>45219</v>
      </c>
      <c r="AO58" s="5"/>
      <c r="AP58" s="4">
        <f ca="1">IFERROR(__xludf.DUMMYFUNCTION("""COMPUTED_VALUE"""),45220)</f>
        <v>45220</v>
      </c>
      <c r="AQ58" s="5"/>
      <c r="AR58" s="4">
        <f ca="1">IFERROR(__xludf.DUMMYFUNCTION("""COMPUTED_VALUE"""),45221)</f>
        <v>45221</v>
      </c>
      <c r="AS58" s="5"/>
      <c r="AT58" s="4">
        <f ca="1">IFERROR(__xludf.DUMMYFUNCTION("""COMPUTED_VALUE"""),45222)</f>
        <v>45222</v>
      </c>
      <c r="AU58" s="5"/>
      <c r="AV58" s="4">
        <f ca="1">IFERROR(__xludf.DUMMYFUNCTION("""COMPUTED_VALUE"""),45223)</f>
        <v>45223</v>
      </c>
      <c r="AW58" s="5"/>
      <c r="AX58" s="4">
        <f ca="1">IFERROR(__xludf.DUMMYFUNCTION("""COMPUTED_VALUE"""),45224)</f>
        <v>45224</v>
      </c>
      <c r="AY58" s="5"/>
      <c r="AZ58" s="4">
        <f ca="1">IFERROR(__xludf.DUMMYFUNCTION("""COMPUTED_VALUE"""),45225)</f>
        <v>45225</v>
      </c>
      <c r="BA58" s="5"/>
      <c r="BB58" s="4">
        <f ca="1">IFERROR(__xludf.DUMMYFUNCTION("""COMPUTED_VALUE"""),45226)</f>
        <v>45226</v>
      </c>
      <c r="BC58" s="5"/>
      <c r="BD58" s="4">
        <f ca="1">IFERROR(__xludf.DUMMYFUNCTION("""COMPUTED_VALUE"""),45227)</f>
        <v>45227</v>
      </c>
      <c r="BE58" s="5"/>
      <c r="BF58" s="4">
        <f ca="1">IFERROR(__xludf.DUMMYFUNCTION("""COMPUTED_VALUE"""),45228)</f>
        <v>45228</v>
      </c>
      <c r="BG58" s="5"/>
      <c r="BH58" s="4">
        <f ca="1">IFERROR(__xludf.DUMMYFUNCTION("""COMPUTED_VALUE"""),45229)</f>
        <v>45229</v>
      </c>
      <c r="BI58" s="5"/>
      <c r="BJ58" s="4">
        <f ca="1">IFERROR(__xludf.DUMMYFUNCTION("""COMPUTED_VALUE"""),45230)</f>
        <v>45230</v>
      </c>
      <c r="BK58" s="5"/>
      <c r="BL58" s="6" t="str">
        <f ca="1">IFERROR(__xludf.DUMMYFUNCTION("""COMPUTED_VALUE"""),"HORAS EXTRA")</f>
        <v>HORAS EXTRA</v>
      </c>
    </row>
    <row r="59" spans="1:64" ht="12.75" x14ac:dyDescent="0.2">
      <c r="A59" s="18"/>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8"/>
    </row>
    <row r="60" spans="1:64" ht="79.5" customHeight="1" x14ac:dyDescent="0.2">
      <c r="A60" s="17"/>
      <c r="B60" s="16"/>
      <c r="C60" s="17"/>
      <c r="D60" s="16"/>
      <c r="E60" s="17"/>
      <c r="F60" s="16"/>
      <c r="G60" s="17"/>
      <c r="H60" s="16"/>
      <c r="I60" s="17"/>
      <c r="J60" s="16"/>
      <c r="K60" s="17"/>
      <c r="L60" s="16"/>
      <c r="M60" s="17"/>
      <c r="N60" s="16"/>
      <c r="O60" s="17"/>
      <c r="P60" s="16"/>
      <c r="Q60" s="17"/>
      <c r="R60" s="16"/>
      <c r="S60" s="17"/>
      <c r="T60" s="16"/>
      <c r="U60" s="17"/>
      <c r="V60" s="16"/>
      <c r="W60" s="17"/>
      <c r="X60" s="16"/>
      <c r="Y60" s="17"/>
      <c r="Z60" s="16"/>
      <c r="AA60" s="17"/>
      <c r="AB60" s="16"/>
      <c r="AC60" s="17"/>
      <c r="AD60" s="16"/>
      <c r="AE60" s="17"/>
      <c r="AF60" s="16"/>
      <c r="AG60" s="17"/>
      <c r="AH60" s="16"/>
      <c r="AI60" s="17"/>
      <c r="AJ60" s="16"/>
      <c r="AK60" s="17"/>
      <c r="AL60" s="16"/>
      <c r="AM60" s="17"/>
      <c r="AN60" s="16"/>
      <c r="AO60" s="17"/>
      <c r="AP60" s="16"/>
      <c r="AQ60" s="17"/>
      <c r="AR60" s="16"/>
      <c r="AS60" s="17"/>
      <c r="AT60" s="16"/>
      <c r="AU60" s="17"/>
      <c r="AV60" s="16"/>
      <c r="AW60" s="17"/>
      <c r="AX60" s="16"/>
      <c r="AY60" s="17"/>
      <c r="AZ60" s="16"/>
      <c r="BA60" s="17"/>
      <c r="BB60" s="16"/>
      <c r="BC60" s="17"/>
      <c r="BD60" s="16"/>
      <c r="BE60" s="17"/>
      <c r="BF60" s="16"/>
      <c r="BG60" s="17"/>
      <c r="BH60" s="16"/>
      <c r="BI60" s="17"/>
      <c r="BJ60" s="16"/>
      <c r="BK60" s="17"/>
      <c r="BL60" s="8"/>
    </row>
    <row r="61" spans="1:64" ht="12.75" x14ac:dyDescent="0.2">
      <c r="A61" s="9" t="str">
        <f ca="1">IFERROR(__xludf.DUMMYFUNCTION("""COMPUTED_VALUE"""),"HORAS EXTRA/PRIMA ALIMENTICIA")</f>
        <v>HORAS EXTRA/PRIMA ALIMENTICIA</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
        <f ca="1">IFERROR(__xludf.DUMMYFUNCTION("""COMPUTED_VALUE"""),0)</f>
        <v>0</v>
      </c>
    </row>
    <row r="62" spans="1:64" ht="12.75" x14ac:dyDescent="0.2">
      <c r="A62" s="3" t="str">
        <f ca="1">IFERROR(__xludf.DUMMYFUNCTION("""COMPUTED_VALUE"""),"NOMBRE")</f>
        <v>NOMBRE</v>
      </c>
      <c r="B62" s="4">
        <f ca="1">IFERROR(__xludf.DUMMYFUNCTION("""COMPUTED_VALUE"""),45200)</f>
        <v>45200</v>
      </c>
      <c r="C62" s="5"/>
      <c r="D62" s="4">
        <f ca="1">IFERROR(__xludf.DUMMYFUNCTION("""COMPUTED_VALUE"""),45201)</f>
        <v>45201</v>
      </c>
      <c r="E62" s="5"/>
      <c r="F62" s="4">
        <f ca="1">IFERROR(__xludf.DUMMYFUNCTION("""COMPUTED_VALUE"""),45202)</f>
        <v>45202</v>
      </c>
      <c r="G62" s="5"/>
      <c r="H62" s="4">
        <f ca="1">IFERROR(__xludf.DUMMYFUNCTION("""COMPUTED_VALUE"""),45203)</f>
        <v>45203</v>
      </c>
      <c r="I62" s="5"/>
      <c r="J62" s="4">
        <f ca="1">IFERROR(__xludf.DUMMYFUNCTION("""COMPUTED_VALUE"""),45204)</f>
        <v>45204</v>
      </c>
      <c r="K62" s="5"/>
      <c r="L62" s="4">
        <f ca="1">IFERROR(__xludf.DUMMYFUNCTION("""COMPUTED_VALUE"""),45205)</f>
        <v>45205</v>
      </c>
      <c r="M62" s="5"/>
      <c r="N62" s="4">
        <f ca="1">IFERROR(__xludf.DUMMYFUNCTION("""COMPUTED_VALUE"""),45206)</f>
        <v>45206</v>
      </c>
      <c r="O62" s="5"/>
      <c r="P62" s="4">
        <f ca="1">IFERROR(__xludf.DUMMYFUNCTION("""COMPUTED_VALUE"""),45207)</f>
        <v>45207</v>
      </c>
      <c r="Q62" s="5"/>
      <c r="R62" s="4">
        <f ca="1">IFERROR(__xludf.DUMMYFUNCTION("""COMPUTED_VALUE"""),45208)</f>
        <v>45208</v>
      </c>
      <c r="S62" s="5"/>
      <c r="T62" s="4">
        <f ca="1">IFERROR(__xludf.DUMMYFUNCTION("""COMPUTED_VALUE"""),45209)</f>
        <v>45209</v>
      </c>
      <c r="U62" s="5"/>
      <c r="V62" s="4">
        <f ca="1">IFERROR(__xludf.DUMMYFUNCTION("""COMPUTED_VALUE"""),45210)</f>
        <v>45210</v>
      </c>
      <c r="W62" s="5"/>
      <c r="X62" s="4">
        <f ca="1">IFERROR(__xludf.DUMMYFUNCTION("""COMPUTED_VALUE"""),45211)</f>
        <v>45211</v>
      </c>
      <c r="Y62" s="5"/>
      <c r="Z62" s="4">
        <f ca="1">IFERROR(__xludf.DUMMYFUNCTION("""COMPUTED_VALUE"""),45212)</f>
        <v>45212</v>
      </c>
      <c r="AA62" s="5"/>
      <c r="AB62" s="4">
        <f ca="1">IFERROR(__xludf.DUMMYFUNCTION("""COMPUTED_VALUE"""),45213)</f>
        <v>45213</v>
      </c>
      <c r="AC62" s="5"/>
      <c r="AD62" s="4">
        <f ca="1">IFERROR(__xludf.DUMMYFUNCTION("""COMPUTED_VALUE"""),45214)</f>
        <v>45214</v>
      </c>
      <c r="AE62" s="5"/>
      <c r="AF62" s="4">
        <f ca="1">IFERROR(__xludf.DUMMYFUNCTION("""COMPUTED_VALUE"""),45215)</f>
        <v>45215</v>
      </c>
      <c r="AG62" s="5"/>
      <c r="AH62" s="4">
        <f ca="1">IFERROR(__xludf.DUMMYFUNCTION("""COMPUTED_VALUE"""),45216)</f>
        <v>45216</v>
      </c>
      <c r="AI62" s="5"/>
      <c r="AJ62" s="4">
        <f ca="1">IFERROR(__xludf.DUMMYFUNCTION("""COMPUTED_VALUE"""),45217)</f>
        <v>45217</v>
      </c>
      <c r="AK62" s="5"/>
      <c r="AL62" s="4">
        <f ca="1">IFERROR(__xludf.DUMMYFUNCTION("""COMPUTED_VALUE"""),45218)</f>
        <v>45218</v>
      </c>
      <c r="AM62" s="5"/>
      <c r="AN62" s="4">
        <f ca="1">IFERROR(__xludf.DUMMYFUNCTION("""COMPUTED_VALUE"""),45219)</f>
        <v>45219</v>
      </c>
      <c r="AO62" s="5"/>
      <c r="AP62" s="4">
        <f ca="1">IFERROR(__xludf.DUMMYFUNCTION("""COMPUTED_VALUE"""),45220)</f>
        <v>45220</v>
      </c>
      <c r="AQ62" s="5"/>
      <c r="AR62" s="4">
        <f ca="1">IFERROR(__xludf.DUMMYFUNCTION("""COMPUTED_VALUE"""),45221)</f>
        <v>45221</v>
      </c>
      <c r="AS62" s="5"/>
      <c r="AT62" s="4">
        <f ca="1">IFERROR(__xludf.DUMMYFUNCTION("""COMPUTED_VALUE"""),45222)</f>
        <v>45222</v>
      </c>
      <c r="AU62" s="5"/>
      <c r="AV62" s="4">
        <f ca="1">IFERROR(__xludf.DUMMYFUNCTION("""COMPUTED_VALUE"""),45223)</f>
        <v>45223</v>
      </c>
      <c r="AW62" s="5"/>
      <c r="AX62" s="4">
        <f ca="1">IFERROR(__xludf.DUMMYFUNCTION("""COMPUTED_VALUE"""),45224)</f>
        <v>45224</v>
      </c>
      <c r="AY62" s="5"/>
      <c r="AZ62" s="4">
        <f ca="1">IFERROR(__xludf.DUMMYFUNCTION("""COMPUTED_VALUE"""),45225)</f>
        <v>45225</v>
      </c>
      <c r="BA62" s="5"/>
      <c r="BB62" s="4">
        <f ca="1">IFERROR(__xludf.DUMMYFUNCTION("""COMPUTED_VALUE"""),45226)</f>
        <v>45226</v>
      </c>
      <c r="BC62" s="5"/>
      <c r="BD62" s="4">
        <f ca="1">IFERROR(__xludf.DUMMYFUNCTION("""COMPUTED_VALUE"""),45227)</f>
        <v>45227</v>
      </c>
      <c r="BE62" s="5"/>
      <c r="BF62" s="4">
        <f ca="1">IFERROR(__xludf.DUMMYFUNCTION("""COMPUTED_VALUE"""),45228)</f>
        <v>45228</v>
      </c>
      <c r="BG62" s="5"/>
      <c r="BH62" s="4">
        <f ca="1">IFERROR(__xludf.DUMMYFUNCTION("""COMPUTED_VALUE"""),45229)</f>
        <v>45229</v>
      </c>
      <c r="BI62" s="5"/>
      <c r="BJ62" s="4">
        <f ca="1">IFERROR(__xludf.DUMMYFUNCTION("""COMPUTED_VALUE"""),45230)</f>
        <v>45230</v>
      </c>
      <c r="BK62" s="5"/>
      <c r="BL62" s="6" t="str">
        <f ca="1">IFERROR(__xludf.DUMMYFUNCTION("""COMPUTED_VALUE"""),"HORAS EXTRA")</f>
        <v>HORAS EXTRA</v>
      </c>
    </row>
    <row r="63" spans="1:64" ht="12.75" x14ac:dyDescent="0.2">
      <c r="A63" s="18"/>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8"/>
    </row>
    <row r="64" spans="1:64" ht="79.5" customHeight="1" x14ac:dyDescent="0.2">
      <c r="A64" s="17"/>
      <c r="B64" s="16"/>
      <c r="C64" s="17"/>
      <c r="D64" s="16"/>
      <c r="E64" s="17"/>
      <c r="F64" s="16"/>
      <c r="G64" s="17"/>
      <c r="H64" s="16"/>
      <c r="I64" s="17"/>
      <c r="J64" s="16"/>
      <c r="K64" s="17"/>
      <c r="L64" s="16"/>
      <c r="M64" s="17"/>
      <c r="N64" s="16"/>
      <c r="O64" s="17"/>
      <c r="P64" s="16"/>
      <c r="Q64" s="17"/>
      <c r="R64" s="16"/>
      <c r="S64" s="17"/>
      <c r="T64" s="16"/>
      <c r="U64" s="17"/>
      <c r="V64" s="16"/>
      <c r="W64" s="17"/>
      <c r="X64" s="16"/>
      <c r="Y64" s="17"/>
      <c r="Z64" s="16"/>
      <c r="AA64" s="17"/>
      <c r="AB64" s="16"/>
      <c r="AC64" s="17"/>
      <c r="AD64" s="16"/>
      <c r="AE64" s="17"/>
      <c r="AF64" s="16"/>
      <c r="AG64" s="17"/>
      <c r="AH64" s="16"/>
      <c r="AI64" s="17"/>
      <c r="AJ64" s="16"/>
      <c r="AK64" s="17"/>
      <c r="AL64" s="16"/>
      <c r="AM64" s="17"/>
      <c r="AN64" s="16"/>
      <c r="AO64" s="17"/>
      <c r="AP64" s="16"/>
      <c r="AQ64" s="17"/>
      <c r="AR64" s="16"/>
      <c r="AS64" s="17"/>
      <c r="AT64" s="16"/>
      <c r="AU64" s="17"/>
      <c r="AV64" s="16"/>
      <c r="AW64" s="17"/>
      <c r="AX64" s="16"/>
      <c r="AY64" s="17"/>
      <c r="AZ64" s="16"/>
      <c r="BA64" s="17"/>
      <c r="BB64" s="16"/>
      <c r="BC64" s="17"/>
      <c r="BD64" s="16"/>
      <c r="BE64" s="17"/>
      <c r="BF64" s="16"/>
      <c r="BG64" s="17"/>
      <c r="BH64" s="16"/>
      <c r="BI64" s="17"/>
      <c r="BJ64" s="16"/>
      <c r="BK64" s="17"/>
      <c r="BL64" s="8"/>
    </row>
    <row r="65" spans="1:64" ht="12.75" x14ac:dyDescent="0.2">
      <c r="A65" s="9" t="str">
        <f ca="1">IFERROR(__xludf.DUMMYFUNCTION("""COMPUTED_VALUE"""),"HORAS EXTRA/PRIMA ALIMENTICIA")</f>
        <v>HORAS EXTRA/PRIMA ALIMENTICIA</v>
      </c>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
        <f ca="1">IFERROR(__xludf.DUMMYFUNCTION("""COMPUTED_VALUE"""),0)</f>
        <v>0</v>
      </c>
    </row>
    <row r="66" spans="1:64" ht="12.75" x14ac:dyDescent="0.2">
      <c r="A66" s="3" t="str">
        <f ca="1">IFERROR(__xludf.DUMMYFUNCTION("""COMPUTED_VALUE"""),"NOMBRE")</f>
        <v>NOMBRE</v>
      </c>
      <c r="B66" s="4">
        <f ca="1">IFERROR(__xludf.DUMMYFUNCTION("""COMPUTED_VALUE"""),45200)</f>
        <v>45200</v>
      </c>
      <c r="C66" s="5"/>
      <c r="D66" s="4">
        <f ca="1">IFERROR(__xludf.DUMMYFUNCTION("""COMPUTED_VALUE"""),45201)</f>
        <v>45201</v>
      </c>
      <c r="E66" s="5"/>
      <c r="F66" s="4">
        <f ca="1">IFERROR(__xludf.DUMMYFUNCTION("""COMPUTED_VALUE"""),45202)</f>
        <v>45202</v>
      </c>
      <c r="G66" s="5"/>
      <c r="H66" s="4">
        <f ca="1">IFERROR(__xludf.DUMMYFUNCTION("""COMPUTED_VALUE"""),45203)</f>
        <v>45203</v>
      </c>
      <c r="I66" s="5"/>
      <c r="J66" s="4">
        <f ca="1">IFERROR(__xludf.DUMMYFUNCTION("""COMPUTED_VALUE"""),45204)</f>
        <v>45204</v>
      </c>
      <c r="K66" s="5"/>
      <c r="L66" s="4">
        <f ca="1">IFERROR(__xludf.DUMMYFUNCTION("""COMPUTED_VALUE"""),45205)</f>
        <v>45205</v>
      </c>
      <c r="M66" s="5"/>
      <c r="N66" s="4">
        <f ca="1">IFERROR(__xludf.DUMMYFUNCTION("""COMPUTED_VALUE"""),45206)</f>
        <v>45206</v>
      </c>
      <c r="O66" s="5"/>
      <c r="P66" s="4">
        <f ca="1">IFERROR(__xludf.DUMMYFUNCTION("""COMPUTED_VALUE"""),45207)</f>
        <v>45207</v>
      </c>
      <c r="Q66" s="5"/>
      <c r="R66" s="4">
        <f ca="1">IFERROR(__xludf.DUMMYFUNCTION("""COMPUTED_VALUE"""),45208)</f>
        <v>45208</v>
      </c>
      <c r="S66" s="5"/>
      <c r="T66" s="4">
        <f ca="1">IFERROR(__xludf.DUMMYFUNCTION("""COMPUTED_VALUE"""),45209)</f>
        <v>45209</v>
      </c>
      <c r="U66" s="5"/>
      <c r="V66" s="4">
        <f ca="1">IFERROR(__xludf.DUMMYFUNCTION("""COMPUTED_VALUE"""),45210)</f>
        <v>45210</v>
      </c>
      <c r="W66" s="5"/>
      <c r="X66" s="4">
        <f ca="1">IFERROR(__xludf.DUMMYFUNCTION("""COMPUTED_VALUE"""),45211)</f>
        <v>45211</v>
      </c>
      <c r="Y66" s="5"/>
      <c r="Z66" s="4">
        <f ca="1">IFERROR(__xludf.DUMMYFUNCTION("""COMPUTED_VALUE"""),45212)</f>
        <v>45212</v>
      </c>
      <c r="AA66" s="5"/>
      <c r="AB66" s="4">
        <f ca="1">IFERROR(__xludf.DUMMYFUNCTION("""COMPUTED_VALUE"""),45213)</f>
        <v>45213</v>
      </c>
      <c r="AC66" s="5"/>
      <c r="AD66" s="4">
        <f ca="1">IFERROR(__xludf.DUMMYFUNCTION("""COMPUTED_VALUE"""),45214)</f>
        <v>45214</v>
      </c>
      <c r="AE66" s="5"/>
      <c r="AF66" s="4">
        <f ca="1">IFERROR(__xludf.DUMMYFUNCTION("""COMPUTED_VALUE"""),45215)</f>
        <v>45215</v>
      </c>
      <c r="AG66" s="5"/>
      <c r="AH66" s="4">
        <f ca="1">IFERROR(__xludf.DUMMYFUNCTION("""COMPUTED_VALUE"""),45216)</f>
        <v>45216</v>
      </c>
      <c r="AI66" s="5"/>
      <c r="AJ66" s="4">
        <f ca="1">IFERROR(__xludf.DUMMYFUNCTION("""COMPUTED_VALUE"""),45217)</f>
        <v>45217</v>
      </c>
      <c r="AK66" s="5"/>
      <c r="AL66" s="4">
        <f ca="1">IFERROR(__xludf.DUMMYFUNCTION("""COMPUTED_VALUE"""),45218)</f>
        <v>45218</v>
      </c>
      <c r="AM66" s="5"/>
      <c r="AN66" s="4">
        <f ca="1">IFERROR(__xludf.DUMMYFUNCTION("""COMPUTED_VALUE"""),45219)</f>
        <v>45219</v>
      </c>
      <c r="AO66" s="5"/>
      <c r="AP66" s="4">
        <f ca="1">IFERROR(__xludf.DUMMYFUNCTION("""COMPUTED_VALUE"""),45220)</f>
        <v>45220</v>
      </c>
      <c r="AQ66" s="5"/>
      <c r="AR66" s="4">
        <f ca="1">IFERROR(__xludf.DUMMYFUNCTION("""COMPUTED_VALUE"""),45221)</f>
        <v>45221</v>
      </c>
      <c r="AS66" s="5"/>
      <c r="AT66" s="4">
        <f ca="1">IFERROR(__xludf.DUMMYFUNCTION("""COMPUTED_VALUE"""),45222)</f>
        <v>45222</v>
      </c>
      <c r="AU66" s="5"/>
      <c r="AV66" s="4">
        <f ca="1">IFERROR(__xludf.DUMMYFUNCTION("""COMPUTED_VALUE"""),45223)</f>
        <v>45223</v>
      </c>
      <c r="AW66" s="5"/>
      <c r="AX66" s="4">
        <f ca="1">IFERROR(__xludf.DUMMYFUNCTION("""COMPUTED_VALUE"""),45224)</f>
        <v>45224</v>
      </c>
      <c r="AY66" s="5"/>
      <c r="AZ66" s="4">
        <f ca="1">IFERROR(__xludf.DUMMYFUNCTION("""COMPUTED_VALUE"""),45225)</f>
        <v>45225</v>
      </c>
      <c r="BA66" s="5"/>
      <c r="BB66" s="4">
        <f ca="1">IFERROR(__xludf.DUMMYFUNCTION("""COMPUTED_VALUE"""),45226)</f>
        <v>45226</v>
      </c>
      <c r="BC66" s="5"/>
      <c r="BD66" s="4">
        <f ca="1">IFERROR(__xludf.DUMMYFUNCTION("""COMPUTED_VALUE"""),45227)</f>
        <v>45227</v>
      </c>
      <c r="BE66" s="5"/>
      <c r="BF66" s="4">
        <f ca="1">IFERROR(__xludf.DUMMYFUNCTION("""COMPUTED_VALUE"""),45228)</f>
        <v>45228</v>
      </c>
      <c r="BG66" s="5"/>
      <c r="BH66" s="4">
        <f ca="1">IFERROR(__xludf.DUMMYFUNCTION("""COMPUTED_VALUE"""),45229)</f>
        <v>45229</v>
      </c>
      <c r="BI66" s="5"/>
      <c r="BJ66" s="4">
        <f ca="1">IFERROR(__xludf.DUMMYFUNCTION("""COMPUTED_VALUE"""),45230)</f>
        <v>45230</v>
      </c>
      <c r="BK66" s="5"/>
      <c r="BL66" s="6" t="str">
        <f ca="1">IFERROR(__xludf.DUMMYFUNCTION("""COMPUTED_VALUE"""),"HORAS EXTRA")</f>
        <v>HORAS EXTRA</v>
      </c>
    </row>
    <row r="67" spans="1:64" ht="12.75" x14ac:dyDescent="0.2">
      <c r="A67" s="18"/>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8"/>
    </row>
    <row r="68" spans="1:64" ht="79.5" customHeight="1" x14ac:dyDescent="0.2">
      <c r="A68" s="17"/>
      <c r="B68" s="16"/>
      <c r="C68" s="17"/>
      <c r="D68" s="16"/>
      <c r="E68" s="17"/>
      <c r="F68" s="16"/>
      <c r="G68" s="17"/>
      <c r="H68" s="16"/>
      <c r="I68" s="17"/>
      <c r="J68" s="16"/>
      <c r="K68" s="17"/>
      <c r="L68" s="16"/>
      <c r="M68" s="17"/>
      <c r="N68" s="16"/>
      <c r="O68" s="17"/>
      <c r="P68" s="16"/>
      <c r="Q68" s="17"/>
      <c r="R68" s="16"/>
      <c r="S68" s="17"/>
      <c r="T68" s="16"/>
      <c r="U68" s="17"/>
      <c r="V68" s="16"/>
      <c r="W68" s="17"/>
      <c r="X68" s="16"/>
      <c r="Y68" s="17"/>
      <c r="Z68" s="16"/>
      <c r="AA68" s="17"/>
      <c r="AB68" s="16"/>
      <c r="AC68" s="17"/>
      <c r="AD68" s="16"/>
      <c r="AE68" s="17"/>
      <c r="AF68" s="16"/>
      <c r="AG68" s="17"/>
      <c r="AH68" s="16"/>
      <c r="AI68" s="17"/>
      <c r="AJ68" s="16"/>
      <c r="AK68" s="17"/>
      <c r="AL68" s="16"/>
      <c r="AM68" s="17"/>
      <c r="AN68" s="16"/>
      <c r="AO68" s="17"/>
      <c r="AP68" s="16"/>
      <c r="AQ68" s="17"/>
      <c r="AR68" s="16"/>
      <c r="AS68" s="17"/>
      <c r="AT68" s="16"/>
      <c r="AU68" s="17"/>
      <c r="AV68" s="16"/>
      <c r="AW68" s="17"/>
      <c r="AX68" s="16"/>
      <c r="AY68" s="17"/>
      <c r="AZ68" s="16"/>
      <c r="BA68" s="17"/>
      <c r="BB68" s="16"/>
      <c r="BC68" s="17"/>
      <c r="BD68" s="16"/>
      <c r="BE68" s="17"/>
      <c r="BF68" s="16"/>
      <c r="BG68" s="17"/>
      <c r="BH68" s="16"/>
      <c r="BI68" s="17"/>
      <c r="BJ68" s="16"/>
      <c r="BK68" s="17"/>
      <c r="BL68" s="8"/>
    </row>
    <row r="69" spans="1:64" ht="12.75" x14ac:dyDescent="0.2">
      <c r="A69" s="9" t="str">
        <f ca="1">IFERROR(__xludf.DUMMYFUNCTION("""COMPUTED_VALUE"""),"HORAS EXTRA/PRIMA ALIMENTICIA")</f>
        <v>HORAS EXTRA/PRIMA ALIMENTICIA</v>
      </c>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
        <f ca="1">IFERROR(__xludf.DUMMYFUNCTION("""COMPUTED_VALUE"""),0)</f>
        <v>0</v>
      </c>
    </row>
    <row r="70" spans="1:64" ht="12.75" x14ac:dyDescent="0.2">
      <c r="A70" s="3" t="str">
        <f ca="1">IFERROR(__xludf.DUMMYFUNCTION("""COMPUTED_VALUE"""),"NOMBRE")</f>
        <v>NOMBRE</v>
      </c>
      <c r="B70" s="4">
        <f ca="1">IFERROR(__xludf.DUMMYFUNCTION("""COMPUTED_VALUE"""),45200)</f>
        <v>45200</v>
      </c>
      <c r="C70" s="5"/>
      <c r="D70" s="4">
        <f ca="1">IFERROR(__xludf.DUMMYFUNCTION("""COMPUTED_VALUE"""),45201)</f>
        <v>45201</v>
      </c>
      <c r="E70" s="5"/>
      <c r="F70" s="4">
        <f ca="1">IFERROR(__xludf.DUMMYFUNCTION("""COMPUTED_VALUE"""),45202)</f>
        <v>45202</v>
      </c>
      <c r="G70" s="5"/>
      <c r="H70" s="4">
        <f ca="1">IFERROR(__xludf.DUMMYFUNCTION("""COMPUTED_VALUE"""),45203)</f>
        <v>45203</v>
      </c>
      <c r="I70" s="5"/>
      <c r="J70" s="4">
        <f ca="1">IFERROR(__xludf.DUMMYFUNCTION("""COMPUTED_VALUE"""),45204)</f>
        <v>45204</v>
      </c>
      <c r="K70" s="5"/>
      <c r="L70" s="4">
        <f ca="1">IFERROR(__xludf.DUMMYFUNCTION("""COMPUTED_VALUE"""),45205)</f>
        <v>45205</v>
      </c>
      <c r="M70" s="5"/>
      <c r="N70" s="4">
        <f ca="1">IFERROR(__xludf.DUMMYFUNCTION("""COMPUTED_VALUE"""),45206)</f>
        <v>45206</v>
      </c>
      <c r="O70" s="5"/>
      <c r="P70" s="4">
        <f ca="1">IFERROR(__xludf.DUMMYFUNCTION("""COMPUTED_VALUE"""),45207)</f>
        <v>45207</v>
      </c>
      <c r="Q70" s="5"/>
      <c r="R70" s="4">
        <f ca="1">IFERROR(__xludf.DUMMYFUNCTION("""COMPUTED_VALUE"""),45208)</f>
        <v>45208</v>
      </c>
      <c r="S70" s="5"/>
      <c r="T70" s="4">
        <f ca="1">IFERROR(__xludf.DUMMYFUNCTION("""COMPUTED_VALUE"""),45209)</f>
        <v>45209</v>
      </c>
      <c r="U70" s="5"/>
      <c r="V70" s="4">
        <f ca="1">IFERROR(__xludf.DUMMYFUNCTION("""COMPUTED_VALUE"""),45210)</f>
        <v>45210</v>
      </c>
      <c r="W70" s="5"/>
      <c r="X70" s="4">
        <f ca="1">IFERROR(__xludf.DUMMYFUNCTION("""COMPUTED_VALUE"""),45211)</f>
        <v>45211</v>
      </c>
      <c r="Y70" s="5"/>
      <c r="Z70" s="4">
        <f ca="1">IFERROR(__xludf.DUMMYFUNCTION("""COMPUTED_VALUE"""),45212)</f>
        <v>45212</v>
      </c>
      <c r="AA70" s="5"/>
      <c r="AB70" s="4">
        <f ca="1">IFERROR(__xludf.DUMMYFUNCTION("""COMPUTED_VALUE"""),45213)</f>
        <v>45213</v>
      </c>
      <c r="AC70" s="5"/>
      <c r="AD70" s="4">
        <f ca="1">IFERROR(__xludf.DUMMYFUNCTION("""COMPUTED_VALUE"""),45214)</f>
        <v>45214</v>
      </c>
      <c r="AE70" s="5"/>
      <c r="AF70" s="4">
        <f ca="1">IFERROR(__xludf.DUMMYFUNCTION("""COMPUTED_VALUE"""),45215)</f>
        <v>45215</v>
      </c>
      <c r="AG70" s="5"/>
      <c r="AH70" s="4">
        <f ca="1">IFERROR(__xludf.DUMMYFUNCTION("""COMPUTED_VALUE"""),45216)</f>
        <v>45216</v>
      </c>
      <c r="AI70" s="5"/>
      <c r="AJ70" s="4">
        <f ca="1">IFERROR(__xludf.DUMMYFUNCTION("""COMPUTED_VALUE"""),45217)</f>
        <v>45217</v>
      </c>
      <c r="AK70" s="5"/>
      <c r="AL70" s="4">
        <f ca="1">IFERROR(__xludf.DUMMYFUNCTION("""COMPUTED_VALUE"""),45218)</f>
        <v>45218</v>
      </c>
      <c r="AM70" s="5"/>
      <c r="AN70" s="4">
        <f ca="1">IFERROR(__xludf.DUMMYFUNCTION("""COMPUTED_VALUE"""),45219)</f>
        <v>45219</v>
      </c>
      <c r="AO70" s="5"/>
      <c r="AP70" s="4">
        <f ca="1">IFERROR(__xludf.DUMMYFUNCTION("""COMPUTED_VALUE"""),45220)</f>
        <v>45220</v>
      </c>
      <c r="AQ70" s="5"/>
      <c r="AR70" s="4">
        <f ca="1">IFERROR(__xludf.DUMMYFUNCTION("""COMPUTED_VALUE"""),45221)</f>
        <v>45221</v>
      </c>
      <c r="AS70" s="5"/>
      <c r="AT70" s="4">
        <f ca="1">IFERROR(__xludf.DUMMYFUNCTION("""COMPUTED_VALUE"""),45222)</f>
        <v>45222</v>
      </c>
      <c r="AU70" s="5"/>
      <c r="AV70" s="4">
        <f ca="1">IFERROR(__xludf.DUMMYFUNCTION("""COMPUTED_VALUE"""),45223)</f>
        <v>45223</v>
      </c>
      <c r="AW70" s="5"/>
      <c r="AX70" s="4">
        <f ca="1">IFERROR(__xludf.DUMMYFUNCTION("""COMPUTED_VALUE"""),45224)</f>
        <v>45224</v>
      </c>
      <c r="AY70" s="5"/>
      <c r="AZ70" s="4">
        <f ca="1">IFERROR(__xludf.DUMMYFUNCTION("""COMPUTED_VALUE"""),45225)</f>
        <v>45225</v>
      </c>
      <c r="BA70" s="5"/>
      <c r="BB70" s="4">
        <f ca="1">IFERROR(__xludf.DUMMYFUNCTION("""COMPUTED_VALUE"""),45226)</f>
        <v>45226</v>
      </c>
      <c r="BC70" s="5"/>
      <c r="BD70" s="4">
        <f ca="1">IFERROR(__xludf.DUMMYFUNCTION("""COMPUTED_VALUE"""),45227)</f>
        <v>45227</v>
      </c>
      <c r="BE70" s="5"/>
      <c r="BF70" s="4">
        <f ca="1">IFERROR(__xludf.DUMMYFUNCTION("""COMPUTED_VALUE"""),45228)</f>
        <v>45228</v>
      </c>
      <c r="BG70" s="5"/>
      <c r="BH70" s="4">
        <f ca="1">IFERROR(__xludf.DUMMYFUNCTION("""COMPUTED_VALUE"""),45229)</f>
        <v>45229</v>
      </c>
      <c r="BI70" s="5"/>
      <c r="BJ70" s="4">
        <f ca="1">IFERROR(__xludf.DUMMYFUNCTION("""COMPUTED_VALUE"""),45230)</f>
        <v>45230</v>
      </c>
      <c r="BK70" s="5"/>
      <c r="BL70" s="6" t="str">
        <f ca="1">IFERROR(__xludf.DUMMYFUNCTION("""COMPUTED_VALUE"""),"HORAS EXTRA")</f>
        <v>HORAS EXTRA</v>
      </c>
    </row>
    <row r="71" spans="1:64" ht="12.75" x14ac:dyDescent="0.2">
      <c r="A71" s="18"/>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8"/>
    </row>
    <row r="72" spans="1:64" ht="79.5" customHeight="1" x14ac:dyDescent="0.2">
      <c r="A72" s="17"/>
      <c r="B72" s="16"/>
      <c r="C72" s="17"/>
      <c r="D72" s="16"/>
      <c r="E72" s="17"/>
      <c r="F72" s="16"/>
      <c r="G72" s="17"/>
      <c r="H72" s="16"/>
      <c r="I72" s="17"/>
      <c r="J72" s="16"/>
      <c r="K72" s="17"/>
      <c r="L72" s="16"/>
      <c r="M72" s="17"/>
      <c r="N72" s="16"/>
      <c r="O72" s="17"/>
      <c r="P72" s="16"/>
      <c r="Q72" s="17"/>
      <c r="R72" s="16"/>
      <c r="S72" s="17"/>
      <c r="T72" s="16"/>
      <c r="U72" s="17"/>
      <c r="V72" s="16"/>
      <c r="W72" s="17"/>
      <c r="X72" s="16"/>
      <c r="Y72" s="17"/>
      <c r="Z72" s="16"/>
      <c r="AA72" s="17"/>
      <c r="AB72" s="16"/>
      <c r="AC72" s="17"/>
      <c r="AD72" s="16"/>
      <c r="AE72" s="17"/>
      <c r="AF72" s="16"/>
      <c r="AG72" s="17"/>
      <c r="AH72" s="16"/>
      <c r="AI72" s="17"/>
      <c r="AJ72" s="16"/>
      <c r="AK72" s="17"/>
      <c r="AL72" s="16"/>
      <c r="AM72" s="17"/>
      <c r="AN72" s="16"/>
      <c r="AO72" s="17"/>
      <c r="AP72" s="16"/>
      <c r="AQ72" s="17"/>
      <c r="AR72" s="16"/>
      <c r="AS72" s="17"/>
      <c r="AT72" s="16"/>
      <c r="AU72" s="17"/>
      <c r="AV72" s="16"/>
      <c r="AW72" s="17"/>
      <c r="AX72" s="16"/>
      <c r="AY72" s="17"/>
      <c r="AZ72" s="16"/>
      <c r="BA72" s="17"/>
      <c r="BB72" s="16"/>
      <c r="BC72" s="17"/>
      <c r="BD72" s="16"/>
      <c r="BE72" s="17"/>
      <c r="BF72" s="16"/>
      <c r="BG72" s="17"/>
      <c r="BH72" s="16"/>
      <c r="BI72" s="17"/>
      <c r="BJ72" s="16"/>
      <c r="BK72" s="17"/>
      <c r="BL72" s="8"/>
    </row>
    <row r="73" spans="1:64" ht="12.75" x14ac:dyDescent="0.2">
      <c r="A73" s="9" t="str">
        <f ca="1">IFERROR(__xludf.DUMMYFUNCTION("""COMPUTED_VALUE"""),"HORAS EXTRA/PRIMA ALIMENTICIA")</f>
        <v>HORAS EXTRA/PRIMA ALIMENTICIA</v>
      </c>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
        <f ca="1">IFERROR(__xludf.DUMMYFUNCTION("""COMPUTED_VALUE"""),0)</f>
        <v>0</v>
      </c>
    </row>
    <row r="74" spans="1:64" ht="12.75" x14ac:dyDescent="0.2">
      <c r="A74" s="3" t="str">
        <f ca="1">IFERROR(__xludf.DUMMYFUNCTION("""COMPUTED_VALUE"""),"NOMBRE")</f>
        <v>NOMBRE</v>
      </c>
      <c r="B74" s="4">
        <f ca="1">IFERROR(__xludf.DUMMYFUNCTION("""COMPUTED_VALUE"""),45200)</f>
        <v>45200</v>
      </c>
      <c r="C74" s="5"/>
      <c r="D74" s="4">
        <f ca="1">IFERROR(__xludf.DUMMYFUNCTION("""COMPUTED_VALUE"""),45201)</f>
        <v>45201</v>
      </c>
      <c r="E74" s="5"/>
      <c r="F74" s="4">
        <f ca="1">IFERROR(__xludf.DUMMYFUNCTION("""COMPUTED_VALUE"""),45202)</f>
        <v>45202</v>
      </c>
      <c r="G74" s="5"/>
      <c r="H74" s="4">
        <f ca="1">IFERROR(__xludf.DUMMYFUNCTION("""COMPUTED_VALUE"""),45203)</f>
        <v>45203</v>
      </c>
      <c r="I74" s="5"/>
      <c r="J74" s="4">
        <f ca="1">IFERROR(__xludf.DUMMYFUNCTION("""COMPUTED_VALUE"""),45204)</f>
        <v>45204</v>
      </c>
      <c r="K74" s="5"/>
      <c r="L74" s="4">
        <f ca="1">IFERROR(__xludf.DUMMYFUNCTION("""COMPUTED_VALUE"""),45205)</f>
        <v>45205</v>
      </c>
      <c r="M74" s="5"/>
      <c r="N74" s="4">
        <f ca="1">IFERROR(__xludf.DUMMYFUNCTION("""COMPUTED_VALUE"""),45206)</f>
        <v>45206</v>
      </c>
      <c r="O74" s="5"/>
      <c r="P74" s="4">
        <f ca="1">IFERROR(__xludf.DUMMYFUNCTION("""COMPUTED_VALUE"""),45207)</f>
        <v>45207</v>
      </c>
      <c r="Q74" s="5"/>
      <c r="R74" s="4">
        <f ca="1">IFERROR(__xludf.DUMMYFUNCTION("""COMPUTED_VALUE"""),45208)</f>
        <v>45208</v>
      </c>
      <c r="S74" s="5"/>
      <c r="T74" s="4">
        <f ca="1">IFERROR(__xludf.DUMMYFUNCTION("""COMPUTED_VALUE"""),45209)</f>
        <v>45209</v>
      </c>
      <c r="U74" s="5"/>
      <c r="V74" s="4">
        <f ca="1">IFERROR(__xludf.DUMMYFUNCTION("""COMPUTED_VALUE"""),45210)</f>
        <v>45210</v>
      </c>
      <c r="W74" s="5"/>
      <c r="X74" s="4">
        <f ca="1">IFERROR(__xludf.DUMMYFUNCTION("""COMPUTED_VALUE"""),45211)</f>
        <v>45211</v>
      </c>
      <c r="Y74" s="5"/>
      <c r="Z74" s="4">
        <f ca="1">IFERROR(__xludf.DUMMYFUNCTION("""COMPUTED_VALUE"""),45212)</f>
        <v>45212</v>
      </c>
      <c r="AA74" s="5"/>
      <c r="AB74" s="4">
        <f ca="1">IFERROR(__xludf.DUMMYFUNCTION("""COMPUTED_VALUE"""),45213)</f>
        <v>45213</v>
      </c>
      <c r="AC74" s="5"/>
      <c r="AD74" s="4">
        <f ca="1">IFERROR(__xludf.DUMMYFUNCTION("""COMPUTED_VALUE"""),45214)</f>
        <v>45214</v>
      </c>
      <c r="AE74" s="5"/>
      <c r="AF74" s="4">
        <f ca="1">IFERROR(__xludf.DUMMYFUNCTION("""COMPUTED_VALUE"""),45215)</f>
        <v>45215</v>
      </c>
      <c r="AG74" s="5"/>
      <c r="AH74" s="4">
        <f ca="1">IFERROR(__xludf.DUMMYFUNCTION("""COMPUTED_VALUE"""),45216)</f>
        <v>45216</v>
      </c>
      <c r="AI74" s="5"/>
      <c r="AJ74" s="4">
        <f ca="1">IFERROR(__xludf.DUMMYFUNCTION("""COMPUTED_VALUE"""),45217)</f>
        <v>45217</v>
      </c>
      <c r="AK74" s="5"/>
      <c r="AL74" s="4">
        <f ca="1">IFERROR(__xludf.DUMMYFUNCTION("""COMPUTED_VALUE"""),45218)</f>
        <v>45218</v>
      </c>
      <c r="AM74" s="5"/>
      <c r="AN74" s="4">
        <f ca="1">IFERROR(__xludf.DUMMYFUNCTION("""COMPUTED_VALUE"""),45219)</f>
        <v>45219</v>
      </c>
      <c r="AO74" s="5"/>
      <c r="AP74" s="4">
        <f ca="1">IFERROR(__xludf.DUMMYFUNCTION("""COMPUTED_VALUE"""),45220)</f>
        <v>45220</v>
      </c>
      <c r="AQ74" s="5"/>
      <c r="AR74" s="4">
        <f ca="1">IFERROR(__xludf.DUMMYFUNCTION("""COMPUTED_VALUE"""),45221)</f>
        <v>45221</v>
      </c>
      <c r="AS74" s="5"/>
      <c r="AT74" s="4">
        <f ca="1">IFERROR(__xludf.DUMMYFUNCTION("""COMPUTED_VALUE"""),45222)</f>
        <v>45222</v>
      </c>
      <c r="AU74" s="5"/>
      <c r="AV74" s="4">
        <f ca="1">IFERROR(__xludf.DUMMYFUNCTION("""COMPUTED_VALUE"""),45223)</f>
        <v>45223</v>
      </c>
      <c r="AW74" s="5"/>
      <c r="AX74" s="4">
        <f ca="1">IFERROR(__xludf.DUMMYFUNCTION("""COMPUTED_VALUE"""),45224)</f>
        <v>45224</v>
      </c>
      <c r="AY74" s="5"/>
      <c r="AZ74" s="4">
        <f ca="1">IFERROR(__xludf.DUMMYFUNCTION("""COMPUTED_VALUE"""),45225)</f>
        <v>45225</v>
      </c>
      <c r="BA74" s="5"/>
      <c r="BB74" s="4">
        <f ca="1">IFERROR(__xludf.DUMMYFUNCTION("""COMPUTED_VALUE"""),45226)</f>
        <v>45226</v>
      </c>
      <c r="BC74" s="5"/>
      <c r="BD74" s="4">
        <f ca="1">IFERROR(__xludf.DUMMYFUNCTION("""COMPUTED_VALUE"""),45227)</f>
        <v>45227</v>
      </c>
      <c r="BE74" s="5"/>
      <c r="BF74" s="4">
        <f ca="1">IFERROR(__xludf.DUMMYFUNCTION("""COMPUTED_VALUE"""),45228)</f>
        <v>45228</v>
      </c>
      <c r="BG74" s="5"/>
      <c r="BH74" s="4">
        <f ca="1">IFERROR(__xludf.DUMMYFUNCTION("""COMPUTED_VALUE"""),45229)</f>
        <v>45229</v>
      </c>
      <c r="BI74" s="5"/>
      <c r="BJ74" s="4">
        <f ca="1">IFERROR(__xludf.DUMMYFUNCTION("""COMPUTED_VALUE"""),45230)</f>
        <v>45230</v>
      </c>
      <c r="BK74" s="5"/>
      <c r="BL74" s="6" t="str">
        <f ca="1">IFERROR(__xludf.DUMMYFUNCTION("""COMPUTED_VALUE"""),"HORAS EXTRA")</f>
        <v>HORAS EXTRA</v>
      </c>
    </row>
    <row r="75" spans="1:64" ht="12.75" x14ac:dyDescent="0.2">
      <c r="A75" s="18"/>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8"/>
    </row>
    <row r="76" spans="1:64" ht="79.5" customHeight="1" x14ac:dyDescent="0.2">
      <c r="A76" s="17"/>
      <c r="B76" s="16"/>
      <c r="C76" s="17"/>
      <c r="D76" s="16"/>
      <c r="E76" s="17"/>
      <c r="F76" s="16"/>
      <c r="G76" s="17"/>
      <c r="H76" s="16"/>
      <c r="I76" s="17"/>
      <c r="J76" s="16"/>
      <c r="K76" s="17"/>
      <c r="L76" s="16"/>
      <c r="M76" s="17"/>
      <c r="N76" s="16"/>
      <c r="O76" s="17"/>
      <c r="P76" s="16"/>
      <c r="Q76" s="17"/>
      <c r="R76" s="16"/>
      <c r="S76" s="17"/>
      <c r="T76" s="16"/>
      <c r="U76" s="17"/>
      <c r="V76" s="16"/>
      <c r="W76" s="17"/>
      <c r="X76" s="16"/>
      <c r="Y76" s="17"/>
      <c r="Z76" s="16"/>
      <c r="AA76" s="17"/>
      <c r="AB76" s="16"/>
      <c r="AC76" s="17"/>
      <c r="AD76" s="16"/>
      <c r="AE76" s="17"/>
      <c r="AF76" s="16"/>
      <c r="AG76" s="17"/>
      <c r="AH76" s="16"/>
      <c r="AI76" s="17"/>
      <c r="AJ76" s="16"/>
      <c r="AK76" s="17"/>
      <c r="AL76" s="16"/>
      <c r="AM76" s="17"/>
      <c r="AN76" s="16"/>
      <c r="AO76" s="17"/>
      <c r="AP76" s="16"/>
      <c r="AQ76" s="17"/>
      <c r="AR76" s="16"/>
      <c r="AS76" s="17"/>
      <c r="AT76" s="16"/>
      <c r="AU76" s="17"/>
      <c r="AV76" s="16"/>
      <c r="AW76" s="17"/>
      <c r="AX76" s="16"/>
      <c r="AY76" s="17"/>
      <c r="AZ76" s="16"/>
      <c r="BA76" s="17"/>
      <c r="BB76" s="16"/>
      <c r="BC76" s="17"/>
      <c r="BD76" s="16"/>
      <c r="BE76" s="17"/>
      <c r="BF76" s="16"/>
      <c r="BG76" s="17"/>
      <c r="BH76" s="16"/>
      <c r="BI76" s="17"/>
      <c r="BJ76" s="16"/>
      <c r="BK76" s="17"/>
      <c r="BL76" s="8"/>
    </row>
    <row r="77" spans="1:64" ht="12.75" x14ac:dyDescent="0.2">
      <c r="A77" s="9" t="str">
        <f ca="1">IFERROR(__xludf.DUMMYFUNCTION("""COMPUTED_VALUE"""),"HORAS EXTRA/PRIMA ALIMENTICIA")</f>
        <v>HORAS EXTRA/PRIMA ALIMENTICIA</v>
      </c>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
        <f ca="1">IFERROR(__xludf.DUMMYFUNCTION("""COMPUTED_VALUE"""),0)</f>
        <v>0</v>
      </c>
    </row>
    <row r="78" spans="1:64" ht="12.75" x14ac:dyDescent="0.2">
      <c r="A78" s="3" t="str">
        <f ca="1">IFERROR(__xludf.DUMMYFUNCTION("""COMPUTED_VALUE"""),"NOMBRE")</f>
        <v>NOMBRE</v>
      </c>
      <c r="B78" s="4">
        <f ca="1">IFERROR(__xludf.DUMMYFUNCTION("""COMPUTED_VALUE"""),45200)</f>
        <v>45200</v>
      </c>
      <c r="C78" s="5"/>
      <c r="D78" s="4">
        <f ca="1">IFERROR(__xludf.DUMMYFUNCTION("""COMPUTED_VALUE"""),45201)</f>
        <v>45201</v>
      </c>
      <c r="E78" s="5"/>
      <c r="F78" s="4">
        <f ca="1">IFERROR(__xludf.DUMMYFUNCTION("""COMPUTED_VALUE"""),45202)</f>
        <v>45202</v>
      </c>
      <c r="G78" s="5"/>
      <c r="H78" s="4">
        <f ca="1">IFERROR(__xludf.DUMMYFUNCTION("""COMPUTED_VALUE"""),45203)</f>
        <v>45203</v>
      </c>
      <c r="I78" s="5"/>
      <c r="J78" s="4">
        <f ca="1">IFERROR(__xludf.DUMMYFUNCTION("""COMPUTED_VALUE"""),45204)</f>
        <v>45204</v>
      </c>
      <c r="K78" s="5"/>
      <c r="L78" s="4">
        <f ca="1">IFERROR(__xludf.DUMMYFUNCTION("""COMPUTED_VALUE"""),45205)</f>
        <v>45205</v>
      </c>
      <c r="M78" s="5"/>
      <c r="N78" s="4">
        <f ca="1">IFERROR(__xludf.DUMMYFUNCTION("""COMPUTED_VALUE"""),45206)</f>
        <v>45206</v>
      </c>
      <c r="O78" s="5"/>
      <c r="P78" s="4">
        <f ca="1">IFERROR(__xludf.DUMMYFUNCTION("""COMPUTED_VALUE"""),45207)</f>
        <v>45207</v>
      </c>
      <c r="Q78" s="5"/>
      <c r="R78" s="4">
        <f ca="1">IFERROR(__xludf.DUMMYFUNCTION("""COMPUTED_VALUE"""),45208)</f>
        <v>45208</v>
      </c>
      <c r="S78" s="5"/>
      <c r="T78" s="4">
        <f ca="1">IFERROR(__xludf.DUMMYFUNCTION("""COMPUTED_VALUE"""),45209)</f>
        <v>45209</v>
      </c>
      <c r="U78" s="5"/>
      <c r="V78" s="4">
        <f ca="1">IFERROR(__xludf.DUMMYFUNCTION("""COMPUTED_VALUE"""),45210)</f>
        <v>45210</v>
      </c>
      <c r="W78" s="5"/>
      <c r="X78" s="4">
        <f ca="1">IFERROR(__xludf.DUMMYFUNCTION("""COMPUTED_VALUE"""),45211)</f>
        <v>45211</v>
      </c>
      <c r="Y78" s="5"/>
      <c r="Z78" s="4">
        <f ca="1">IFERROR(__xludf.DUMMYFUNCTION("""COMPUTED_VALUE"""),45212)</f>
        <v>45212</v>
      </c>
      <c r="AA78" s="5"/>
      <c r="AB78" s="4">
        <f ca="1">IFERROR(__xludf.DUMMYFUNCTION("""COMPUTED_VALUE"""),45213)</f>
        <v>45213</v>
      </c>
      <c r="AC78" s="5"/>
      <c r="AD78" s="4">
        <f ca="1">IFERROR(__xludf.DUMMYFUNCTION("""COMPUTED_VALUE"""),45214)</f>
        <v>45214</v>
      </c>
      <c r="AE78" s="5"/>
      <c r="AF78" s="4">
        <f ca="1">IFERROR(__xludf.DUMMYFUNCTION("""COMPUTED_VALUE"""),45215)</f>
        <v>45215</v>
      </c>
      <c r="AG78" s="5"/>
      <c r="AH78" s="4">
        <f ca="1">IFERROR(__xludf.DUMMYFUNCTION("""COMPUTED_VALUE"""),45216)</f>
        <v>45216</v>
      </c>
      <c r="AI78" s="5"/>
      <c r="AJ78" s="4">
        <f ca="1">IFERROR(__xludf.DUMMYFUNCTION("""COMPUTED_VALUE"""),45217)</f>
        <v>45217</v>
      </c>
      <c r="AK78" s="5"/>
      <c r="AL78" s="4">
        <f ca="1">IFERROR(__xludf.DUMMYFUNCTION("""COMPUTED_VALUE"""),45218)</f>
        <v>45218</v>
      </c>
      <c r="AM78" s="5"/>
      <c r="AN78" s="4">
        <f ca="1">IFERROR(__xludf.DUMMYFUNCTION("""COMPUTED_VALUE"""),45219)</f>
        <v>45219</v>
      </c>
      <c r="AO78" s="5"/>
      <c r="AP78" s="4">
        <f ca="1">IFERROR(__xludf.DUMMYFUNCTION("""COMPUTED_VALUE"""),45220)</f>
        <v>45220</v>
      </c>
      <c r="AQ78" s="5"/>
      <c r="AR78" s="4">
        <f ca="1">IFERROR(__xludf.DUMMYFUNCTION("""COMPUTED_VALUE"""),45221)</f>
        <v>45221</v>
      </c>
      <c r="AS78" s="5"/>
      <c r="AT78" s="4">
        <f ca="1">IFERROR(__xludf.DUMMYFUNCTION("""COMPUTED_VALUE"""),45222)</f>
        <v>45222</v>
      </c>
      <c r="AU78" s="5"/>
      <c r="AV78" s="4">
        <f ca="1">IFERROR(__xludf.DUMMYFUNCTION("""COMPUTED_VALUE"""),45223)</f>
        <v>45223</v>
      </c>
      <c r="AW78" s="5"/>
      <c r="AX78" s="4">
        <f ca="1">IFERROR(__xludf.DUMMYFUNCTION("""COMPUTED_VALUE"""),45224)</f>
        <v>45224</v>
      </c>
      <c r="AY78" s="5"/>
      <c r="AZ78" s="4">
        <f ca="1">IFERROR(__xludf.DUMMYFUNCTION("""COMPUTED_VALUE"""),45225)</f>
        <v>45225</v>
      </c>
      <c r="BA78" s="5"/>
      <c r="BB78" s="4">
        <f ca="1">IFERROR(__xludf.DUMMYFUNCTION("""COMPUTED_VALUE"""),45226)</f>
        <v>45226</v>
      </c>
      <c r="BC78" s="5"/>
      <c r="BD78" s="4">
        <f ca="1">IFERROR(__xludf.DUMMYFUNCTION("""COMPUTED_VALUE"""),45227)</f>
        <v>45227</v>
      </c>
      <c r="BE78" s="5"/>
      <c r="BF78" s="4">
        <f ca="1">IFERROR(__xludf.DUMMYFUNCTION("""COMPUTED_VALUE"""),45228)</f>
        <v>45228</v>
      </c>
      <c r="BG78" s="5"/>
      <c r="BH78" s="4">
        <f ca="1">IFERROR(__xludf.DUMMYFUNCTION("""COMPUTED_VALUE"""),45229)</f>
        <v>45229</v>
      </c>
      <c r="BI78" s="5"/>
      <c r="BJ78" s="4">
        <f ca="1">IFERROR(__xludf.DUMMYFUNCTION("""COMPUTED_VALUE"""),45230)</f>
        <v>45230</v>
      </c>
      <c r="BK78" s="5"/>
      <c r="BL78" s="6" t="str">
        <f ca="1">IFERROR(__xludf.DUMMYFUNCTION("""COMPUTED_VALUE"""),"HORAS EXTRA")</f>
        <v>HORAS EXTRA</v>
      </c>
    </row>
    <row r="79" spans="1:64" ht="12.75" x14ac:dyDescent="0.2">
      <c r="A79" s="18"/>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8"/>
    </row>
    <row r="80" spans="1:64" ht="79.5" customHeight="1" x14ac:dyDescent="0.2">
      <c r="A80" s="17"/>
      <c r="B80" s="16"/>
      <c r="C80" s="17"/>
      <c r="D80" s="16"/>
      <c r="E80" s="17"/>
      <c r="F80" s="16"/>
      <c r="G80" s="17"/>
      <c r="H80" s="16"/>
      <c r="I80" s="17"/>
      <c r="J80" s="16"/>
      <c r="K80" s="17"/>
      <c r="L80" s="16"/>
      <c r="M80" s="17"/>
      <c r="N80" s="16"/>
      <c r="O80" s="17"/>
      <c r="P80" s="16"/>
      <c r="Q80" s="17"/>
      <c r="R80" s="16"/>
      <c r="S80" s="17"/>
      <c r="T80" s="16"/>
      <c r="U80" s="17"/>
      <c r="V80" s="16"/>
      <c r="W80" s="17"/>
      <c r="X80" s="16"/>
      <c r="Y80" s="17"/>
      <c r="Z80" s="16"/>
      <c r="AA80" s="17"/>
      <c r="AB80" s="16"/>
      <c r="AC80" s="17"/>
      <c r="AD80" s="16"/>
      <c r="AE80" s="17"/>
      <c r="AF80" s="16"/>
      <c r="AG80" s="17"/>
      <c r="AH80" s="16"/>
      <c r="AI80" s="17"/>
      <c r="AJ80" s="16"/>
      <c r="AK80" s="17"/>
      <c r="AL80" s="16"/>
      <c r="AM80" s="17"/>
      <c r="AN80" s="16"/>
      <c r="AO80" s="17"/>
      <c r="AP80" s="16"/>
      <c r="AQ80" s="17"/>
      <c r="AR80" s="16"/>
      <c r="AS80" s="17"/>
      <c r="AT80" s="16"/>
      <c r="AU80" s="17"/>
      <c r="AV80" s="16"/>
      <c r="AW80" s="17"/>
      <c r="AX80" s="16"/>
      <c r="AY80" s="17"/>
      <c r="AZ80" s="16"/>
      <c r="BA80" s="17"/>
      <c r="BB80" s="16"/>
      <c r="BC80" s="17"/>
      <c r="BD80" s="16"/>
      <c r="BE80" s="17"/>
      <c r="BF80" s="16"/>
      <c r="BG80" s="17"/>
      <c r="BH80" s="16"/>
      <c r="BI80" s="17"/>
      <c r="BJ80" s="16"/>
      <c r="BK80" s="17"/>
      <c r="BL80" s="8"/>
    </row>
    <row r="81" spans="1:64" ht="12.75" x14ac:dyDescent="0.2">
      <c r="A81" s="9" t="str">
        <f ca="1">IFERROR(__xludf.DUMMYFUNCTION("""COMPUTED_VALUE"""),"HORAS EXTRA/PRIMA ALIMENTICIA")</f>
        <v>HORAS EXTRA/PRIMA ALIMENTICIA</v>
      </c>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
        <f ca="1">IFERROR(__xludf.DUMMYFUNCTION("""COMPUTED_VALUE"""),0)</f>
        <v>0</v>
      </c>
    </row>
    <row r="82" spans="1:64" ht="12.75" x14ac:dyDescent="0.2">
      <c r="A82" s="3" t="str">
        <f ca="1">IFERROR(__xludf.DUMMYFUNCTION("""COMPUTED_VALUE"""),"NOMBRE")</f>
        <v>NOMBRE</v>
      </c>
      <c r="B82" s="4">
        <f ca="1">IFERROR(__xludf.DUMMYFUNCTION("""COMPUTED_VALUE"""),45200)</f>
        <v>45200</v>
      </c>
      <c r="C82" s="5"/>
      <c r="D82" s="4">
        <f ca="1">IFERROR(__xludf.DUMMYFUNCTION("""COMPUTED_VALUE"""),45201)</f>
        <v>45201</v>
      </c>
      <c r="E82" s="5"/>
      <c r="F82" s="4">
        <f ca="1">IFERROR(__xludf.DUMMYFUNCTION("""COMPUTED_VALUE"""),45202)</f>
        <v>45202</v>
      </c>
      <c r="G82" s="5"/>
      <c r="H82" s="4">
        <f ca="1">IFERROR(__xludf.DUMMYFUNCTION("""COMPUTED_VALUE"""),45203)</f>
        <v>45203</v>
      </c>
      <c r="I82" s="5"/>
      <c r="J82" s="4">
        <f ca="1">IFERROR(__xludf.DUMMYFUNCTION("""COMPUTED_VALUE"""),45204)</f>
        <v>45204</v>
      </c>
      <c r="K82" s="5"/>
      <c r="L82" s="4">
        <f ca="1">IFERROR(__xludf.DUMMYFUNCTION("""COMPUTED_VALUE"""),45205)</f>
        <v>45205</v>
      </c>
      <c r="M82" s="5"/>
      <c r="N82" s="4">
        <f ca="1">IFERROR(__xludf.DUMMYFUNCTION("""COMPUTED_VALUE"""),45206)</f>
        <v>45206</v>
      </c>
      <c r="O82" s="5"/>
      <c r="P82" s="4">
        <f ca="1">IFERROR(__xludf.DUMMYFUNCTION("""COMPUTED_VALUE"""),45207)</f>
        <v>45207</v>
      </c>
      <c r="Q82" s="5"/>
      <c r="R82" s="4">
        <f ca="1">IFERROR(__xludf.DUMMYFUNCTION("""COMPUTED_VALUE"""),45208)</f>
        <v>45208</v>
      </c>
      <c r="S82" s="5"/>
      <c r="T82" s="4">
        <f ca="1">IFERROR(__xludf.DUMMYFUNCTION("""COMPUTED_VALUE"""),45209)</f>
        <v>45209</v>
      </c>
      <c r="U82" s="5"/>
      <c r="V82" s="4">
        <f ca="1">IFERROR(__xludf.DUMMYFUNCTION("""COMPUTED_VALUE"""),45210)</f>
        <v>45210</v>
      </c>
      <c r="W82" s="5"/>
      <c r="X82" s="4">
        <f ca="1">IFERROR(__xludf.DUMMYFUNCTION("""COMPUTED_VALUE"""),45211)</f>
        <v>45211</v>
      </c>
      <c r="Y82" s="5"/>
      <c r="Z82" s="4">
        <f ca="1">IFERROR(__xludf.DUMMYFUNCTION("""COMPUTED_VALUE"""),45212)</f>
        <v>45212</v>
      </c>
      <c r="AA82" s="5"/>
      <c r="AB82" s="4">
        <f ca="1">IFERROR(__xludf.DUMMYFUNCTION("""COMPUTED_VALUE"""),45213)</f>
        <v>45213</v>
      </c>
      <c r="AC82" s="5"/>
      <c r="AD82" s="4">
        <f ca="1">IFERROR(__xludf.DUMMYFUNCTION("""COMPUTED_VALUE"""),45214)</f>
        <v>45214</v>
      </c>
      <c r="AE82" s="5"/>
      <c r="AF82" s="4">
        <f ca="1">IFERROR(__xludf.DUMMYFUNCTION("""COMPUTED_VALUE"""),45215)</f>
        <v>45215</v>
      </c>
      <c r="AG82" s="5"/>
      <c r="AH82" s="4">
        <f ca="1">IFERROR(__xludf.DUMMYFUNCTION("""COMPUTED_VALUE"""),45216)</f>
        <v>45216</v>
      </c>
      <c r="AI82" s="5"/>
      <c r="AJ82" s="4">
        <f ca="1">IFERROR(__xludf.DUMMYFUNCTION("""COMPUTED_VALUE"""),45217)</f>
        <v>45217</v>
      </c>
      <c r="AK82" s="5"/>
      <c r="AL82" s="4">
        <f ca="1">IFERROR(__xludf.DUMMYFUNCTION("""COMPUTED_VALUE"""),45218)</f>
        <v>45218</v>
      </c>
      <c r="AM82" s="5"/>
      <c r="AN82" s="4">
        <f ca="1">IFERROR(__xludf.DUMMYFUNCTION("""COMPUTED_VALUE"""),45219)</f>
        <v>45219</v>
      </c>
      <c r="AO82" s="5"/>
      <c r="AP82" s="4">
        <f ca="1">IFERROR(__xludf.DUMMYFUNCTION("""COMPUTED_VALUE"""),45220)</f>
        <v>45220</v>
      </c>
      <c r="AQ82" s="5"/>
      <c r="AR82" s="4">
        <f ca="1">IFERROR(__xludf.DUMMYFUNCTION("""COMPUTED_VALUE"""),45221)</f>
        <v>45221</v>
      </c>
      <c r="AS82" s="5"/>
      <c r="AT82" s="4">
        <f ca="1">IFERROR(__xludf.DUMMYFUNCTION("""COMPUTED_VALUE"""),45222)</f>
        <v>45222</v>
      </c>
      <c r="AU82" s="5"/>
      <c r="AV82" s="4">
        <f ca="1">IFERROR(__xludf.DUMMYFUNCTION("""COMPUTED_VALUE"""),45223)</f>
        <v>45223</v>
      </c>
      <c r="AW82" s="5"/>
      <c r="AX82" s="4">
        <f ca="1">IFERROR(__xludf.DUMMYFUNCTION("""COMPUTED_VALUE"""),45224)</f>
        <v>45224</v>
      </c>
      <c r="AY82" s="5"/>
      <c r="AZ82" s="4">
        <f ca="1">IFERROR(__xludf.DUMMYFUNCTION("""COMPUTED_VALUE"""),45225)</f>
        <v>45225</v>
      </c>
      <c r="BA82" s="5"/>
      <c r="BB82" s="4">
        <f ca="1">IFERROR(__xludf.DUMMYFUNCTION("""COMPUTED_VALUE"""),45226)</f>
        <v>45226</v>
      </c>
      <c r="BC82" s="5"/>
      <c r="BD82" s="4">
        <f ca="1">IFERROR(__xludf.DUMMYFUNCTION("""COMPUTED_VALUE"""),45227)</f>
        <v>45227</v>
      </c>
      <c r="BE82" s="5"/>
      <c r="BF82" s="4">
        <f ca="1">IFERROR(__xludf.DUMMYFUNCTION("""COMPUTED_VALUE"""),45228)</f>
        <v>45228</v>
      </c>
      <c r="BG82" s="5"/>
      <c r="BH82" s="4">
        <f ca="1">IFERROR(__xludf.DUMMYFUNCTION("""COMPUTED_VALUE"""),45229)</f>
        <v>45229</v>
      </c>
      <c r="BI82" s="5"/>
      <c r="BJ82" s="4">
        <f ca="1">IFERROR(__xludf.DUMMYFUNCTION("""COMPUTED_VALUE"""),45230)</f>
        <v>45230</v>
      </c>
      <c r="BK82" s="5"/>
      <c r="BL82" s="6" t="str">
        <f ca="1">IFERROR(__xludf.DUMMYFUNCTION("""COMPUTED_VALUE"""),"HORAS EXTRA")</f>
        <v>HORAS EXTRA</v>
      </c>
    </row>
    <row r="83" spans="1:64" ht="12.75" x14ac:dyDescent="0.2">
      <c r="A83" s="18"/>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8"/>
    </row>
    <row r="84" spans="1:64" ht="79.5" customHeight="1" x14ac:dyDescent="0.2">
      <c r="A84" s="17"/>
      <c r="B84" s="16"/>
      <c r="C84" s="17"/>
      <c r="D84" s="16"/>
      <c r="E84" s="17"/>
      <c r="F84" s="16"/>
      <c r="G84" s="17"/>
      <c r="H84" s="16"/>
      <c r="I84" s="17"/>
      <c r="J84" s="16"/>
      <c r="K84" s="17"/>
      <c r="L84" s="16"/>
      <c r="M84" s="17"/>
      <c r="N84" s="16"/>
      <c r="O84" s="17"/>
      <c r="P84" s="16"/>
      <c r="Q84" s="17"/>
      <c r="R84" s="16"/>
      <c r="S84" s="17"/>
      <c r="T84" s="16"/>
      <c r="U84" s="17"/>
      <c r="V84" s="16"/>
      <c r="W84" s="17"/>
      <c r="X84" s="16"/>
      <c r="Y84" s="17"/>
      <c r="Z84" s="16"/>
      <c r="AA84" s="17"/>
      <c r="AB84" s="16"/>
      <c r="AC84" s="17"/>
      <c r="AD84" s="16"/>
      <c r="AE84" s="17"/>
      <c r="AF84" s="16"/>
      <c r="AG84" s="17"/>
      <c r="AH84" s="16"/>
      <c r="AI84" s="17"/>
      <c r="AJ84" s="16"/>
      <c r="AK84" s="17"/>
      <c r="AL84" s="16"/>
      <c r="AM84" s="17"/>
      <c r="AN84" s="16"/>
      <c r="AO84" s="17"/>
      <c r="AP84" s="16"/>
      <c r="AQ84" s="17"/>
      <c r="AR84" s="16"/>
      <c r="AS84" s="17"/>
      <c r="AT84" s="16"/>
      <c r="AU84" s="17"/>
      <c r="AV84" s="16"/>
      <c r="AW84" s="17"/>
      <c r="AX84" s="16"/>
      <c r="AY84" s="17"/>
      <c r="AZ84" s="16"/>
      <c r="BA84" s="17"/>
      <c r="BB84" s="16"/>
      <c r="BC84" s="17"/>
      <c r="BD84" s="16"/>
      <c r="BE84" s="17"/>
      <c r="BF84" s="16"/>
      <c r="BG84" s="17"/>
      <c r="BH84" s="16"/>
      <c r="BI84" s="17"/>
      <c r="BJ84" s="16"/>
      <c r="BK84" s="17"/>
      <c r="BL84" s="8"/>
    </row>
    <row r="85" spans="1:64" ht="12.75" x14ac:dyDescent="0.2">
      <c r="A85" s="9" t="str">
        <f ca="1">IFERROR(__xludf.DUMMYFUNCTION("""COMPUTED_VALUE"""),"HORAS EXTRA/PRIMA ALIMENTICIA")</f>
        <v>HORAS EXTRA/PRIMA ALIMENTICIA</v>
      </c>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
        <f ca="1">IFERROR(__xludf.DUMMYFUNCTION("""COMPUTED_VALUE"""),0)</f>
        <v>0</v>
      </c>
    </row>
    <row r="86" spans="1:64" ht="12.75" x14ac:dyDescent="0.2">
      <c r="A86" s="3" t="str">
        <f ca="1">IFERROR(__xludf.DUMMYFUNCTION("""COMPUTED_VALUE"""),"NOMBRE")</f>
        <v>NOMBRE</v>
      </c>
      <c r="B86" s="4">
        <f ca="1">IFERROR(__xludf.DUMMYFUNCTION("""COMPUTED_VALUE"""),45200)</f>
        <v>45200</v>
      </c>
      <c r="C86" s="5"/>
      <c r="D86" s="4">
        <f ca="1">IFERROR(__xludf.DUMMYFUNCTION("""COMPUTED_VALUE"""),45201)</f>
        <v>45201</v>
      </c>
      <c r="E86" s="5"/>
      <c r="F86" s="4">
        <f ca="1">IFERROR(__xludf.DUMMYFUNCTION("""COMPUTED_VALUE"""),45202)</f>
        <v>45202</v>
      </c>
      <c r="G86" s="5"/>
      <c r="H86" s="4">
        <f ca="1">IFERROR(__xludf.DUMMYFUNCTION("""COMPUTED_VALUE"""),45203)</f>
        <v>45203</v>
      </c>
      <c r="I86" s="5"/>
      <c r="J86" s="4">
        <f ca="1">IFERROR(__xludf.DUMMYFUNCTION("""COMPUTED_VALUE"""),45204)</f>
        <v>45204</v>
      </c>
      <c r="K86" s="5"/>
      <c r="L86" s="4">
        <f ca="1">IFERROR(__xludf.DUMMYFUNCTION("""COMPUTED_VALUE"""),45205)</f>
        <v>45205</v>
      </c>
      <c r="M86" s="5"/>
      <c r="N86" s="4">
        <f ca="1">IFERROR(__xludf.DUMMYFUNCTION("""COMPUTED_VALUE"""),45206)</f>
        <v>45206</v>
      </c>
      <c r="O86" s="5"/>
      <c r="P86" s="4">
        <f ca="1">IFERROR(__xludf.DUMMYFUNCTION("""COMPUTED_VALUE"""),45207)</f>
        <v>45207</v>
      </c>
      <c r="Q86" s="5"/>
      <c r="R86" s="4">
        <f ca="1">IFERROR(__xludf.DUMMYFUNCTION("""COMPUTED_VALUE"""),45208)</f>
        <v>45208</v>
      </c>
      <c r="S86" s="5"/>
      <c r="T86" s="4">
        <f ca="1">IFERROR(__xludf.DUMMYFUNCTION("""COMPUTED_VALUE"""),45209)</f>
        <v>45209</v>
      </c>
      <c r="U86" s="5"/>
      <c r="V86" s="4">
        <f ca="1">IFERROR(__xludf.DUMMYFUNCTION("""COMPUTED_VALUE"""),45210)</f>
        <v>45210</v>
      </c>
      <c r="W86" s="5"/>
      <c r="X86" s="4">
        <f ca="1">IFERROR(__xludf.DUMMYFUNCTION("""COMPUTED_VALUE"""),45211)</f>
        <v>45211</v>
      </c>
      <c r="Y86" s="5"/>
      <c r="Z86" s="4">
        <f ca="1">IFERROR(__xludf.DUMMYFUNCTION("""COMPUTED_VALUE"""),45212)</f>
        <v>45212</v>
      </c>
      <c r="AA86" s="5"/>
      <c r="AB86" s="4">
        <f ca="1">IFERROR(__xludf.DUMMYFUNCTION("""COMPUTED_VALUE"""),45213)</f>
        <v>45213</v>
      </c>
      <c r="AC86" s="5"/>
      <c r="AD86" s="4">
        <f ca="1">IFERROR(__xludf.DUMMYFUNCTION("""COMPUTED_VALUE"""),45214)</f>
        <v>45214</v>
      </c>
      <c r="AE86" s="5"/>
      <c r="AF86" s="4">
        <f ca="1">IFERROR(__xludf.DUMMYFUNCTION("""COMPUTED_VALUE"""),45215)</f>
        <v>45215</v>
      </c>
      <c r="AG86" s="5"/>
      <c r="AH86" s="4">
        <f ca="1">IFERROR(__xludf.DUMMYFUNCTION("""COMPUTED_VALUE"""),45216)</f>
        <v>45216</v>
      </c>
      <c r="AI86" s="5"/>
      <c r="AJ86" s="4">
        <f ca="1">IFERROR(__xludf.DUMMYFUNCTION("""COMPUTED_VALUE"""),45217)</f>
        <v>45217</v>
      </c>
      <c r="AK86" s="5"/>
      <c r="AL86" s="4">
        <f ca="1">IFERROR(__xludf.DUMMYFUNCTION("""COMPUTED_VALUE"""),45218)</f>
        <v>45218</v>
      </c>
      <c r="AM86" s="5"/>
      <c r="AN86" s="4">
        <f ca="1">IFERROR(__xludf.DUMMYFUNCTION("""COMPUTED_VALUE"""),45219)</f>
        <v>45219</v>
      </c>
      <c r="AO86" s="5"/>
      <c r="AP86" s="4">
        <f ca="1">IFERROR(__xludf.DUMMYFUNCTION("""COMPUTED_VALUE"""),45220)</f>
        <v>45220</v>
      </c>
      <c r="AQ86" s="5"/>
      <c r="AR86" s="4">
        <f ca="1">IFERROR(__xludf.DUMMYFUNCTION("""COMPUTED_VALUE"""),45221)</f>
        <v>45221</v>
      </c>
      <c r="AS86" s="5"/>
      <c r="AT86" s="4">
        <f ca="1">IFERROR(__xludf.DUMMYFUNCTION("""COMPUTED_VALUE"""),45222)</f>
        <v>45222</v>
      </c>
      <c r="AU86" s="5"/>
      <c r="AV86" s="4">
        <f ca="1">IFERROR(__xludf.DUMMYFUNCTION("""COMPUTED_VALUE"""),45223)</f>
        <v>45223</v>
      </c>
      <c r="AW86" s="5"/>
      <c r="AX86" s="4">
        <f ca="1">IFERROR(__xludf.DUMMYFUNCTION("""COMPUTED_VALUE"""),45224)</f>
        <v>45224</v>
      </c>
      <c r="AY86" s="5"/>
      <c r="AZ86" s="4">
        <f ca="1">IFERROR(__xludf.DUMMYFUNCTION("""COMPUTED_VALUE"""),45225)</f>
        <v>45225</v>
      </c>
      <c r="BA86" s="5"/>
      <c r="BB86" s="4">
        <f ca="1">IFERROR(__xludf.DUMMYFUNCTION("""COMPUTED_VALUE"""),45226)</f>
        <v>45226</v>
      </c>
      <c r="BC86" s="5"/>
      <c r="BD86" s="4">
        <f ca="1">IFERROR(__xludf.DUMMYFUNCTION("""COMPUTED_VALUE"""),45227)</f>
        <v>45227</v>
      </c>
      <c r="BE86" s="5"/>
      <c r="BF86" s="4">
        <f ca="1">IFERROR(__xludf.DUMMYFUNCTION("""COMPUTED_VALUE"""),45228)</f>
        <v>45228</v>
      </c>
      <c r="BG86" s="5"/>
      <c r="BH86" s="4">
        <f ca="1">IFERROR(__xludf.DUMMYFUNCTION("""COMPUTED_VALUE"""),45229)</f>
        <v>45229</v>
      </c>
      <c r="BI86" s="5"/>
      <c r="BJ86" s="4">
        <f ca="1">IFERROR(__xludf.DUMMYFUNCTION("""COMPUTED_VALUE"""),45230)</f>
        <v>45230</v>
      </c>
      <c r="BK86" s="5"/>
      <c r="BL86" s="6" t="str">
        <f ca="1">IFERROR(__xludf.DUMMYFUNCTION("""COMPUTED_VALUE"""),"HORAS EXTRA")</f>
        <v>HORAS EXTRA</v>
      </c>
    </row>
    <row r="87" spans="1:64" ht="12.75" x14ac:dyDescent="0.2">
      <c r="A87" s="18"/>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8"/>
    </row>
    <row r="88" spans="1:64" ht="79.5" customHeight="1" x14ac:dyDescent="0.2">
      <c r="A88" s="17"/>
      <c r="B88" s="16"/>
      <c r="C88" s="17"/>
      <c r="D88" s="16"/>
      <c r="E88" s="17"/>
      <c r="F88" s="16"/>
      <c r="G88" s="17"/>
      <c r="H88" s="16"/>
      <c r="I88" s="17"/>
      <c r="J88" s="16"/>
      <c r="K88" s="17"/>
      <c r="L88" s="16"/>
      <c r="M88" s="17"/>
      <c r="N88" s="16"/>
      <c r="O88" s="17"/>
      <c r="P88" s="16"/>
      <c r="Q88" s="17"/>
      <c r="R88" s="16"/>
      <c r="S88" s="17"/>
      <c r="T88" s="16"/>
      <c r="U88" s="17"/>
      <c r="V88" s="16"/>
      <c r="W88" s="17"/>
      <c r="X88" s="16"/>
      <c r="Y88" s="17"/>
      <c r="Z88" s="16"/>
      <c r="AA88" s="17"/>
      <c r="AB88" s="16"/>
      <c r="AC88" s="17"/>
      <c r="AD88" s="16"/>
      <c r="AE88" s="17"/>
      <c r="AF88" s="16"/>
      <c r="AG88" s="17"/>
      <c r="AH88" s="16"/>
      <c r="AI88" s="17"/>
      <c r="AJ88" s="16"/>
      <c r="AK88" s="17"/>
      <c r="AL88" s="16"/>
      <c r="AM88" s="17"/>
      <c r="AN88" s="16"/>
      <c r="AO88" s="17"/>
      <c r="AP88" s="16"/>
      <c r="AQ88" s="17"/>
      <c r="AR88" s="16"/>
      <c r="AS88" s="17"/>
      <c r="AT88" s="16"/>
      <c r="AU88" s="17"/>
      <c r="AV88" s="16"/>
      <c r="AW88" s="17"/>
      <c r="AX88" s="16"/>
      <c r="AY88" s="17"/>
      <c r="AZ88" s="16"/>
      <c r="BA88" s="17"/>
      <c r="BB88" s="16"/>
      <c r="BC88" s="17"/>
      <c r="BD88" s="16"/>
      <c r="BE88" s="17"/>
      <c r="BF88" s="16"/>
      <c r="BG88" s="17"/>
      <c r="BH88" s="16"/>
      <c r="BI88" s="17"/>
      <c r="BJ88" s="16"/>
      <c r="BK88" s="17"/>
      <c r="BL88" s="8"/>
    </row>
    <row r="89" spans="1:64" ht="12.75" x14ac:dyDescent="0.2">
      <c r="A89" s="9" t="str">
        <f ca="1">IFERROR(__xludf.DUMMYFUNCTION("""COMPUTED_VALUE"""),"HORAS EXTRA/PRIMA ALIMENTICIA")</f>
        <v>HORAS EXTRA/PRIMA ALIMENTICIA</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
        <f ca="1">IFERROR(__xludf.DUMMYFUNCTION("""COMPUTED_VALUE"""),0)</f>
        <v>0</v>
      </c>
    </row>
    <row r="90" spans="1:64" ht="12.75"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2"/>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row>
    <row r="91" spans="1:64"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2"/>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spans="1:64"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2"/>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spans="1:64"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2"/>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spans="1:64"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2"/>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spans="1:64"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2"/>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spans="1:64"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2"/>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spans="1:64"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2"/>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spans="1:64"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2"/>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spans="1:64"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2"/>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spans="1:64"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2"/>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sheetData>
  <mergeCells count="640">
    <mergeCell ref="A79:A80"/>
    <mergeCell ref="B80:C80"/>
    <mergeCell ref="D80:E80"/>
    <mergeCell ref="F80:G80"/>
    <mergeCell ref="H80:I80"/>
    <mergeCell ref="J80:K80"/>
    <mergeCell ref="L80:M80"/>
    <mergeCell ref="BD80:BE80"/>
    <mergeCell ref="BF80:BG80"/>
    <mergeCell ref="BH80:BI80"/>
    <mergeCell ref="BJ80:BK80"/>
    <mergeCell ref="AP80:AQ80"/>
    <mergeCell ref="AR80:AS80"/>
    <mergeCell ref="AT80:AU80"/>
    <mergeCell ref="AV80:AW80"/>
    <mergeCell ref="AX80:AY80"/>
    <mergeCell ref="AZ80:BA80"/>
    <mergeCell ref="BB80:BC80"/>
    <mergeCell ref="N80:O80"/>
    <mergeCell ref="P80:Q80"/>
    <mergeCell ref="R80:S80"/>
    <mergeCell ref="T80:U80"/>
    <mergeCell ref="V80:W80"/>
    <mergeCell ref="X80:Y80"/>
    <mergeCell ref="Z80:AA80"/>
    <mergeCell ref="AB80:AC80"/>
    <mergeCell ref="AD80:AE80"/>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N68:O68"/>
    <mergeCell ref="P68:Q68"/>
    <mergeCell ref="R68:S68"/>
    <mergeCell ref="T68:U68"/>
    <mergeCell ref="V68:W68"/>
    <mergeCell ref="X68:Y68"/>
    <mergeCell ref="Z68:AA68"/>
    <mergeCell ref="AB68:AC68"/>
    <mergeCell ref="AD68:AE68"/>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A63:A64"/>
    <mergeCell ref="B64:C64"/>
    <mergeCell ref="D64:E64"/>
    <mergeCell ref="F64:G64"/>
    <mergeCell ref="H64:I64"/>
    <mergeCell ref="J64:K64"/>
    <mergeCell ref="L64:M64"/>
    <mergeCell ref="N64:O64"/>
    <mergeCell ref="P64:Q64"/>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D60:AE60"/>
    <mergeCell ref="AF60:AG60"/>
    <mergeCell ref="AH60:AI60"/>
    <mergeCell ref="AJ60:AK60"/>
    <mergeCell ref="AL60:AM60"/>
    <mergeCell ref="AN60:AO60"/>
    <mergeCell ref="BD60:BE60"/>
    <mergeCell ref="BF60:BG60"/>
    <mergeCell ref="BH60:BI60"/>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BD56:BE56"/>
    <mergeCell ref="BF56:BG56"/>
    <mergeCell ref="BH56:BI56"/>
    <mergeCell ref="BJ56:BK56"/>
    <mergeCell ref="AP56:AQ56"/>
    <mergeCell ref="AR56:AS56"/>
    <mergeCell ref="AT56:AU56"/>
    <mergeCell ref="AV56:AW56"/>
    <mergeCell ref="AX56:AY56"/>
    <mergeCell ref="AZ56:BA56"/>
    <mergeCell ref="BB56:BC56"/>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N48:O48"/>
    <mergeCell ref="P48:Q48"/>
    <mergeCell ref="R48:S48"/>
    <mergeCell ref="T48:U48"/>
    <mergeCell ref="V48:W48"/>
    <mergeCell ref="X48:Y48"/>
    <mergeCell ref="Z48:AA48"/>
    <mergeCell ref="AB48:AC48"/>
    <mergeCell ref="AD48:AE4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52:O52"/>
    <mergeCell ref="P52:Q52"/>
    <mergeCell ref="R52:S52"/>
    <mergeCell ref="T52:U52"/>
    <mergeCell ref="V52:W52"/>
    <mergeCell ref="X52:Y52"/>
    <mergeCell ref="Z52:AA52"/>
    <mergeCell ref="AP52:AQ52"/>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BD84:BE84"/>
    <mergeCell ref="BF84:BG84"/>
    <mergeCell ref="BH84:BI84"/>
    <mergeCell ref="BJ84:BK84"/>
    <mergeCell ref="AP84:AQ84"/>
    <mergeCell ref="AR84:AS84"/>
    <mergeCell ref="AT84:AU84"/>
    <mergeCell ref="AV84:AW84"/>
    <mergeCell ref="AX84:AY84"/>
    <mergeCell ref="AZ84:BA84"/>
    <mergeCell ref="BB84:BC84"/>
    <mergeCell ref="N84:O84"/>
    <mergeCell ref="P84:Q84"/>
    <mergeCell ref="R84:S84"/>
    <mergeCell ref="T84:U84"/>
    <mergeCell ref="V84:W84"/>
    <mergeCell ref="X84:Y84"/>
    <mergeCell ref="Z84:AA84"/>
    <mergeCell ref="AB84:AC84"/>
    <mergeCell ref="AD84:AE84"/>
    <mergeCell ref="BH88:BI88"/>
    <mergeCell ref="BJ88:BK88"/>
    <mergeCell ref="AT88:AU88"/>
    <mergeCell ref="AV88:AW88"/>
    <mergeCell ref="AX88:AY88"/>
    <mergeCell ref="AZ88:BA88"/>
    <mergeCell ref="BB88:BC88"/>
    <mergeCell ref="BD88:BE88"/>
    <mergeCell ref="BF88:BG88"/>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AF84:AG84"/>
    <mergeCell ref="AH84:AI84"/>
    <mergeCell ref="AJ84:AK84"/>
    <mergeCell ref="AL84:AM84"/>
    <mergeCell ref="AN84:AO84"/>
    <mergeCell ref="AF80:AG80"/>
    <mergeCell ref="AH80:AI80"/>
    <mergeCell ref="AJ80:AK80"/>
    <mergeCell ref="AL80:AM80"/>
    <mergeCell ref="AN80:AO80"/>
    <mergeCell ref="A75:A76"/>
    <mergeCell ref="B76:C76"/>
    <mergeCell ref="D76:E76"/>
    <mergeCell ref="F76:G76"/>
    <mergeCell ref="H76:I76"/>
    <mergeCell ref="J76:K76"/>
    <mergeCell ref="L76:M76"/>
    <mergeCell ref="N76:O76"/>
    <mergeCell ref="P76:Q76"/>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D72:AE72"/>
    <mergeCell ref="AF72:AG72"/>
    <mergeCell ref="AH72:AI72"/>
    <mergeCell ref="AJ72:AK72"/>
    <mergeCell ref="AL72:AM72"/>
    <mergeCell ref="AN72:AO72"/>
    <mergeCell ref="BD72:BE72"/>
    <mergeCell ref="BF72:BG72"/>
    <mergeCell ref="BH72:BI72"/>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N44:O44"/>
    <mergeCell ref="P44:Q44"/>
    <mergeCell ref="R44:S44"/>
    <mergeCell ref="T44:U44"/>
    <mergeCell ref="V44:W44"/>
    <mergeCell ref="X44:Y44"/>
    <mergeCell ref="Z44:AA44"/>
    <mergeCell ref="AB44:AC44"/>
    <mergeCell ref="AD44:AE44"/>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N32:O32"/>
    <mergeCell ref="P32:Q32"/>
    <mergeCell ref="R32:S32"/>
    <mergeCell ref="T32:U32"/>
    <mergeCell ref="V32:W32"/>
    <mergeCell ref="X32:Y32"/>
    <mergeCell ref="Z32:AA32"/>
    <mergeCell ref="AB32:AC32"/>
    <mergeCell ref="AD32:AE32"/>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A27:A28"/>
    <mergeCell ref="B28:C28"/>
    <mergeCell ref="D28:E28"/>
    <mergeCell ref="F28:G28"/>
    <mergeCell ref="H28:I28"/>
    <mergeCell ref="J28:K28"/>
    <mergeCell ref="L28:M28"/>
    <mergeCell ref="N28:O28"/>
    <mergeCell ref="P28:Q28"/>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D24:AE24"/>
    <mergeCell ref="AF24:AG24"/>
    <mergeCell ref="AH24:AI24"/>
    <mergeCell ref="AJ24:AK24"/>
    <mergeCell ref="AL24:AM24"/>
    <mergeCell ref="AN24:AO24"/>
    <mergeCell ref="BD24:BE24"/>
    <mergeCell ref="BF24:BG24"/>
    <mergeCell ref="BH24:BI24"/>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BD20:BE20"/>
    <mergeCell ref="BF20:BG20"/>
    <mergeCell ref="BH20:BI20"/>
    <mergeCell ref="BJ20:BK20"/>
    <mergeCell ref="AP20:AQ20"/>
    <mergeCell ref="AR20:AS20"/>
    <mergeCell ref="AT20:AU20"/>
    <mergeCell ref="AV20:AW20"/>
    <mergeCell ref="AX20:AY20"/>
    <mergeCell ref="AZ20:BA20"/>
    <mergeCell ref="BB20:BC20"/>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N12:O12"/>
    <mergeCell ref="P12:Q12"/>
    <mergeCell ref="R12:S12"/>
    <mergeCell ref="T12:U12"/>
    <mergeCell ref="V12:W12"/>
    <mergeCell ref="X12:Y12"/>
    <mergeCell ref="Z12:AA12"/>
    <mergeCell ref="AB12:AC12"/>
    <mergeCell ref="AD12:AE12"/>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6:O16"/>
    <mergeCell ref="P16:Q16"/>
    <mergeCell ref="R16:S16"/>
    <mergeCell ref="T16:U16"/>
    <mergeCell ref="V16:W16"/>
    <mergeCell ref="X16:Y16"/>
    <mergeCell ref="Z16:AA16"/>
    <mergeCell ref="AP16:AQ1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N36:O36"/>
    <mergeCell ref="P36:Q36"/>
    <mergeCell ref="R36:S36"/>
    <mergeCell ref="T36:U36"/>
    <mergeCell ref="V36:W36"/>
    <mergeCell ref="X36:Y36"/>
    <mergeCell ref="Z36:AA36"/>
    <mergeCell ref="AB36:AC36"/>
    <mergeCell ref="AD36:AE36"/>
    <mergeCell ref="BH40:BI40"/>
    <mergeCell ref="BJ40:BK40"/>
    <mergeCell ref="AT40:AU40"/>
    <mergeCell ref="AV40:AW40"/>
    <mergeCell ref="AX40:AY40"/>
    <mergeCell ref="AZ40:BA40"/>
    <mergeCell ref="BB40:BC40"/>
    <mergeCell ref="BD40:BE40"/>
    <mergeCell ref="BF40:BG40"/>
  </mergeCells>
  <conditionalFormatting sqref="B12:BK12 B16:BK16 B20:BK20 B24:BK24 B28:BK28 B32:BK32 B36:BK36 B40:BK40 B44:BK44 B48:BK48 B52:BK52 B56:BK56 B60:BK60 B64:BK64 B68:BK68 B72:BK72 B76:BK76 B80:BK80 B84:BK84 B88:BK88">
    <cfRule type="containsText" dxfId="17" priority="3" operator="containsText" text="GUARDIA PASIVA">
      <formula>NOT(ISERROR(SEARCH(("GUARDIA PASIVA"),(B12))))</formula>
    </cfRule>
  </conditionalFormatting>
  <conditionalFormatting sqref="B13:BL13 B17:BL17 B21:BL21 B25:BL25 B29:BL29 B33:BL33 B37:BL37 B41:BL41 B45:BL45 B49:BL49 B53:BL53 B57:BL57 B61:BL61 B65:BL65 B69:BL69 B73:BL73 B77:BL77 B81:BL81 B85:BL85 B89:BL89">
    <cfRule type="cellIs" dxfId="16" priority="1" operator="greaterThanOrEqual">
      <formula>0.5</formula>
    </cfRule>
  </conditionalFormatting>
  <conditionalFormatting sqref="D11:BK12 B12:C12 D15:BK16 B16:C16 D19:BK20 B20:C20 D23:BK24 B24:C24 D27:BK28 B28:C28 D31:BK32 B32:C32 D35:BK36 B36:C36 D39:BK40 B40:C40 D43:BK44 B44:C44 D47:BK48 B48:C48 D51:BK52 B52:C52 D55:BK56 B56:C56 D59:BK60 B60:C60 D63:BK64 B64:C64 D67:BK68 B68:C68 D71:BK72 B72:C72 D75:BK76 B76:C76 D79:BK80 B80:C80 D83:BK84 B84:C84 D87:BK88 B88:C88">
    <cfRule type="containsText" dxfId="15" priority="2" operator="containsText" text="D,">
      <formula>NOT(ISERROR(SEARCH(("D,"),(D11))))</formula>
    </cfRule>
  </conditionalFormatting>
  <dataValidations count="4">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xr:uid="{00000000-0002-0000-0200-000000000000}">
      <formula1>"APLICA PRIMA"</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xr:uid="{00000000-0002-0000-0200-000001000000}">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xr:uid="{00000000-0002-0000-0200-000002000000}">
      <formula1>0.5</formula1>
    </dataValidation>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xr:uid="{00000000-0002-0000-0200-000003000000}">
      <formula1>"FALTA,RETARDO,ACUERDO,P SIN GOCE,NO SE CITO,FESTIVO,VACACIONES,INCAPACIDAD,SUSPENSION"</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L100"/>
  <sheetViews>
    <sheetView workbookViewId="0">
      <pane xSplit="1" topLeftCell="B1" activePane="topRight" state="frozen"/>
      <selection pane="topRight" activeCell="C2" sqref="C2"/>
    </sheetView>
  </sheetViews>
  <sheetFormatPr baseColWidth="10" defaultColWidth="12.5703125" defaultRowHeight="15.75" customHeight="1" x14ac:dyDescent="0.2"/>
  <cols>
    <col min="1" max="1" width="40.28515625" customWidth="1"/>
    <col min="2" max="64" width="15.5703125" customWidth="1"/>
  </cols>
  <sheetData>
    <row r="1" spans="1:64" ht="12.75" x14ac:dyDescent="0.2">
      <c r="A1" s="1"/>
      <c r="B1" s="1"/>
      <c r="E1" s="1"/>
      <c r="F1" s="1"/>
      <c r="G1" s="1"/>
      <c r="H1" s="1"/>
      <c r="I1" s="1"/>
      <c r="J1" s="1"/>
      <c r="K1" s="1"/>
      <c r="L1" s="1"/>
      <c r="M1" s="1"/>
      <c r="N1" s="1"/>
      <c r="O1" s="1"/>
      <c r="P1" s="1"/>
      <c r="Q1" s="1"/>
      <c r="R1" s="1"/>
      <c r="S1" s="1"/>
      <c r="T1" s="1"/>
      <c r="U1" s="1"/>
      <c r="V1" s="1"/>
      <c r="W1" s="1"/>
      <c r="X1" s="1"/>
      <c r="Y1" s="1"/>
      <c r="Z1" s="1"/>
      <c r="AA1" s="1"/>
      <c r="AB1" s="2"/>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ht="12.75" x14ac:dyDescent="0.2">
      <c r="A2" s="1"/>
      <c r="B2" s="1"/>
      <c r="E2" s="1"/>
      <c r="F2" s="1"/>
      <c r="G2" s="1"/>
      <c r="H2" s="1"/>
      <c r="I2" s="1"/>
      <c r="J2" s="1"/>
      <c r="K2" s="1"/>
      <c r="L2" s="1"/>
      <c r="M2" s="1"/>
      <c r="N2" s="1"/>
      <c r="O2" s="1"/>
      <c r="P2" s="1"/>
      <c r="Q2" s="1"/>
      <c r="R2" s="1"/>
      <c r="S2" s="1"/>
      <c r="T2" s="1"/>
      <c r="U2" s="1"/>
      <c r="V2" s="1"/>
      <c r="W2" s="1"/>
      <c r="X2" s="1"/>
      <c r="Y2" s="1"/>
      <c r="Z2" s="1"/>
      <c r="AA2" s="1"/>
      <c r="AB2" s="2"/>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spans="1:64" ht="12.75" x14ac:dyDescent="0.2">
      <c r="A3" s="1"/>
      <c r="B3" s="1"/>
      <c r="E3" s="1"/>
      <c r="F3" s="1"/>
      <c r="G3" s="1"/>
      <c r="H3" s="1"/>
      <c r="I3" s="1"/>
      <c r="J3" s="1"/>
      <c r="K3" s="1"/>
      <c r="L3" s="1"/>
      <c r="M3" s="1"/>
      <c r="N3" s="1"/>
      <c r="O3" s="1"/>
      <c r="P3" s="1"/>
      <c r="Q3" s="1"/>
      <c r="R3" s="1"/>
      <c r="S3" s="1"/>
      <c r="T3" s="1"/>
      <c r="U3" s="1"/>
      <c r="V3" s="1"/>
      <c r="W3" s="1"/>
      <c r="X3" s="1"/>
      <c r="Y3" s="1"/>
      <c r="Z3" s="1"/>
      <c r="AA3" s="1"/>
      <c r="AB3" s="2"/>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12.75" x14ac:dyDescent="0.2">
      <c r="A4" s="1"/>
      <c r="B4" s="1"/>
      <c r="E4" s="1"/>
      <c r="F4" s="1"/>
      <c r="G4" s="1"/>
      <c r="H4" s="1"/>
      <c r="I4" s="1"/>
      <c r="J4" s="1"/>
      <c r="K4" s="1"/>
      <c r="L4" s="1"/>
      <c r="M4" s="1"/>
      <c r="N4" s="1"/>
      <c r="O4" s="1"/>
      <c r="P4" s="1"/>
      <c r="Q4" s="1"/>
      <c r="R4" s="1"/>
      <c r="S4" s="1"/>
      <c r="T4" s="1"/>
      <c r="U4" s="1"/>
      <c r="V4" s="1"/>
      <c r="W4" s="1"/>
      <c r="X4" s="1"/>
      <c r="Y4" s="1"/>
      <c r="Z4" s="1"/>
      <c r="AA4" s="1"/>
      <c r="AB4" s="2"/>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ht="12.75" x14ac:dyDescent="0.2">
      <c r="A5" s="1"/>
      <c r="B5" s="1"/>
      <c r="E5" s="1"/>
      <c r="F5" s="1"/>
      <c r="G5" s="1"/>
      <c r="H5" s="1"/>
      <c r="I5" s="1"/>
      <c r="J5" s="1"/>
      <c r="K5" s="1"/>
      <c r="L5" s="1"/>
      <c r="M5" s="1"/>
      <c r="N5" s="1"/>
      <c r="O5" s="1"/>
      <c r="P5" s="1"/>
      <c r="Q5" s="1"/>
      <c r="R5" s="1"/>
      <c r="S5" s="1"/>
      <c r="T5" s="1"/>
      <c r="U5" s="1"/>
      <c r="V5" s="1"/>
      <c r="W5" s="1"/>
      <c r="X5" s="1"/>
      <c r="Y5" s="1"/>
      <c r="Z5" s="1"/>
      <c r="AA5" s="1"/>
      <c r="AB5" s="2"/>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spans="1:64" ht="12.75" x14ac:dyDescent="0.2">
      <c r="A6" s="1"/>
      <c r="B6" s="1"/>
      <c r="D6" s="1"/>
      <c r="E6" s="1"/>
      <c r="F6" s="1"/>
      <c r="G6" s="1"/>
      <c r="H6" s="1"/>
      <c r="I6" s="1"/>
      <c r="J6" s="1"/>
      <c r="K6" s="1"/>
      <c r="L6" s="1"/>
      <c r="M6" s="1"/>
      <c r="N6" s="1"/>
      <c r="O6" s="1"/>
      <c r="P6" s="1"/>
      <c r="Q6" s="1"/>
      <c r="R6" s="1"/>
      <c r="S6" s="1"/>
      <c r="T6" s="1"/>
      <c r="U6" s="1"/>
      <c r="V6" s="1"/>
      <c r="W6" s="1"/>
      <c r="X6" s="1"/>
      <c r="Y6" s="1"/>
      <c r="Z6" s="1"/>
      <c r="AA6" s="1"/>
      <c r="AB6" s="2"/>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spans="1:64" ht="12.75" x14ac:dyDescent="0.2">
      <c r="A7" s="1"/>
      <c r="B7" s="1"/>
      <c r="D7" s="1"/>
      <c r="E7" s="1"/>
      <c r="F7" s="1"/>
      <c r="G7" s="1"/>
      <c r="H7" s="1"/>
      <c r="I7" s="1"/>
      <c r="J7" s="1"/>
      <c r="K7" s="1"/>
      <c r="L7" s="1"/>
      <c r="M7" s="1"/>
      <c r="N7" s="1"/>
      <c r="O7" s="1"/>
      <c r="P7" s="1"/>
      <c r="Q7" s="1"/>
      <c r="R7" s="1"/>
      <c r="S7" s="1"/>
      <c r="T7" s="1"/>
      <c r="U7" s="1"/>
      <c r="V7" s="1"/>
      <c r="W7" s="1"/>
      <c r="X7" s="1"/>
      <c r="Y7" s="1"/>
      <c r="Z7" s="1"/>
      <c r="AA7" s="1"/>
      <c r="AB7" s="2"/>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4" ht="12.75" x14ac:dyDescent="0.2">
      <c r="A8" s="1"/>
      <c r="B8" s="1"/>
      <c r="D8" s="1"/>
      <c r="E8" s="1"/>
      <c r="F8" s="1"/>
      <c r="G8" s="1"/>
      <c r="H8" s="1"/>
      <c r="I8" s="1"/>
      <c r="J8" s="1"/>
      <c r="K8" s="1"/>
      <c r="L8" s="1"/>
      <c r="M8" s="1"/>
      <c r="N8" s="1"/>
      <c r="O8" s="1"/>
      <c r="P8" s="1"/>
      <c r="Q8" s="1"/>
      <c r="R8" s="1"/>
      <c r="S8" s="1"/>
      <c r="T8" s="1"/>
      <c r="U8" s="1"/>
      <c r="V8" s="1"/>
      <c r="W8" s="1"/>
      <c r="X8" s="1"/>
      <c r="Y8" s="1"/>
      <c r="Z8" s="1"/>
      <c r="AA8" s="1"/>
      <c r="AB8" s="2"/>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spans="1:64" ht="12.75" x14ac:dyDescent="0.2">
      <c r="A9" s="1"/>
      <c r="B9" s="1"/>
      <c r="D9" s="1"/>
      <c r="E9" s="1"/>
      <c r="F9" s="1"/>
      <c r="G9" s="1"/>
      <c r="H9" s="1"/>
      <c r="I9" s="1"/>
      <c r="J9" s="1"/>
      <c r="K9" s="1"/>
      <c r="L9" s="1"/>
      <c r="M9" s="1"/>
      <c r="N9" s="1"/>
      <c r="O9" s="1"/>
      <c r="P9" s="1"/>
      <c r="Q9" s="1"/>
      <c r="R9" s="1"/>
      <c r="S9" s="1"/>
      <c r="T9" s="1"/>
      <c r="U9" s="1"/>
      <c r="V9" s="1"/>
      <c r="W9" s="1"/>
      <c r="X9" s="1"/>
      <c r="Y9" s="1"/>
      <c r="Z9" s="1"/>
      <c r="AA9" s="1"/>
      <c r="AB9" s="2"/>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spans="1:64" ht="12.75" x14ac:dyDescent="0.2">
      <c r="A10" s="3" t="str">
        <f ca="1">IFERROR(__xludf.DUMMYFUNCTION("IMPORTRANGE(""https://docs.google.com/spreadsheets/d/1_wmXbY12ybgD2mvCPlMwLWfHOF5LmjwYgt5wH_DhxBw/edit#gid=1132077431"",""RFID!A10:BL100"")"),"NOMBRE")</f>
        <v>NOMBRE</v>
      </c>
      <c r="B10" s="4">
        <f ca="1">IFERROR(__xludf.DUMMYFUNCTION("""COMPUTED_VALUE"""),45200)</f>
        <v>45200</v>
      </c>
      <c r="C10" s="5"/>
      <c r="D10" s="4">
        <f ca="1">IFERROR(__xludf.DUMMYFUNCTION("""COMPUTED_VALUE"""),45201)</f>
        <v>45201</v>
      </c>
      <c r="E10" s="5"/>
      <c r="F10" s="4">
        <f ca="1">IFERROR(__xludf.DUMMYFUNCTION("""COMPUTED_VALUE"""),45202)</f>
        <v>45202</v>
      </c>
      <c r="G10" s="5"/>
      <c r="H10" s="4">
        <f ca="1">IFERROR(__xludf.DUMMYFUNCTION("""COMPUTED_VALUE"""),45203)</f>
        <v>45203</v>
      </c>
      <c r="I10" s="5"/>
      <c r="J10" s="4">
        <f ca="1">IFERROR(__xludf.DUMMYFUNCTION("""COMPUTED_VALUE"""),45204)</f>
        <v>45204</v>
      </c>
      <c r="K10" s="5"/>
      <c r="L10" s="4">
        <f ca="1">IFERROR(__xludf.DUMMYFUNCTION("""COMPUTED_VALUE"""),45205)</f>
        <v>45205</v>
      </c>
      <c r="M10" s="5"/>
      <c r="N10" s="4">
        <f ca="1">IFERROR(__xludf.DUMMYFUNCTION("""COMPUTED_VALUE"""),45206)</f>
        <v>45206</v>
      </c>
      <c r="O10" s="5"/>
      <c r="P10" s="4">
        <f ca="1">IFERROR(__xludf.DUMMYFUNCTION("""COMPUTED_VALUE"""),45207)</f>
        <v>45207</v>
      </c>
      <c r="Q10" s="5"/>
      <c r="R10" s="4">
        <f ca="1">IFERROR(__xludf.DUMMYFUNCTION("""COMPUTED_VALUE"""),45208)</f>
        <v>45208</v>
      </c>
      <c r="S10" s="5"/>
      <c r="T10" s="4">
        <f ca="1">IFERROR(__xludf.DUMMYFUNCTION("""COMPUTED_VALUE"""),45209)</f>
        <v>45209</v>
      </c>
      <c r="U10" s="5"/>
      <c r="V10" s="4">
        <f ca="1">IFERROR(__xludf.DUMMYFUNCTION("""COMPUTED_VALUE"""),45210)</f>
        <v>45210</v>
      </c>
      <c r="W10" s="5"/>
      <c r="X10" s="4">
        <f ca="1">IFERROR(__xludf.DUMMYFUNCTION("""COMPUTED_VALUE"""),45211)</f>
        <v>45211</v>
      </c>
      <c r="Y10" s="5"/>
      <c r="Z10" s="4">
        <f ca="1">IFERROR(__xludf.DUMMYFUNCTION("""COMPUTED_VALUE"""),45212)</f>
        <v>45212</v>
      </c>
      <c r="AA10" s="5"/>
      <c r="AB10" s="4">
        <f ca="1">IFERROR(__xludf.DUMMYFUNCTION("""COMPUTED_VALUE"""),45213)</f>
        <v>45213</v>
      </c>
      <c r="AC10" s="5"/>
      <c r="AD10" s="4">
        <f ca="1">IFERROR(__xludf.DUMMYFUNCTION("""COMPUTED_VALUE"""),45214)</f>
        <v>45214</v>
      </c>
      <c r="AE10" s="5"/>
      <c r="AF10" s="4">
        <f ca="1">IFERROR(__xludf.DUMMYFUNCTION("""COMPUTED_VALUE"""),45215)</f>
        <v>45215</v>
      </c>
      <c r="AG10" s="5"/>
      <c r="AH10" s="4">
        <f ca="1">IFERROR(__xludf.DUMMYFUNCTION("""COMPUTED_VALUE"""),45216)</f>
        <v>45216</v>
      </c>
      <c r="AI10" s="5"/>
      <c r="AJ10" s="4">
        <f ca="1">IFERROR(__xludf.DUMMYFUNCTION("""COMPUTED_VALUE"""),45217)</f>
        <v>45217</v>
      </c>
      <c r="AK10" s="5"/>
      <c r="AL10" s="4">
        <f ca="1">IFERROR(__xludf.DUMMYFUNCTION("""COMPUTED_VALUE"""),45218)</f>
        <v>45218</v>
      </c>
      <c r="AM10" s="5"/>
      <c r="AN10" s="4">
        <f ca="1">IFERROR(__xludf.DUMMYFUNCTION("""COMPUTED_VALUE"""),45219)</f>
        <v>45219</v>
      </c>
      <c r="AO10" s="5"/>
      <c r="AP10" s="4">
        <f ca="1">IFERROR(__xludf.DUMMYFUNCTION("""COMPUTED_VALUE"""),45220)</f>
        <v>45220</v>
      </c>
      <c r="AQ10" s="5"/>
      <c r="AR10" s="4">
        <f ca="1">IFERROR(__xludf.DUMMYFUNCTION("""COMPUTED_VALUE"""),45221)</f>
        <v>45221</v>
      </c>
      <c r="AS10" s="5"/>
      <c r="AT10" s="4">
        <f ca="1">IFERROR(__xludf.DUMMYFUNCTION("""COMPUTED_VALUE"""),45222)</f>
        <v>45222</v>
      </c>
      <c r="AU10" s="5"/>
      <c r="AV10" s="4">
        <f ca="1">IFERROR(__xludf.DUMMYFUNCTION("""COMPUTED_VALUE"""),45223)</f>
        <v>45223</v>
      </c>
      <c r="AW10" s="5"/>
      <c r="AX10" s="4">
        <f ca="1">IFERROR(__xludf.DUMMYFUNCTION("""COMPUTED_VALUE"""),45224)</f>
        <v>45224</v>
      </c>
      <c r="AY10" s="5"/>
      <c r="AZ10" s="4">
        <f ca="1">IFERROR(__xludf.DUMMYFUNCTION("""COMPUTED_VALUE"""),45225)</f>
        <v>45225</v>
      </c>
      <c r="BA10" s="5"/>
      <c r="BB10" s="4">
        <f ca="1">IFERROR(__xludf.DUMMYFUNCTION("""COMPUTED_VALUE"""),45226)</f>
        <v>45226</v>
      </c>
      <c r="BC10" s="5"/>
      <c r="BD10" s="4">
        <f ca="1">IFERROR(__xludf.DUMMYFUNCTION("""COMPUTED_VALUE"""),45227)</f>
        <v>45227</v>
      </c>
      <c r="BE10" s="5"/>
      <c r="BF10" s="4">
        <f ca="1">IFERROR(__xludf.DUMMYFUNCTION("""COMPUTED_VALUE"""),45228)</f>
        <v>45228</v>
      </c>
      <c r="BG10" s="5"/>
      <c r="BH10" s="4">
        <f ca="1">IFERROR(__xludf.DUMMYFUNCTION("""COMPUTED_VALUE"""),45229)</f>
        <v>45229</v>
      </c>
      <c r="BI10" s="5" t="str">
        <f ca="1">IFERROR(__xludf.DUMMYFUNCTION("""COMPUTED_VALUE"""),"VACACIONES")</f>
        <v>VACACIONES</v>
      </c>
      <c r="BJ10" s="4">
        <f ca="1">IFERROR(__xludf.DUMMYFUNCTION("""COMPUTED_VALUE"""),45230)</f>
        <v>45230</v>
      </c>
      <c r="BK10" s="5"/>
      <c r="BL10" s="6" t="str">
        <f ca="1">IFERROR(__xludf.DUMMYFUNCTION("""COMPUTED_VALUE"""),"HORAS EXTRA")</f>
        <v>HORAS EXTRA</v>
      </c>
    </row>
    <row r="11" spans="1:64" ht="12.75" x14ac:dyDescent="0.2">
      <c r="A11" s="18" t="str">
        <f ca="1">IFERROR(__xludf.DUMMYFUNCTION("""COMPUTED_VALUE"""),"CLAUDIO VILLARREAL")</f>
        <v>CLAUDIO VILLARREAL</v>
      </c>
      <c r="B11" s="7"/>
      <c r="C11" s="7"/>
      <c r="D11" s="7"/>
      <c r="E11" s="7"/>
      <c r="F11" s="7"/>
      <c r="G11" s="7"/>
      <c r="H11" s="7"/>
      <c r="I11" s="7"/>
      <c r="J11" s="7"/>
      <c r="K11" s="7"/>
      <c r="L11" s="7"/>
      <c r="M11" s="7"/>
      <c r="N11" s="7"/>
      <c r="O11" s="7"/>
      <c r="P11" s="7"/>
      <c r="Q11" s="7"/>
      <c r="R11" s="7" t="str">
        <f ca="1">IFERROR(__xludf.DUMMYFUNCTION("""COMPUTED_VALUE"""),"MITRAS")</f>
        <v>MITRAS</v>
      </c>
      <c r="S11" s="7" t="str">
        <f ca="1">IFERROR(__xludf.DUMMYFUNCTION("""COMPUTED_VALUE"""),"ALMACEN")</f>
        <v>ALMACEN</v>
      </c>
      <c r="T11" s="7" t="str">
        <f ca="1">IFERROR(__xludf.DUMMYFUNCTION("""COMPUTED_VALUE"""),"ALMACEN")</f>
        <v>ALMACEN</v>
      </c>
      <c r="U11" s="7" t="str">
        <f ca="1">IFERROR(__xludf.DUMMYFUNCTION("""COMPUTED_VALUE"""),"ALMACEN")</f>
        <v>ALMACEN</v>
      </c>
      <c r="V11" s="7" t="str">
        <f ca="1">IFERROR(__xludf.DUMMYFUNCTION("""COMPUTED_VALUE"""),"ALMACEN")</f>
        <v>ALMACEN</v>
      </c>
      <c r="W11" s="7" t="str">
        <f ca="1">IFERROR(__xludf.DUMMYFUNCTION("""COMPUTED_VALUE"""),"ALMACEN")</f>
        <v>ALMACEN</v>
      </c>
      <c r="X11" s="7" t="str">
        <f ca="1">IFERROR(__xludf.DUMMYFUNCTION("""COMPUTED_VALUE"""),"ALMACEN")</f>
        <v>ALMACEN</v>
      </c>
      <c r="Y11" s="7" t="str">
        <f ca="1">IFERROR(__xludf.DUMMYFUNCTION("""COMPUTED_VALUE"""),"ALMACEN")</f>
        <v>ALMACEN</v>
      </c>
      <c r="Z11" s="7" t="str">
        <f ca="1">IFERROR(__xludf.DUMMYFUNCTION("""COMPUTED_VALUE"""),"ALMACEN")</f>
        <v>ALMACEN</v>
      </c>
      <c r="AA11" s="7" t="str">
        <f ca="1">IFERROR(__xludf.DUMMYFUNCTION("""COMPUTED_VALUE"""),"ALMACEN")</f>
        <v>ALMACEN</v>
      </c>
      <c r="AB11" s="7"/>
      <c r="AC11" s="7"/>
      <c r="AD11" s="7"/>
      <c r="AE11" s="7"/>
      <c r="AF11" s="7" t="str">
        <f ca="1">IFERROR(__xludf.DUMMYFUNCTION("""COMPUTED_VALUE"""),"ALMACEN")</f>
        <v>ALMACEN</v>
      </c>
      <c r="AG11" s="7" t="str">
        <f ca="1">IFERROR(__xludf.DUMMYFUNCTION("""COMPUTED_VALUE"""),"ALMACEN")</f>
        <v>ALMACEN</v>
      </c>
      <c r="AH11" s="7" t="str">
        <f ca="1">IFERROR(__xludf.DUMMYFUNCTION("""COMPUTED_VALUE"""),"ALMACEN")</f>
        <v>ALMACEN</v>
      </c>
      <c r="AI11" s="7" t="str">
        <f ca="1">IFERROR(__xludf.DUMMYFUNCTION("""COMPUTED_VALUE"""),"ALMACEN")</f>
        <v>ALMACEN</v>
      </c>
      <c r="AJ11" s="7" t="str">
        <f ca="1">IFERROR(__xludf.DUMMYFUNCTION("""COMPUTED_VALUE"""),"ALMACEN")</f>
        <v>ALMACEN</v>
      </c>
      <c r="AK11" s="7" t="str">
        <f ca="1">IFERROR(__xludf.DUMMYFUNCTION("""COMPUTED_VALUE"""),"ALMACEN")</f>
        <v>ALMACEN</v>
      </c>
      <c r="AL11" s="7" t="str">
        <f ca="1">IFERROR(__xludf.DUMMYFUNCTION("""COMPUTED_VALUE"""),"ALMACEN")</f>
        <v>ALMACEN</v>
      </c>
      <c r="AM11" s="7" t="str">
        <f ca="1">IFERROR(__xludf.DUMMYFUNCTION("""COMPUTED_VALUE"""),"ALMACEN")</f>
        <v>ALMACEN</v>
      </c>
      <c r="AN11" s="7" t="str">
        <f ca="1">IFERROR(__xludf.DUMMYFUNCTION("""COMPUTED_VALUE"""),"ALMACEN")</f>
        <v>ALMACEN</v>
      </c>
      <c r="AO11" s="7" t="str">
        <f ca="1">IFERROR(__xludf.DUMMYFUNCTION("""COMPUTED_VALUE"""),"ALMACEN")</f>
        <v>ALMACEN</v>
      </c>
      <c r="AP11" s="7" t="str">
        <f ca="1">IFERROR(__xludf.DUMMYFUNCTION("""COMPUTED_VALUE"""),"GUE")</f>
        <v>GUE</v>
      </c>
      <c r="AQ11" s="7" t="str">
        <f ca="1">IFERROR(__xludf.DUMMYFUNCTION("""COMPUTED_VALUE"""),"GUE")</f>
        <v>GUE</v>
      </c>
      <c r="AR11" s="7"/>
      <c r="AS11" s="7"/>
      <c r="AT11" s="7" t="str">
        <f ca="1">IFERROR(__xludf.DUMMYFUNCTION("""COMPUTED_VALUE"""),"ALMACEN")</f>
        <v>ALMACEN</v>
      </c>
      <c r="AU11" s="7" t="str">
        <f ca="1">IFERROR(__xludf.DUMMYFUNCTION("""COMPUTED_VALUE"""),"ALMACEN")</f>
        <v>ALMACEN</v>
      </c>
      <c r="AV11" s="7" t="str">
        <f ca="1">IFERROR(__xludf.DUMMYFUNCTION("""COMPUTED_VALUE"""),"ALMACEN")</f>
        <v>ALMACEN</v>
      </c>
      <c r="AW11" s="7" t="str">
        <f ca="1">IFERROR(__xludf.DUMMYFUNCTION("""COMPUTED_VALUE"""),"ALMACEN")</f>
        <v>ALMACEN</v>
      </c>
      <c r="AX11" s="7" t="str">
        <f ca="1">IFERROR(__xludf.DUMMYFUNCTION("""COMPUTED_VALUE"""),"ALMACEN")</f>
        <v>ALMACEN</v>
      </c>
      <c r="AY11" s="7" t="str">
        <f ca="1">IFERROR(__xludf.DUMMYFUNCTION("""COMPUTED_VALUE"""),"ALMACEN")</f>
        <v>ALMACEN</v>
      </c>
      <c r="AZ11" s="7" t="str">
        <f ca="1">IFERROR(__xludf.DUMMYFUNCTION("""COMPUTED_VALUE"""),"ALMACEN")</f>
        <v>ALMACEN</v>
      </c>
      <c r="BA11" s="7" t="str">
        <f ca="1">IFERROR(__xludf.DUMMYFUNCTION("""COMPUTED_VALUE"""),"ALMACEN")</f>
        <v>ALMACEN</v>
      </c>
      <c r="BB11" s="7" t="str">
        <f ca="1">IFERROR(__xludf.DUMMYFUNCTION("""COMPUTED_VALUE"""),"ALMACEN")</f>
        <v>ALMACEN</v>
      </c>
      <c r="BC11" s="7" t="str">
        <f ca="1">IFERROR(__xludf.DUMMYFUNCTION("""COMPUTED_VALUE"""),"MITRAS")</f>
        <v>MITRAS</v>
      </c>
      <c r="BD11" s="7"/>
      <c r="BE11" s="7"/>
      <c r="BF11" s="7"/>
      <c r="BG11" s="7"/>
      <c r="BH11" s="7"/>
      <c r="BI11" s="7"/>
      <c r="BJ11" s="7" t="str">
        <f ca="1">IFERROR(__xludf.DUMMYFUNCTION("""COMPUTED_VALUE"""),"ALMACEN")</f>
        <v>ALMACEN</v>
      </c>
      <c r="BK11" s="7" t="str">
        <f ca="1">IFERROR(__xludf.DUMMYFUNCTION("""COMPUTED_VALUE"""),"GUE")</f>
        <v>GUE</v>
      </c>
      <c r="BL11" s="8"/>
    </row>
    <row r="12" spans="1:64" ht="78" customHeight="1" x14ac:dyDescent="0.2">
      <c r="A12" s="17"/>
      <c r="B12" s="16"/>
      <c r="C12" s="17"/>
      <c r="D12" s="16"/>
      <c r="E12" s="17"/>
      <c r="F12" s="16"/>
      <c r="G12" s="17"/>
      <c r="H12" s="16"/>
      <c r="I12" s="17"/>
      <c r="J12" s="16"/>
      <c r="K12" s="17"/>
      <c r="L12" s="16"/>
      <c r="M12" s="17"/>
      <c r="N12" s="16"/>
      <c r="O12" s="17"/>
      <c r="P12" s="16"/>
      <c r="Q12" s="17"/>
      <c r="R12" s="16" t="str">
        <f ca="1">IFERROR(__xludf.DUMMYFUNCTION("""COMPUTED_VALUE"""),"ASITIO A CURSO ISO EN MITRAS, REVISION DE CONTRATO RFID")</f>
        <v>ASITIO A CURSO ISO EN MITRAS, REVISION DE CONTRATO RFID</v>
      </c>
      <c r="S12" s="17"/>
      <c r="T12" s="16" t="str">
        <f ca="1">IFERROR(__xludf.DUMMYFUNCTION("""COMPUTED_VALUE"""),"ENVIO DE COTIZACIONES")</f>
        <v>ENVIO DE COTIZACIONES</v>
      </c>
      <c r="U12" s="17"/>
      <c r="V12" s="16" t="str">
        <f ca="1">IFERROR(__xludf.DUMMYFUNCTION("""COMPUTED_VALUE"""),"INVENTARIO DE HERRAMIENTAS, LLENADO DE REPORTES")</f>
        <v>INVENTARIO DE HERRAMIENTAS, LLENADO DE REPORTES</v>
      </c>
      <c r="W12" s="17"/>
      <c r="X12" s="16" t="str">
        <f ca="1">IFERROR(__xludf.DUMMYFUNCTION("""COMPUTED_VALUE"""),"ACTIVIDAD EN PESQUERIA, RELEVAMIENTO EN GUERRERO")</f>
        <v>ACTIVIDAD EN PESQUERIA, RELEVAMIENTO EN GUERRERO</v>
      </c>
      <c r="Y12" s="17"/>
      <c r="Z12" s="16" t="str">
        <f ca="1">IFERROR(__xludf.DUMMYFUNCTION("""COMPUTED_VALUE"""),"ACTIVIDAD EN GUERRERO, PALOMAR")</f>
        <v>ACTIVIDAD EN GUERRERO, PALOMAR</v>
      </c>
      <c r="AA12" s="17"/>
      <c r="AB12" s="16" t="str">
        <f ca="1">IFERROR(__xludf.DUMMYFUNCTION("""COMPUTED_VALUE"""),"NO SE CITO")</f>
        <v>NO SE CITO</v>
      </c>
      <c r="AC12" s="17"/>
      <c r="AD12" s="16"/>
      <c r="AE12" s="17"/>
      <c r="AF12" s="16" t="str">
        <f ca="1">IFERROR(__xludf.DUMMYFUNCTION("""COMPUTED_VALUE"""),"ACTIVIDAD EN GUERRERO")</f>
        <v>ACTIVIDAD EN GUERRERO</v>
      </c>
      <c r="AG12" s="17"/>
      <c r="AH12" s="16" t="str">
        <f ca="1">IFERROR(__xludf.DUMMYFUNCTION("""COMPUTED_VALUE"""),"APOYO AL CONTRATO DE AUTO, RETIRO DE INSUMOS EN PESQUERIA")</f>
        <v>APOYO AL CONTRATO DE AUTO, RETIRO DE INSUMOS EN PESQUERIA</v>
      </c>
      <c r="AI12" s="17"/>
      <c r="AJ12" s="16" t="str">
        <f ca="1">IFERROR(__xludf.DUMMYFUNCTION("""COMPUTED_VALUE"""),"APOYO EN ALMACEN, EN ESPERA DE OT PARA INICIAR ACTIVIDADES EN PALOMAR")</f>
        <v>APOYO EN ALMACEN, EN ESPERA DE OT PARA INICIAR ACTIVIDADES EN PALOMAR</v>
      </c>
      <c r="AK12" s="17"/>
      <c r="AL12" s="16" t="str">
        <f ca="1">IFERROR(__xludf.DUMMYFUNCTION("""COMPUTED_VALUE"""),"ASISTIO A CURSO DE ALTURAS")</f>
        <v>ASISTIO A CURSO DE ALTURAS</v>
      </c>
      <c r="AM12" s="17"/>
      <c r="AN12" s="16" t="str">
        <f ca="1">IFERROR(__xludf.DUMMYFUNCTION("""COMPUTED_VALUE"""),"ASISTIO A CURSO DE ALTURA, ACTIVIDAD EN PALOMAR GUERRERO")</f>
        <v>ASISTIO A CURSO DE ALTURA, ACTIVIDAD EN PALOMAR GUERRERO</v>
      </c>
      <c r="AO12" s="17"/>
      <c r="AP12" s="16" t="str">
        <f ca="1">IFERROR(__xludf.DUMMYFUNCTION("""COMPUTED_VALUE"""),"ASISTIO A CURSO REDI")</f>
        <v>ASISTIO A CURSO REDI</v>
      </c>
      <c r="AQ12" s="17"/>
      <c r="AR12" s="16"/>
      <c r="AS12" s="17"/>
      <c r="AT12" s="16" t="str">
        <f ca="1">IFERROR(__xludf.DUMMYFUNCTION("""COMPUTED_VALUE"""),"ACTIVIDAD EN GUERRERO")</f>
        <v>ACTIVIDAD EN GUERRERO</v>
      </c>
      <c r="AU12" s="17"/>
      <c r="AV12" s="16" t="str">
        <f ca="1">IFERROR(__xludf.DUMMYFUNCTION("""COMPUTED_VALUE"""),"ACTIVIDAD EN GUERRERO")</f>
        <v>ACTIVIDAD EN GUERRERO</v>
      </c>
      <c r="AW12" s="17"/>
      <c r="AX12" s="16" t="str">
        <f ca="1">IFERROR(__xludf.DUMMYFUNCTION("""COMPUTED_VALUE"""),"ACTIVIDAD EN GUERRERO, ENVIO DE COTIZACION")</f>
        <v>ACTIVIDAD EN GUERRERO, ENVIO DE COTIZACION</v>
      </c>
      <c r="AY12" s="17"/>
      <c r="AZ12" s="16" t="str">
        <f ca="1">IFERROR(__xludf.DUMMYFUNCTION("""COMPUTED_VALUE"""),"ACTIVIDAD EN ALMACEN")</f>
        <v>ACTIVIDAD EN ALMACEN</v>
      </c>
      <c r="BA12" s="17"/>
      <c r="BB12" s="16" t="str">
        <f ca="1">IFERROR(__xludf.DUMMYFUNCTION("""COMPUTED_VALUE"""),"RELEVAMIENTO EN TECHGEN, REUNION ISO MITRAS")</f>
        <v>RELEVAMIENTO EN TECHGEN, REUNION ISO MITRAS</v>
      </c>
      <c r="BC12" s="17"/>
      <c r="BD12" s="16" t="str">
        <f ca="1">IFERROR(__xludf.DUMMYFUNCTION("""COMPUTED_VALUE"""),"NO SE CITO")</f>
        <v>NO SE CITO</v>
      </c>
      <c r="BE12" s="17"/>
      <c r="BF12" s="16"/>
      <c r="BG12" s="17"/>
      <c r="BH12" s="16"/>
      <c r="BI12" s="17"/>
      <c r="BJ12" s="16" t="str">
        <f ca="1">IFERROR(__xludf.DUMMYFUNCTION("""COMPUTED_VALUE"""),"APOYO AL CONTRATO DE AUTO, ACTIVIDAD EN GUERRERO, SE CONTEMPLA 2 HORAS EXTRAS")</f>
        <v>APOYO AL CONTRATO DE AUTO, ACTIVIDAD EN GUERRERO, SE CONTEMPLA 2 HORAS EXTRAS</v>
      </c>
      <c r="BK12" s="17"/>
      <c r="BL12" s="8"/>
    </row>
    <row r="13" spans="1:64" ht="12.75" x14ac:dyDescent="0.2">
      <c r="A13" s="9" t="str">
        <f ca="1">IFERROR(__xludf.DUMMYFUNCTION("""COMPUTED_VALUE"""),"HORAS EXTRA/PRIMA ALIMENTICIA")</f>
        <v>HORAS EXTRA/PRIMA ALIMENTICIA</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
        <f ca="1">IFERROR(__xludf.DUMMYFUNCTION("""COMPUTED_VALUE"""),0)</f>
        <v>0</v>
      </c>
    </row>
    <row r="14" spans="1:64" ht="12.75" x14ac:dyDescent="0.2">
      <c r="A14" s="3" t="str">
        <f ca="1">IFERROR(__xludf.DUMMYFUNCTION("""COMPUTED_VALUE"""),"NOMBRE")</f>
        <v>NOMBRE</v>
      </c>
      <c r="B14" s="4">
        <f ca="1">IFERROR(__xludf.DUMMYFUNCTION("""COMPUTED_VALUE"""),45200)</f>
        <v>45200</v>
      </c>
      <c r="C14" s="5"/>
      <c r="D14" s="4">
        <f ca="1">IFERROR(__xludf.DUMMYFUNCTION("""COMPUTED_VALUE"""),45201)</f>
        <v>45201</v>
      </c>
      <c r="E14" s="5"/>
      <c r="F14" s="4">
        <f ca="1">IFERROR(__xludf.DUMMYFUNCTION("""COMPUTED_VALUE"""),45202)</f>
        <v>45202</v>
      </c>
      <c r="G14" s="5"/>
      <c r="H14" s="4">
        <f ca="1">IFERROR(__xludf.DUMMYFUNCTION("""COMPUTED_VALUE"""),45203)</f>
        <v>45203</v>
      </c>
      <c r="I14" s="5"/>
      <c r="J14" s="4">
        <f ca="1">IFERROR(__xludf.DUMMYFUNCTION("""COMPUTED_VALUE"""),45204)</f>
        <v>45204</v>
      </c>
      <c r="K14" s="5"/>
      <c r="L14" s="4">
        <f ca="1">IFERROR(__xludf.DUMMYFUNCTION("""COMPUTED_VALUE"""),45205)</f>
        <v>45205</v>
      </c>
      <c r="M14" s="5"/>
      <c r="N14" s="4">
        <f ca="1">IFERROR(__xludf.DUMMYFUNCTION("""COMPUTED_VALUE"""),45206)</f>
        <v>45206</v>
      </c>
      <c r="O14" s="5"/>
      <c r="P14" s="4">
        <f ca="1">IFERROR(__xludf.DUMMYFUNCTION("""COMPUTED_VALUE"""),45207)</f>
        <v>45207</v>
      </c>
      <c r="Q14" s="5"/>
      <c r="R14" s="4">
        <f ca="1">IFERROR(__xludf.DUMMYFUNCTION("""COMPUTED_VALUE"""),45208)</f>
        <v>45208</v>
      </c>
      <c r="S14" s="5"/>
      <c r="T14" s="4">
        <f ca="1">IFERROR(__xludf.DUMMYFUNCTION("""COMPUTED_VALUE"""),45209)</f>
        <v>45209</v>
      </c>
      <c r="U14" s="5"/>
      <c r="V14" s="4">
        <f ca="1">IFERROR(__xludf.DUMMYFUNCTION("""COMPUTED_VALUE"""),45210)</f>
        <v>45210</v>
      </c>
      <c r="W14" s="5" t="str">
        <f ca="1">IFERROR(__xludf.DUMMYFUNCTION("""COMPUTED_VALUE"""),"RETARDO")</f>
        <v>RETARDO</v>
      </c>
      <c r="X14" s="4">
        <f ca="1">IFERROR(__xludf.DUMMYFUNCTION("""COMPUTED_VALUE"""),45211)</f>
        <v>45211</v>
      </c>
      <c r="Y14" s="5" t="str">
        <f ca="1">IFERROR(__xludf.DUMMYFUNCTION("""COMPUTED_VALUE"""),"FALTA")</f>
        <v>FALTA</v>
      </c>
      <c r="Z14" s="4">
        <f ca="1">IFERROR(__xludf.DUMMYFUNCTION("""COMPUTED_VALUE"""),45212)</f>
        <v>45212</v>
      </c>
      <c r="AA14" s="5"/>
      <c r="AB14" s="4">
        <f ca="1">IFERROR(__xludf.DUMMYFUNCTION("""COMPUTED_VALUE"""),45213)</f>
        <v>45213</v>
      </c>
      <c r="AC14" s="5"/>
      <c r="AD14" s="4">
        <f ca="1">IFERROR(__xludf.DUMMYFUNCTION("""COMPUTED_VALUE"""),45214)</f>
        <v>45214</v>
      </c>
      <c r="AE14" s="5"/>
      <c r="AF14" s="4">
        <f ca="1">IFERROR(__xludf.DUMMYFUNCTION("""COMPUTED_VALUE"""),45215)</f>
        <v>45215</v>
      </c>
      <c r="AG14" s="5" t="str">
        <f ca="1">IFERROR(__xludf.DUMMYFUNCTION("""COMPUTED_VALUE"""),"RETARDO")</f>
        <v>RETARDO</v>
      </c>
      <c r="AH14" s="4">
        <f ca="1">IFERROR(__xludf.DUMMYFUNCTION("""COMPUTED_VALUE"""),45216)</f>
        <v>45216</v>
      </c>
      <c r="AI14" s="5"/>
      <c r="AJ14" s="4">
        <f ca="1">IFERROR(__xludf.DUMMYFUNCTION("""COMPUTED_VALUE"""),45217)</f>
        <v>45217</v>
      </c>
      <c r="AK14" s="5"/>
      <c r="AL14" s="4">
        <f ca="1">IFERROR(__xludf.DUMMYFUNCTION("""COMPUTED_VALUE"""),45218)</f>
        <v>45218</v>
      </c>
      <c r="AM14" s="5"/>
      <c r="AN14" s="4">
        <f ca="1">IFERROR(__xludf.DUMMYFUNCTION("""COMPUTED_VALUE"""),45219)</f>
        <v>45219</v>
      </c>
      <c r="AO14" s="5"/>
      <c r="AP14" s="4">
        <f ca="1">IFERROR(__xludf.DUMMYFUNCTION("""COMPUTED_VALUE"""),45220)</f>
        <v>45220</v>
      </c>
      <c r="AQ14" s="5" t="str">
        <f ca="1">IFERROR(__xludf.DUMMYFUNCTION("""COMPUTED_VALUE"""),"SUSPENSION")</f>
        <v>SUSPENSION</v>
      </c>
      <c r="AR14" s="4">
        <f ca="1">IFERROR(__xludf.DUMMYFUNCTION("""COMPUTED_VALUE"""),45221)</f>
        <v>45221</v>
      </c>
      <c r="AS14" s="5" t="str">
        <f ca="1">IFERROR(__xludf.DUMMYFUNCTION("""COMPUTED_VALUE"""),"SUSPENSION")</f>
        <v>SUSPENSION</v>
      </c>
      <c r="AT14" s="4">
        <f ca="1">IFERROR(__xludf.DUMMYFUNCTION("""COMPUTED_VALUE"""),45222)</f>
        <v>45222</v>
      </c>
      <c r="AU14" s="5" t="str">
        <f ca="1">IFERROR(__xludf.DUMMYFUNCTION("""COMPUTED_VALUE"""),"SUSPENSION")</f>
        <v>SUSPENSION</v>
      </c>
      <c r="AV14" s="4">
        <f ca="1">IFERROR(__xludf.DUMMYFUNCTION("""COMPUTED_VALUE"""),45223)</f>
        <v>45223</v>
      </c>
      <c r="AW14" s="5" t="str">
        <f ca="1">IFERROR(__xludf.DUMMYFUNCTION("""COMPUTED_VALUE"""),"SUSPENSION")</f>
        <v>SUSPENSION</v>
      </c>
      <c r="AX14" s="4">
        <f ca="1">IFERROR(__xludf.DUMMYFUNCTION("""COMPUTED_VALUE"""),45224)</f>
        <v>45224</v>
      </c>
      <c r="AY14" s="5" t="str">
        <f ca="1">IFERROR(__xludf.DUMMYFUNCTION("""COMPUTED_VALUE"""),"SUSPENSION")</f>
        <v>SUSPENSION</v>
      </c>
      <c r="AZ14" s="4">
        <f ca="1">IFERROR(__xludf.DUMMYFUNCTION("""COMPUTED_VALUE"""),45225)</f>
        <v>45225</v>
      </c>
      <c r="BA14" s="5" t="str">
        <f ca="1">IFERROR(__xludf.DUMMYFUNCTION("""COMPUTED_VALUE"""),"SUSPENSION")</f>
        <v>SUSPENSION</v>
      </c>
      <c r="BB14" s="4">
        <f ca="1">IFERROR(__xludf.DUMMYFUNCTION("""COMPUTED_VALUE"""),45226)</f>
        <v>45226</v>
      </c>
      <c r="BC14" s="5" t="str">
        <f ca="1">IFERROR(__xludf.DUMMYFUNCTION("""COMPUTED_VALUE"""),"SUSPENSION")</f>
        <v>SUSPENSION</v>
      </c>
      <c r="BD14" s="4">
        <f ca="1">IFERROR(__xludf.DUMMYFUNCTION("""COMPUTED_VALUE"""),45227)</f>
        <v>45227</v>
      </c>
      <c r="BE14" s="5" t="str">
        <f ca="1">IFERROR(__xludf.DUMMYFUNCTION("""COMPUTED_VALUE"""),"SUSPENSION")</f>
        <v>SUSPENSION</v>
      </c>
      <c r="BF14" s="4">
        <f ca="1">IFERROR(__xludf.DUMMYFUNCTION("""COMPUTED_VALUE"""),45228)</f>
        <v>45228</v>
      </c>
      <c r="BG14" s="5" t="str">
        <f ca="1">IFERROR(__xludf.DUMMYFUNCTION("""COMPUTED_VALUE"""),"SUSPENSION")</f>
        <v>SUSPENSION</v>
      </c>
      <c r="BH14" s="4">
        <f ca="1">IFERROR(__xludf.DUMMYFUNCTION("""COMPUTED_VALUE"""),45229)</f>
        <v>45229</v>
      </c>
      <c r="BI14" s="5" t="str">
        <f ca="1">IFERROR(__xludf.DUMMYFUNCTION("""COMPUTED_VALUE"""),"SUSPENSION")</f>
        <v>SUSPENSION</v>
      </c>
      <c r="BJ14" s="4">
        <f ca="1">IFERROR(__xludf.DUMMYFUNCTION("""COMPUTED_VALUE"""),45230)</f>
        <v>45230</v>
      </c>
      <c r="BK14" s="5" t="str">
        <f ca="1">IFERROR(__xludf.DUMMYFUNCTION("""COMPUTED_VALUE"""),"SUSPENSION")</f>
        <v>SUSPENSION</v>
      </c>
      <c r="BL14" s="6" t="str">
        <f ca="1">IFERROR(__xludf.DUMMYFUNCTION("""COMPUTED_VALUE"""),"HORAS EXTRA")</f>
        <v>HORAS EXTRA</v>
      </c>
    </row>
    <row r="15" spans="1:64" ht="12.75" x14ac:dyDescent="0.2">
      <c r="A15" s="18" t="str">
        <f ca="1">IFERROR(__xludf.DUMMYFUNCTION("""COMPUTED_VALUE"""),"ALEJANDRO RUIZ")</f>
        <v>ALEJANDRO RUIZ</v>
      </c>
      <c r="B15" s="7"/>
      <c r="C15" s="7"/>
      <c r="D15" s="7"/>
      <c r="E15" s="7"/>
      <c r="F15" s="7"/>
      <c r="G15" s="7"/>
      <c r="H15" s="7"/>
      <c r="I15" s="7"/>
      <c r="J15" s="7"/>
      <c r="K15" s="7"/>
      <c r="L15" s="7"/>
      <c r="M15" s="7"/>
      <c r="N15" s="7"/>
      <c r="O15" s="7"/>
      <c r="P15" s="7"/>
      <c r="Q15" s="7"/>
      <c r="R15" s="7" t="str">
        <f ca="1">IFERROR(__xludf.DUMMYFUNCTION("""COMPUTED_VALUE"""),"ALMACEN")</f>
        <v>ALMACEN</v>
      </c>
      <c r="S15" s="7" t="str">
        <f ca="1">IFERROR(__xludf.DUMMYFUNCTION("""COMPUTED_VALUE"""),"ALMACEN")</f>
        <v>ALMACEN</v>
      </c>
      <c r="T15" s="7" t="str">
        <f ca="1">IFERROR(__xludf.DUMMYFUNCTION("""COMPUTED_VALUE"""),"ALMACEN")</f>
        <v>ALMACEN</v>
      </c>
      <c r="U15" s="7" t="str">
        <f ca="1">IFERROR(__xludf.DUMMYFUNCTION("""COMPUTED_VALUE"""),"ALMACEN")</f>
        <v>ALMACEN</v>
      </c>
      <c r="V15" s="7" t="str">
        <f ca="1">IFERROR(__xludf.DUMMYFUNCTION("""COMPUTED_VALUE"""),"ALMACEN")</f>
        <v>ALMACEN</v>
      </c>
      <c r="W15" s="7" t="str">
        <f ca="1">IFERROR(__xludf.DUMMYFUNCTION("""COMPUTED_VALUE"""),"ALMACEN")</f>
        <v>ALMACEN</v>
      </c>
      <c r="X15" s="7"/>
      <c r="Y15" s="7"/>
      <c r="Z15" s="7" t="str">
        <f ca="1">IFERROR(__xludf.DUMMYFUNCTION("""COMPUTED_VALUE"""),"ALMACEN")</f>
        <v>ALMACEN</v>
      </c>
      <c r="AA15" s="7" t="str">
        <f ca="1">IFERROR(__xludf.DUMMYFUNCTION("""COMPUTED_VALUE"""),"ALMACEN")</f>
        <v>ALMACEN</v>
      </c>
      <c r="AB15" s="7"/>
      <c r="AC15" s="7"/>
      <c r="AD15" s="7"/>
      <c r="AE15" s="7"/>
      <c r="AF15" s="7" t="str">
        <f ca="1">IFERROR(__xludf.DUMMYFUNCTION("""COMPUTED_VALUE"""),"ALMACEN")</f>
        <v>ALMACEN</v>
      </c>
      <c r="AG15" s="7" t="str">
        <f ca="1">IFERROR(__xludf.DUMMYFUNCTION("""COMPUTED_VALUE"""),"ALMACEN")</f>
        <v>ALMACEN</v>
      </c>
      <c r="AH15" s="7" t="str">
        <f ca="1">IFERROR(__xludf.DUMMYFUNCTION("""COMPUTED_VALUE"""),"ALMACEN")</f>
        <v>ALMACEN</v>
      </c>
      <c r="AI15" s="7" t="str">
        <f ca="1">IFERROR(__xludf.DUMMYFUNCTION("""COMPUTED_VALUE"""),"ALMACEN")</f>
        <v>ALMACEN</v>
      </c>
      <c r="AJ15" s="7" t="str">
        <f ca="1">IFERROR(__xludf.DUMMYFUNCTION("""COMPUTED_VALUE"""),"ALMACEN")</f>
        <v>ALMACEN</v>
      </c>
      <c r="AK15" s="7" t="str">
        <f ca="1">IFERROR(__xludf.DUMMYFUNCTION("""COMPUTED_VALUE"""),"ALMACEN")</f>
        <v>ALMACEN</v>
      </c>
      <c r="AL15" s="7" t="str">
        <f ca="1">IFERROR(__xludf.DUMMYFUNCTION("""COMPUTED_VALUE"""),"ALMACEN")</f>
        <v>ALMACEN</v>
      </c>
      <c r="AM15" s="7" t="str">
        <f ca="1">IFERROR(__xludf.DUMMYFUNCTION("""COMPUTED_VALUE"""),"ALMACEN")</f>
        <v>ALMACEN</v>
      </c>
      <c r="AN15" s="7" t="str">
        <f ca="1">IFERROR(__xludf.DUMMYFUNCTION("""COMPUTED_VALUE"""),"ALMACEN")</f>
        <v>ALMACEN</v>
      </c>
      <c r="AO15" s="7" t="str">
        <f ca="1">IFERROR(__xludf.DUMMYFUNCTION("""COMPUTED_VALUE"""),"ALMACEN")</f>
        <v>ALMACEN</v>
      </c>
      <c r="AP15" s="7"/>
      <c r="AQ15" s="7"/>
      <c r="AR15" s="7"/>
      <c r="AS15" s="7"/>
      <c r="AT15" s="7"/>
      <c r="AU15" s="7"/>
      <c r="AV15" s="7"/>
      <c r="AW15" s="7"/>
      <c r="AX15" s="7"/>
      <c r="AY15" s="7"/>
      <c r="AZ15" s="7"/>
      <c r="BA15" s="7"/>
      <c r="BB15" s="7"/>
      <c r="BC15" s="7"/>
      <c r="BD15" s="7"/>
      <c r="BE15" s="7"/>
      <c r="BF15" s="7"/>
      <c r="BG15" s="7"/>
      <c r="BH15" s="7"/>
      <c r="BI15" s="7"/>
      <c r="BJ15" s="7"/>
      <c r="BK15" s="7"/>
      <c r="BL15" s="8"/>
    </row>
    <row r="16" spans="1:64" ht="79.5" customHeight="1" x14ac:dyDescent="0.2">
      <c r="A16" s="17"/>
      <c r="B16" s="16"/>
      <c r="C16" s="17"/>
      <c r="D16" s="16"/>
      <c r="E16" s="17"/>
      <c r="F16" s="16"/>
      <c r="G16" s="17"/>
      <c r="H16" s="16"/>
      <c r="I16" s="17"/>
      <c r="J16" s="16"/>
      <c r="K16" s="17"/>
      <c r="L16" s="16"/>
      <c r="M16" s="17"/>
      <c r="N16" s="16"/>
      <c r="O16" s="17"/>
      <c r="P16" s="16"/>
      <c r="Q16" s="17"/>
      <c r="R16" s="16" t="str">
        <f ca="1">IFERROR(__xludf.DUMMYFUNCTION("""COMPUTED_VALUE"""),"APOYO AL CONTRATO DE INFRA, INVENTARIO DE HERRAMIENTAS")</f>
        <v>APOYO AL CONTRATO DE INFRA, INVENTARIO DE HERRAMIENTAS</v>
      </c>
      <c r="S16" s="17"/>
      <c r="T16" s="16" t="str">
        <f ca="1">IFERROR(__xludf.DUMMYFUNCTION("""COMPUTED_VALUE"""),"APOYO AL CONTRATO DE INFRA")</f>
        <v>APOYO AL CONTRATO DE INFRA</v>
      </c>
      <c r="U16" s="17"/>
      <c r="V16" s="16" t="str">
        <f ca="1">IFERROR(__xludf.DUMMYFUNCTION("""COMPUTED_VALUE"""),"LLEGO 1 HORA TARDE, INVENTARIO DE MATERIALES Y HERRAMIENTAS DEL CONTRATO")</f>
        <v>LLEGO 1 HORA TARDE, INVENTARIO DE MATERIALES Y HERRAMIENTAS DEL CONTRATO</v>
      </c>
      <c r="W16" s="17"/>
      <c r="X16" s="16"/>
      <c r="Y16" s="17"/>
      <c r="Z16" s="16" t="str">
        <f ca="1">IFERROR(__xludf.DUMMYFUNCTION("""COMPUTED_VALUE"""),"ACTIVIDAD EN GUERRERO, PALOMAR")</f>
        <v>ACTIVIDAD EN GUERRERO, PALOMAR</v>
      </c>
      <c r="AA16" s="17"/>
      <c r="AB16" s="16" t="str">
        <f ca="1">IFERROR(__xludf.DUMMYFUNCTION("""COMPUTED_VALUE"""),"NO SE CITO")</f>
        <v>NO SE CITO</v>
      </c>
      <c r="AC16" s="17"/>
      <c r="AD16" s="16"/>
      <c r="AE16" s="17"/>
      <c r="AF16" s="16" t="str">
        <f ca="1">IFERROR(__xludf.DUMMYFUNCTION("""COMPUTED_VALUE"""),"RETRASO DE 30 MIN, ACTIVIDAD EN GUERRERO")</f>
        <v>RETRASO DE 30 MIN, ACTIVIDAD EN GUERRERO</v>
      </c>
      <c r="AG16" s="17"/>
      <c r="AH16" s="16" t="str">
        <f ca="1">IFERROR(__xludf.DUMMYFUNCTION("""COMPUTED_VALUE"""),"APOYO AL CONTRATO DE AUTO, RETIRO DE INSUMOS EN PESQUERIA")</f>
        <v>APOYO AL CONTRATO DE AUTO, RETIRO DE INSUMOS EN PESQUERIA</v>
      </c>
      <c r="AI16" s="17"/>
      <c r="AJ16" s="16" t="str">
        <f ca="1">IFERROR(__xludf.DUMMYFUNCTION("""COMPUTED_VALUE"""),"APOYO EN ALMACEN,EN ESPERA DE OT PARA INICIAR ACTIVIDADES EN PALOMAR")</f>
        <v>APOYO EN ALMACEN,EN ESPERA DE OT PARA INICIAR ACTIVIDADES EN PALOMAR</v>
      </c>
      <c r="AK16" s="17"/>
      <c r="AL16" s="16" t="str">
        <f ca="1">IFERROR(__xludf.DUMMYFUNCTION("""COMPUTED_VALUE"""),"ACTIVIDAD EN PALOMAR, GUERRERO")</f>
        <v>ACTIVIDAD EN PALOMAR, GUERRERO</v>
      </c>
      <c r="AM16" s="17"/>
      <c r="AN16" s="16" t="str">
        <f ca="1">IFERROR(__xludf.DUMMYFUNCTION("""COMPUTED_VALUE"""),"ACTIVIDAD EN PALOMAR, GUERRERO, SE RETIRO DE PLANTA POR SALIR POSITIVO A PRUEBA DOPPING")</f>
        <v>ACTIVIDAD EN PALOMAR, GUERRERO, SE RETIRO DE PLANTA POR SALIR POSITIVO A PRUEBA DOPPING</v>
      </c>
      <c r="AO16" s="17"/>
      <c r="AP16" s="16" t="str">
        <f ca="1">IFERROR(__xludf.DUMMYFUNCTION("""COMPUTED_VALUE"""),"SUSPENSION POR PRUEBA DOPPING")</f>
        <v>SUSPENSION POR PRUEBA DOPPING</v>
      </c>
      <c r="AQ16" s="17"/>
      <c r="AR16" s="16"/>
      <c r="AS16" s="17"/>
      <c r="AT16" s="16" t="str">
        <f ca="1">IFERROR(__xludf.DUMMYFUNCTION("""COMPUTED_VALUE"""),"SUSPENSION POR PRUEBA DOPPING")</f>
        <v>SUSPENSION POR PRUEBA DOPPING</v>
      </c>
      <c r="AU16" s="17"/>
      <c r="AV16" s="16" t="str">
        <f ca="1">IFERROR(__xludf.DUMMYFUNCTION("""COMPUTED_VALUE"""),"SUSPENSION POR PRUEBA DOPPING")</f>
        <v>SUSPENSION POR PRUEBA DOPPING</v>
      </c>
      <c r="AW16" s="17"/>
      <c r="AX16" s="16"/>
      <c r="AY16" s="17"/>
      <c r="AZ16" s="16"/>
      <c r="BA16" s="17"/>
      <c r="BB16" s="16"/>
      <c r="BC16" s="17"/>
      <c r="BD16" s="16"/>
      <c r="BE16" s="17"/>
      <c r="BF16" s="16"/>
      <c r="BG16" s="17"/>
      <c r="BH16" s="16"/>
      <c r="BI16" s="17"/>
      <c r="BJ16" s="16"/>
      <c r="BK16" s="17"/>
      <c r="BL16" s="8"/>
    </row>
    <row r="17" spans="1:64" ht="12.75" x14ac:dyDescent="0.2">
      <c r="A17" s="9" t="str">
        <f ca="1">IFERROR(__xludf.DUMMYFUNCTION("""COMPUTED_VALUE"""),"HORAS EXTRA/PRIMA ALIMENTICIA")</f>
        <v>HORAS EXTRA/PRIMA ALIMENTICIA</v>
      </c>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
        <f ca="1">IFERROR(__xludf.DUMMYFUNCTION("""COMPUTED_VALUE"""),0)</f>
        <v>0</v>
      </c>
    </row>
    <row r="18" spans="1:64" ht="12.75" x14ac:dyDescent="0.2">
      <c r="A18" s="3" t="str">
        <f ca="1">IFERROR(__xludf.DUMMYFUNCTION("""COMPUTED_VALUE"""),"NOMBRE")</f>
        <v>NOMBRE</v>
      </c>
      <c r="B18" s="4">
        <f ca="1">IFERROR(__xludf.DUMMYFUNCTION("""COMPUTED_VALUE"""),45200)</f>
        <v>45200</v>
      </c>
      <c r="C18" s="5"/>
      <c r="D18" s="4">
        <f ca="1">IFERROR(__xludf.DUMMYFUNCTION("""COMPUTED_VALUE"""),45201)</f>
        <v>45201</v>
      </c>
      <c r="E18" s="5"/>
      <c r="F18" s="4">
        <f ca="1">IFERROR(__xludf.DUMMYFUNCTION("""COMPUTED_VALUE"""),45202)</f>
        <v>45202</v>
      </c>
      <c r="G18" s="5"/>
      <c r="H18" s="4">
        <f ca="1">IFERROR(__xludf.DUMMYFUNCTION("""COMPUTED_VALUE"""),45203)</f>
        <v>45203</v>
      </c>
      <c r="I18" s="5"/>
      <c r="J18" s="4">
        <f ca="1">IFERROR(__xludf.DUMMYFUNCTION("""COMPUTED_VALUE"""),45204)</f>
        <v>45204</v>
      </c>
      <c r="K18" s="5"/>
      <c r="L18" s="4">
        <f ca="1">IFERROR(__xludf.DUMMYFUNCTION("""COMPUTED_VALUE"""),45205)</f>
        <v>45205</v>
      </c>
      <c r="M18" s="5"/>
      <c r="N18" s="4">
        <f ca="1">IFERROR(__xludf.DUMMYFUNCTION("""COMPUTED_VALUE"""),45206)</f>
        <v>45206</v>
      </c>
      <c r="O18" s="5"/>
      <c r="P18" s="4">
        <f ca="1">IFERROR(__xludf.DUMMYFUNCTION("""COMPUTED_VALUE"""),45207)</f>
        <v>45207</v>
      </c>
      <c r="Q18" s="5"/>
      <c r="R18" s="4">
        <f ca="1">IFERROR(__xludf.DUMMYFUNCTION("""COMPUTED_VALUE"""),45208)</f>
        <v>45208</v>
      </c>
      <c r="S18" s="5"/>
      <c r="T18" s="4">
        <f ca="1">IFERROR(__xludf.DUMMYFUNCTION("""COMPUTED_VALUE"""),45209)</f>
        <v>45209</v>
      </c>
      <c r="U18" s="5"/>
      <c r="V18" s="4">
        <f ca="1">IFERROR(__xludf.DUMMYFUNCTION("""COMPUTED_VALUE"""),45210)</f>
        <v>45210</v>
      </c>
      <c r="W18" s="5"/>
      <c r="X18" s="4">
        <f ca="1">IFERROR(__xludf.DUMMYFUNCTION("""COMPUTED_VALUE"""),45211)</f>
        <v>45211</v>
      </c>
      <c r="Y18" s="5"/>
      <c r="Z18" s="4">
        <f ca="1">IFERROR(__xludf.DUMMYFUNCTION("""COMPUTED_VALUE"""),45212)</f>
        <v>45212</v>
      </c>
      <c r="AA18" s="5"/>
      <c r="AB18" s="4">
        <f ca="1">IFERROR(__xludf.DUMMYFUNCTION("""COMPUTED_VALUE"""),45213)</f>
        <v>45213</v>
      </c>
      <c r="AC18" s="5"/>
      <c r="AD18" s="4">
        <f ca="1">IFERROR(__xludf.DUMMYFUNCTION("""COMPUTED_VALUE"""),45214)</f>
        <v>45214</v>
      </c>
      <c r="AE18" s="5"/>
      <c r="AF18" s="4">
        <f ca="1">IFERROR(__xludf.DUMMYFUNCTION("""COMPUTED_VALUE"""),45215)</f>
        <v>45215</v>
      </c>
      <c r="AG18" s="5"/>
      <c r="AH18" s="4">
        <f ca="1">IFERROR(__xludf.DUMMYFUNCTION("""COMPUTED_VALUE"""),45216)</f>
        <v>45216</v>
      </c>
      <c r="AI18" s="5"/>
      <c r="AJ18" s="4">
        <f ca="1">IFERROR(__xludf.DUMMYFUNCTION("""COMPUTED_VALUE"""),45217)</f>
        <v>45217</v>
      </c>
      <c r="AK18" s="5"/>
      <c r="AL18" s="4">
        <f ca="1">IFERROR(__xludf.DUMMYFUNCTION("""COMPUTED_VALUE"""),45218)</f>
        <v>45218</v>
      </c>
      <c r="AM18" s="5"/>
      <c r="AN18" s="4">
        <f ca="1">IFERROR(__xludf.DUMMYFUNCTION("""COMPUTED_VALUE"""),45219)</f>
        <v>45219</v>
      </c>
      <c r="AO18" s="5"/>
      <c r="AP18" s="4">
        <f ca="1">IFERROR(__xludf.DUMMYFUNCTION("""COMPUTED_VALUE"""),45220)</f>
        <v>45220</v>
      </c>
      <c r="AQ18" s="5"/>
      <c r="AR18" s="4">
        <f ca="1">IFERROR(__xludf.DUMMYFUNCTION("""COMPUTED_VALUE"""),45221)</f>
        <v>45221</v>
      </c>
      <c r="AS18" s="5"/>
      <c r="AT18" s="4">
        <f ca="1">IFERROR(__xludf.DUMMYFUNCTION("""COMPUTED_VALUE"""),45222)</f>
        <v>45222</v>
      </c>
      <c r="AU18" s="5"/>
      <c r="AV18" s="4">
        <f ca="1">IFERROR(__xludf.DUMMYFUNCTION("""COMPUTED_VALUE"""),45223)</f>
        <v>45223</v>
      </c>
      <c r="AW18" s="5"/>
      <c r="AX18" s="4">
        <f ca="1">IFERROR(__xludf.DUMMYFUNCTION("""COMPUTED_VALUE"""),45224)</f>
        <v>45224</v>
      </c>
      <c r="AY18" s="5"/>
      <c r="AZ18" s="4">
        <f ca="1">IFERROR(__xludf.DUMMYFUNCTION("""COMPUTED_VALUE"""),45225)</f>
        <v>45225</v>
      </c>
      <c r="BA18" s="5"/>
      <c r="BB18" s="4">
        <f ca="1">IFERROR(__xludf.DUMMYFUNCTION("""COMPUTED_VALUE"""),45226)</f>
        <v>45226</v>
      </c>
      <c r="BC18" s="5"/>
      <c r="BD18" s="4">
        <f ca="1">IFERROR(__xludf.DUMMYFUNCTION("""COMPUTED_VALUE"""),45227)</f>
        <v>45227</v>
      </c>
      <c r="BE18" s="5"/>
      <c r="BF18" s="4">
        <f ca="1">IFERROR(__xludf.DUMMYFUNCTION("""COMPUTED_VALUE"""),45228)</f>
        <v>45228</v>
      </c>
      <c r="BG18" s="5"/>
      <c r="BH18" s="4">
        <f ca="1">IFERROR(__xludf.DUMMYFUNCTION("""COMPUTED_VALUE"""),45229)</f>
        <v>45229</v>
      </c>
      <c r="BI18" s="5"/>
      <c r="BJ18" s="4">
        <f ca="1">IFERROR(__xludf.DUMMYFUNCTION("""COMPUTED_VALUE"""),45230)</f>
        <v>45230</v>
      </c>
      <c r="BK18" s="5"/>
      <c r="BL18" s="6" t="str">
        <f ca="1">IFERROR(__xludf.DUMMYFUNCTION("""COMPUTED_VALUE"""),"HORAS EXTRA")</f>
        <v>HORAS EXTRA</v>
      </c>
    </row>
    <row r="19" spans="1:64" ht="12.75" x14ac:dyDescent="0.2">
      <c r="A19" s="18"/>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8"/>
    </row>
    <row r="20" spans="1:64" ht="79.5" customHeight="1" x14ac:dyDescent="0.2">
      <c r="A20" s="17"/>
      <c r="B20" s="16"/>
      <c r="C20" s="17"/>
      <c r="D20" s="16"/>
      <c r="E20" s="17"/>
      <c r="F20" s="16"/>
      <c r="G20" s="17"/>
      <c r="H20" s="16"/>
      <c r="I20" s="17"/>
      <c r="J20" s="16"/>
      <c r="K20" s="17"/>
      <c r="L20" s="16"/>
      <c r="M20" s="17"/>
      <c r="N20" s="16"/>
      <c r="O20" s="17"/>
      <c r="P20" s="16"/>
      <c r="Q20" s="17"/>
      <c r="R20" s="16"/>
      <c r="S20" s="17"/>
      <c r="T20" s="16"/>
      <c r="U20" s="17"/>
      <c r="V20" s="16"/>
      <c r="W20" s="17"/>
      <c r="X20" s="16"/>
      <c r="Y20" s="17"/>
      <c r="Z20" s="16"/>
      <c r="AA20" s="17"/>
      <c r="AB20" s="16"/>
      <c r="AC20" s="17"/>
      <c r="AD20" s="16"/>
      <c r="AE20" s="17"/>
      <c r="AF20" s="16"/>
      <c r="AG20" s="17"/>
      <c r="AH20" s="16"/>
      <c r="AI20" s="17"/>
      <c r="AJ20" s="16"/>
      <c r="AK20" s="17"/>
      <c r="AL20" s="16"/>
      <c r="AM20" s="17"/>
      <c r="AN20" s="16"/>
      <c r="AO20" s="17"/>
      <c r="AP20" s="16"/>
      <c r="AQ20" s="17"/>
      <c r="AR20" s="16"/>
      <c r="AS20" s="17"/>
      <c r="AT20" s="16"/>
      <c r="AU20" s="17"/>
      <c r="AV20" s="16"/>
      <c r="AW20" s="17"/>
      <c r="AX20" s="16"/>
      <c r="AY20" s="17"/>
      <c r="AZ20" s="16"/>
      <c r="BA20" s="17"/>
      <c r="BB20" s="16"/>
      <c r="BC20" s="17"/>
      <c r="BD20" s="16"/>
      <c r="BE20" s="17"/>
      <c r="BF20" s="16"/>
      <c r="BG20" s="17"/>
      <c r="BH20" s="16"/>
      <c r="BI20" s="17"/>
      <c r="BJ20" s="16"/>
      <c r="BK20" s="17"/>
      <c r="BL20" s="8"/>
    </row>
    <row r="21" spans="1:64" ht="12.75" x14ac:dyDescent="0.2">
      <c r="A21" s="9" t="str">
        <f ca="1">IFERROR(__xludf.DUMMYFUNCTION("""COMPUTED_VALUE"""),"HORAS EXTRA/PRIMA ALIMENTICIA")</f>
        <v>HORAS EXTRA/PRIMA ALIMENTICIA</v>
      </c>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
        <f ca="1">IFERROR(__xludf.DUMMYFUNCTION("""COMPUTED_VALUE"""),0)</f>
        <v>0</v>
      </c>
    </row>
    <row r="22" spans="1:64" ht="12.75" x14ac:dyDescent="0.2">
      <c r="A22" s="3" t="str">
        <f ca="1">IFERROR(__xludf.DUMMYFUNCTION("""COMPUTED_VALUE"""),"NOMBRE")</f>
        <v>NOMBRE</v>
      </c>
      <c r="B22" s="4">
        <f ca="1">IFERROR(__xludf.DUMMYFUNCTION("""COMPUTED_VALUE"""),45200)</f>
        <v>45200</v>
      </c>
      <c r="C22" s="5"/>
      <c r="D22" s="4">
        <f ca="1">IFERROR(__xludf.DUMMYFUNCTION("""COMPUTED_VALUE"""),45201)</f>
        <v>45201</v>
      </c>
      <c r="E22" s="5"/>
      <c r="F22" s="4">
        <f ca="1">IFERROR(__xludf.DUMMYFUNCTION("""COMPUTED_VALUE"""),45202)</f>
        <v>45202</v>
      </c>
      <c r="G22" s="5"/>
      <c r="H22" s="4">
        <f ca="1">IFERROR(__xludf.DUMMYFUNCTION("""COMPUTED_VALUE"""),45203)</f>
        <v>45203</v>
      </c>
      <c r="I22" s="5"/>
      <c r="J22" s="4">
        <f ca="1">IFERROR(__xludf.DUMMYFUNCTION("""COMPUTED_VALUE"""),45204)</f>
        <v>45204</v>
      </c>
      <c r="K22" s="5"/>
      <c r="L22" s="4">
        <f ca="1">IFERROR(__xludf.DUMMYFUNCTION("""COMPUTED_VALUE"""),45205)</f>
        <v>45205</v>
      </c>
      <c r="M22" s="5"/>
      <c r="N22" s="4">
        <f ca="1">IFERROR(__xludf.DUMMYFUNCTION("""COMPUTED_VALUE"""),45206)</f>
        <v>45206</v>
      </c>
      <c r="O22" s="5"/>
      <c r="P22" s="4">
        <f ca="1">IFERROR(__xludf.DUMMYFUNCTION("""COMPUTED_VALUE"""),45207)</f>
        <v>45207</v>
      </c>
      <c r="Q22" s="5"/>
      <c r="R22" s="4">
        <f ca="1">IFERROR(__xludf.DUMMYFUNCTION("""COMPUTED_VALUE"""),45208)</f>
        <v>45208</v>
      </c>
      <c r="S22" s="5"/>
      <c r="T22" s="4">
        <f ca="1">IFERROR(__xludf.DUMMYFUNCTION("""COMPUTED_VALUE"""),45209)</f>
        <v>45209</v>
      </c>
      <c r="U22" s="5"/>
      <c r="V22" s="4">
        <f ca="1">IFERROR(__xludf.DUMMYFUNCTION("""COMPUTED_VALUE"""),45210)</f>
        <v>45210</v>
      </c>
      <c r="W22" s="5"/>
      <c r="X22" s="4">
        <f ca="1">IFERROR(__xludf.DUMMYFUNCTION("""COMPUTED_VALUE"""),45211)</f>
        <v>45211</v>
      </c>
      <c r="Y22" s="5"/>
      <c r="Z22" s="4">
        <f ca="1">IFERROR(__xludf.DUMMYFUNCTION("""COMPUTED_VALUE"""),45212)</f>
        <v>45212</v>
      </c>
      <c r="AA22" s="5"/>
      <c r="AB22" s="4">
        <f ca="1">IFERROR(__xludf.DUMMYFUNCTION("""COMPUTED_VALUE"""),45213)</f>
        <v>45213</v>
      </c>
      <c r="AC22" s="5"/>
      <c r="AD22" s="4">
        <f ca="1">IFERROR(__xludf.DUMMYFUNCTION("""COMPUTED_VALUE"""),45214)</f>
        <v>45214</v>
      </c>
      <c r="AE22" s="5"/>
      <c r="AF22" s="4">
        <f ca="1">IFERROR(__xludf.DUMMYFUNCTION("""COMPUTED_VALUE"""),45215)</f>
        <v>45215</v>
      </c>
      <c r="AG22" s="5"/>
      <c r="AH22" s="4">
        <f ca="1">IFERROR(__xludf.DUMMYFUNCTION("""COMPUTED_VALUE"""),45216)</f>
        <v>45216</v>
      </c>
      <c r="AI22" s="5"/>
      <c r="AJ22" s="4">
        <f ca="1">IFERROR(__xludf.DUMMYFUNCTION("""COMPUTED_VALUE"""),45217)</f>
        <v>45217</v>
      </c>
      <c r="AK22" s="5"/>
      <c r="AL22" s="4">
        <f ca="1">IFERROR(__xludf.DUMMYFUNCTION("""COMPUTED_VALUE"""),45218)</f>
        <v>45218</v>
      </c>
      <c r="AM22" s="5"/>
      <c r="AN22" s="4">
        <f ca="1">IFERROR(__xludf.DUMMYFUNCTION("""COMPUTED_VALUE"""),45219)</f>
        <v>45219</v>
      </c>
      <c r="AO22" s="5"/>
      <c r="AP22" s="4">
        <f ca="1">IFERROR(__xludf.DUMMYFUNCTION("""COMPUTED_VALUE"""),45220)</f>
        <v>45220</v>
      </c>
      <c r="AQ22" s="5"/>
      <c r="AR22" s="4">
        <f ca="1">IFERROR(__xludf.DUMMYFUNCTION("""COMPUTED_VALUE"""),45221)</f>
        <v>45221</v>
      </c>
      <c r="AS22" s="5"/>
      <c r="AT22" s="4">
        <f ca="1">IFERROR(__xludf.DUMMYFUNCTION("""COMPUTED_VALUE"""),45222)</f>
        <v>45222</v>
      </c>
      <c r="AU22" s="5"/>
      <c r="AV22" s="4">
        <f ca="1">IFERROR(__xludf.DUMMYFUNCTION("""COMPUTED_VALUE"""),45223)</f>
        <v>45223</v>
      </c>
      <c r="AW22" s="5"/>
      <c r="AX22" s="4">
        <f ca="1">IFERROR(__xludf.DUMMYFUNCTION("""COMPUTED_VALUE"""),45224)</f>
        <v>45224</v>
      </c>
      <c r="AY22" s="5"/>
      <c r="AZ22" s="4">
        <f ca="1">IFERROR(__xludf.DUMMYFUNCTION("""COMPUTED_VALUE"""),45225)</f>
        <v>45225</v>
      </c>
      <c r="BA22" s="5"/>
      <c r="BB22" s="4">
        <f ca="1">IFERROR(__xludf.DUMMYFUNCTION("""COMPUTED_VALUE"""),45226)</f>
        <v>45226</v>
      </c>
      <c r="BC22" s="5"/>
      <c r="BD22" s="4">
        <f ca="1">IFERROR(__xludf.DUMMYFUNCTION("""COMPUTED_VALUE"""),45227)</f>
        <v>45227</v>
      </c>
      <c r="BE22" s="5"/>
      <c r="BF22" s="4">
        <f ca="1">IFERROR(__xludf.DUMMYFUNCTION("""COMPUTED_VALUE"""),45228)</f>
        <v>45228</v>
      </c>
      <c r="BG22" s="5"/>
      <c r="BH22" s="4">
        <f ca="1">IFERROR(__xludf.DUMMYFUNCTION("""COMPUTED_VALUE"""),45229)</f>
        <v>45229</v>
      </c>
      <c r="BI22" s="5"/>
      <c r="BJ22" s="4">
        <f ca="1">IFERROR(__xludf.DUMMYFUNCTION("""COMPUTED_VALUE"""),45230)</f>
        <v>45230</v>
      </c>
      <c r="BK22" s="5"/>
      <c r="BL22" s="6" t="str">
        <f ca="1">IFERROR(__xludf.DUMMYFUNCTION("""COMPUTED_VALUE"""),"HORAS EXTRA")</f>
        <v>HORAS EXTRA</v>
      </c>
    </row>
    <row r="23" spans="1:64" ht="12.75" x14ac:dyDescent="0.2">
      <c r="A23" s="18"/>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8"/>
    </row>
    <row r="24" spans="1:64" ht="79.5" customHeight="1" x14ac:dyDescent="0.2">
      <c r="A24" s="17"/>
      <c r="B24" s="16"/>
      <c r="C24" s="17"/>
      <c r="D24" s="16"/>
      <c r="E24" s="17"/>
      <c r="F24" s="16"/>
      <c r="G24" s="17"/>
      <c r="H24" s="16"/>
      <c r="I24" s="17"/>
      <c r="J24" s="16"/>
      <c r="K24" s="17"/>
      <c r="L24" s="16"/>
      <c r="M24" s="17"/>
      <c r="N24" s="16"/>
      <c r="O24" s="17"/>
      <c r="P24" s="16"/>
      <c r="Q24" s="17"/>
      <c r="R24" s="16"/>
      <c r="S24" s="17"/>
      <c r="T24" s="16"/>
      <c r="U24" s="17"/>
      <c r="V24" s="16"/>
      <c r="W24" s="17"/>
      <c r="X24" s="16"/>
      <c r="Y24" s="17"/>
      <c r="Z24" s="16"/>
      <c r="AA24" s="17"/>
      <c r="AB24" s="16"/>
      <c r="AC24" s="17"/>
      <c r="AD24" s="16"/>
      <c r="AE24" s="17"/>
      <c r="AF24" s="16"/>
      <c r="AG24" s="17"/>
      <c r="AH24" s="16"/>
      <c r="AI24" s="17"/>
      <c r="AJ24" s="16"/>
      <c r="AK24" s="17"/>
      <c r="AL24" s="16"/>
      <c r="AM24" s="17"/>
      <c r="AN24" s="16"/>
      <c r="AO24" s="17"/>
      <c r="AP24" s="16"/>
      <c r="AQ24" s="17"/>
      <c r="AR24" s="16"/>
      <c r="AS24" s="17"/>
      <c r="AT24" s="16"/>
      <c r="AU24" s="17"/>
      <c r="AV24" s="16"/>
      <c r="AW24" s="17"/>
      <c r="AX24" s="16"/>
      <c r="AY24" s="17"/>
      <c r="AZ24" s="16"/>
      <c r="BA24" s="17"/>
      <c r="BB24" s="16"/>
      <c r="BC24" s="17"/>
      <c r="BD24" s="16"/>
      <c r="BE24" s="17"/>
      <c r="BF24" s="16"/>
      <c r="BG24" s="17"/>
      <c r="BH24" s="16"/>
      <c r="BI24" s="17"/>
      <c r="BJ24" s="16"/>
      <c r="BK24" s="17"/>
      <c r="BL24" s="8"/>
    </row>
    <row r="25" spans="1:64" ht="12.75" x14ac:dyDescent="0.2">
      <c r="A25" s="9" t="str">
        <f ca="1">IFERROR(__xludf.DUMMYFUNCTION("""COMPUTED_VALUE"""),"HORAS EXTRA/PRIMA ALIMENTICIA")</f>
        <v>HORAS EXTRA/PRIMA ALIMENTICIA</v>
      </c>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
        <f ca="1">IFERROR(__xludf.DUMMYFUNCTION("""COMPUTED_VALUE"""),0)</f>
        <v>0</v>
      </c>
    </row>
    <row r="26" spans="1:64" ht="12.75" x14ac:dyDescent="0.2">
      <c r="A26" s="3" t="str">
        <f ca="1">IFERROR(__xludf.DUMMYFUNCTION("""COMPUTED_VALUE"""),"NOMBRE")</f>
        <v>NOMBRE</v>
      </c>
      <c r="B26" s="4">
        <f ca="1">IFERROR(__xludf.DUMMYFUNCTION("""COMPUTED_VALUE"""),45200)</f>
        <v>45200</v>
      </c>
      <c r="C26" s="5"/>
      <c r="D26" s="4">
        <f ca="1">IFERROR(__xludf.DUMMYFUNCTION("""COMPUTED_VALUE"""),45201)</f>
        <v>45201</v>
      </c>
      <c r="E26" s="5"/>
      <c r="F26" s="4">
        <f ca="1">IFERROR(__xludf.DUMMYFUNCTION("""COMPUTED_VALUE"""),45202)</f>
        <v>45202</v>
      </c>
      <c r="G26" s="5"/>
      <c r="H26" s="4">
        <f ca="1">IFERROR(__xludf.DUMMYFUNCTION("""COMPUTED_VALUE"""),45203)</f>
        <v>45203</v>
      </c>
      <c r="I26" s="5"/>
      <c r="J26" s="4">
        <f ca="1">IFERROR(__xludf.DUMMYFUNCTION("""COMPUTED_VALUE"""),45204)</f>
        <v>45204</v>
      </c>
      <c r="K26" s="5"/>
      <c r="L26" s="4">
        <f ca="1">IFERROR(__xludf.DUMMYFUNCTION("""COMPUTED_VALUE"""),45205)</f>
        <v>45205</v>
      </c>
      <c r="M26" s="5"/>
      <c r="N26" s="4">
        <f ca="1">IFERROR(__xludf.DUMMYFUNCTION("""COMPUTED_VALUE"""),45206)</f>
        <v>45206</v>
      </c>
      <c r="O26" s="5"/>
      <c r="P26" s="4">
        <f ca="1">IFERROR(__xludf.DUMMYFUNCTION("""COMPUTED_VALUE"""),45207)</f>
        <v>45207</v>
      </c>
      <c r="Q26" s="5"/>
      <c r="R26" s="4">
        <f ca="1">IFERROR(__xludf.DUMMYFUNCTION("""COMPUTED_VALUE"""),45208)</f>
        <v>45208</v>
      </c>
      <c r="S26" s="5"/>
      <c r="T26" s="4">
        <f ca="1">IFERROR(__xludf.DUMMYFUNCTION("""COMPUTED_VALUE"""),45209)</f>
        <v>45209</v>
      </c>
      <c r="U26" s="5"/>
      <c r="V26" s="4">
        <f ca="1">IFERROR(__xludf.DUMMYFUNCTION("""COMPUTED_VALUE"""),45210)</f>
        <v>45210</v>
      </c>
      <c r="W26" s="5"/>
      <c r="X26" s="4">
        <f ca="1">IFERROR(__xludf.DUMMYFUNCTION("""COMPUTED_VALUE"""),45211)</f>
        <v>45211</v>
      </c>
      <c r="Y26" s="5"/>
      <c r="Z26" s="4">
        <f ca="1">IFERROR(__xludf.DUMMYFUNCTION("""COMPUTED_VALUE"""),45212)</f>
        <v>45212</v>
      </c>
      <c r="AA26" s="5"/>
      <c r="AB26" s="4">
        <f ca="1">IFERROR(__xludf.DUMMYFUNCTION("""COMPUTED_VALUE"""),45213)</f>
        <v>45213</v>
      </c>
      <c r="AC26" s="5"/>
      <c r="AD26" s="4">
        <f ca="1">IFERROR(__xludf.DUMMYFUNCTION("""COMPUTED_VALUE"""),45214)</f>
        <v>45214</v>
      </c>
      <c r="AE26" s="5"/>
      <c r="AF26" s="4">
        <f ca="1">IFERROR(__xludf.DUMMYFUNCTION("""COMPUTED_VALUE"""),45215)</f>
        <v>45215</v>
      </c>
      <c r="AG26" s="5"/>
      <c r="AH26" s="4">
        <f ca="1">IFERROR(__xludf.DUMMYFUNCTION("""COMPUTED_VALUE"""),45216)</f>
        <v>45216</v>
      </c>
      <c r="AI26" s="5"/>
      <c r="AJ26" s="4">
        <f ca="1">IFERROR(__xludf.DUMMYFUNCTION("""COMPUTED_VALUE"""),45217)</f>
        <v>45217</v>
      </c>
      <c r="AK26" s="5"/>
      <c r="AL26" s="4">
        <f ca="1">IFERROR(__xludf.DUMMYFUNCTION("""COMPUTED_VALUE"""),45218)</f>
        <v>45218</v>
      </c>
      <c r="AM26" s="5"/>
      <c r="AN26" s="4">
        <f ca="1">IFERROR(__xludf.DUMMYFUNCTION("""COMPUTED_VALUE"""),45219)</f>
        <v>45219</v>
      </c>
      <c r="AO26" s="5"/>
      <c r="AP26" s="4">
        <f ca="1">IFERROR(__xludf.DUMMYFUNCTION("""COMPUTED_VALUE"""),45220)</f>
        <v>45220</v>
      </c>
      <c r="AQ26" s="5"/>
      <c r="AR26" s="4">
        <f ca="1">IFERROR(__xludf.DUMMYFUNCTION("""COMPUTED_VALUE"""),45221)</f>
        <v>45221</v>
      </c>
      <c r="AS26" s="5"/>
      <c r="AT26" s="4">
        <f ca="1">IFERROR(__xludf.DUMMYFUNCTION("""COMPUTED_VALUE"""),45222)</f>
        <v>45222</v>
      </c>
      <c r="AU26" s="5"/>
      <c r="AV26" s="4">
        <f ca="1">IFERROR(__xludf.DUMMYFUNCTION("""COMPUTED_VALUE"""),45223)</f>
        <v>45223</v>
      </c>
      <c r="AW26" s="5"/>
      <c r="AX26" s="4">
        <f ca="1">IFERROR(__xludf.DUMMYFUNCTION("""COMPUTED_VALUE"""),45224)</f>
        <v>45224</v>
      </c>
      <c r="AY26" s="5"/>
      <c r="AZ26" s="4">
        <f ca="1">IFERROR(__xludf.DUMMYFUNCTION("""COMPUTED_VALUE"""),45225)</f>
        <v>45225</v>
      </c>
      <c r="BA26" s="5"/>
      <c r="BB26" s="4">
        <f ca="1">IFERROR(__xludf.DUMMYFUNCTION("""COMPUTED_VALUE"""),45226)</f>
        <v>45226</v>
      </c>
      <c r="BC26" s="5"/>
      <c r="BD26" s="4">
        <f ca="1">IFERROR(__xludf.DUMMYFUNCTION("""COMPUTED_VALUE"""),45227)</f>
        <v>45227</v>
      </c>
      <c r="BE26" s="5"/>
      <c r="BF26" s="4">
        <f ca="1">IFERROR(__xludf.DUMMYFUNCTION("""COMPUTED_VALUE"""),45228)</f>
        <v>45228</v>
      </c>
      <c r="BG26" s="5"/>
      <c r="BH26" s="4">
        <f ca="1">IFERROR(__xludf.DUMMYFUNCTION("""COMPUTED_VALUE"""),45229)</f>
        <v>45229</v>
      </c>
      <c r="BI26" s="5"/>
      <c r="BJ26" s="4">
        <f ca="1">IFERROR(__xludf.DUMMYFUNCTION("""COMPUTED_VALUE"""),45230)</f>
        <v>45230</v>
      </c>
      <c r="BK26" s="5"/>
      <c r="BL26" s="6" t="str">
        <f ca="1">IFERROR(__xludf.DUMMYFUNCTION("""COMPUTED_VALUE"""),"HORAS EXTRA")</f>
        <v>HORAS EXTRA</v>
      </c>
    </row>
    <row r="27" spans="1:64" ht="12.75" x14ac:dyDescent="0.2">
      <c r="A27" s="18"/>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8"/>
    </row>
    <row r="28" spans="1:64" ht="79.5" customHeight="1" x14ac:dyDescent="0.2">
      <c r="A28" s="17"/>
      <c r="B28" s="16"/>
      <c r="C28" s="17"/>
      <c r="D28" s="16"/>
      <c r="E28" s="17"/>
      <c r="F28" s="16"/>
      <c r="G28" s="17"/>
      <c r="H28" s="16"/>
      <c r="I28" s="17"/>
      <c r="J28" s="16"/>
      <c r="K28" s="17"/>
      <c r="L28" s="16"/>
      <c r="M28" s="17"/>
      <c r="N28" s="16"/>
      <c r="O28" s="17"/>
      <c r="P28" s="16"/>
      <c r="Q28" s="17"/>
      <c r="R28" s="16"/>
      <c r="S28" s="17"/>
      <c r="T28" s="16"/>
      <c r="U28" s="17"/>
      <c r="V28" s="16"/>
      <c r="W28" s="17"/>
      <c r="X28" s="16"/>
      <c r="Y28" s="17"/>
      <c r="Z28" s="16"/>
      <c r="AA28" s="17"/>
      <c r="AB28" s="16"/>
      <c r="AC28" s="17"/>
      <c r="AD28" s="16"/>
      <c r="AE28" s="17"/>
      <c r="AF28" s="16"/>
      <c r="AG28" s="17"/>
      <c r="AH28" s="16"/>
      <c r="AI28" s="17"/>
      <c r="AJ28" s="16"/>
      <c r="AK28" s="17"/>
      <c r="AL28" s="16"/>
      <c r="AM28" s="17"/>
      <c r="AN28" s="16"/>
      <c r="AO28" s="17"/>
      <c r="AP28" s="16"/>
      <c r="AQ28" s="17"/>
      <c r="AR28" s="16"/>
      <c r="AS28" s="17"/>
      <c r="AT28" s="16"/>
      <c r="AU28" s="17"/>
      <c r="AV28" s="16"/>
      <c r="AW28" s="17"/>
      <c r="AX28" s="16"/>
      <c r="AY28" s="17"/>
      <c r="AZ28" s="16"/>
      <c r="BA28" s="17"/>
      <c r="BB28" s="16"/>
      <c r="BC28" s="17"/>
      <c r="BD28" s="16"/>
      <c r="BE28" s="17"/>
      <c r="BF28" s="16"/>
      <c r="BG28" s="17"/>
      <c r="BH28" s="16"/>
      <c r="BI28" s="17"/>
      <c r="BJ28" s="16"/>
      <c r="BK28" s="17"/>
      <c r="BL28" s="8"/>
    </row>
    <row r="29" spans="1:64" ht="12.75" x14ac:dyDescent="0.2">
      <c r="A29" s="9" t="str">
        <f ca="1">IFERROR(__xludf.DUMMYFUNCTION("""COMPUTED_VALUE"""),"HORAS EXTRA/PRIMA ALIMENTICIA")</f>
        <v>HORAS EXTRA/PRIMA ALIMENTICIA</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
        <f ca="1">IFERROR(__xludf.DUMMYFUNCTION("""COMPUTED_VALUE"""),0)</f>
        <v>0</v>
      </c>
    </row>
    <row r="30" spans="1:64" ht="12.75" x14ac:dyDescent="0.2">
      <c r="A30" s="3" t="str">
        <f ca="1">IFERROR(__xludf.DUMMYFUNCTION("""COMPUTED_VALUE"""),"NOMBRE")</f>
        <v>NOMBRE</v>
      </c>
      <c r="B30" s="4">
        <f ca="1">IFERROR(__xludf.DUMMYFUNCTION("""COMPUTED_VALUE"""),45200)</f>
        <v>45200</v>
      </c>
      <c r="C30" s="5"/>
      <c r="D30" s="4">
        <f ca="1">IFERROR(__xludf.DUMMYFUNCTION("""COMPUTED_VALUE"""),45201)</f>
        <v>45201</v>
      </c>
      <c r="E30" s="5"/>
      <c r="F30" s="4">
        <f ca="1">IFERROR(__xludf.DUMMYFUNCTION("""COMPUTED_VALUE"""),45202)</f>
        <v>45202</v>
      </c>
      <c r="G30" s="5"/>
      <c r="H30" s="4">
        <f ca="1">IFERROR(__xludf.DUMMYFUNCTION("""COMPUTED_VALUE"""),45203)</f>
        <v>45203</v>
      </c>
      <c r="I30" s="5"/>
      <c r="J30" s="4">
        <f ca="1">IFERROR(__xludf.DUMMYFUNCTION("""COMPUTED_VALUE"""),45204)</f>
        <v>45204</v>
      </c>
      <c r="K30" s="5"/>
      <c r="L30" s="4">
        <f ca="1">IFERROR(__xludf.DUMMYFUNCTION("""COMPUTED_VALUE"""),45205)</f>
        <v>45205</v>
      </c>
      <c r="M30" s="5"/>
      <c r="N30" s="4">
        <f ca="1">IFERROR(__xludf.DUMMYFUNCTION("""COMPUTED_VALUE"""),45206)</f>
        <v>45206</v>
      </c>
      <c r="O30" s="5"/>
      <c r="P30" s="4">
        <f ca="1">IFERROR(__xludf.DUMMYFUNCTION("""COMPUTED_VALUE"""),45207)</f>
        <v>45207</v>
      </c>
      <c r="Q30" s="5"/>
      <c r="R30" s="4">
        <f ca="1">IFERROR(__xludf.DUMMYFUNCTION("""COMPUTED_VALUE"""),45208)</f>
        <v>45208</v>
      </c>
      <c r="S30" s="5"/>
      <c r="T30" s="4">
        <f ca="1">IFERROR(__xludf.DUMMYFUNCTION("""COMPUTED_VALUE"""),45209)</f>
        <v>45209</v>
      </c>
      <c r="U30" s="5"/>
      <c r="V30" s="4">
        <f ca="1">IFERROR(__xludf.DUMMYFUNCTION("""COMPUTED_VALUE"""),45210)</f>
        <v>45210</v>
      </c>
      <c r="W30" s="5"/>
      <c r="X30" s="4">
        <f ca="1">IFERROR(__xludf.DUMMYFUNCTION("""COMPUTED_VALUE"""),45211)</f>
        <v>45211</v>
      </c>
      <c r="Y30" s="5"/>
      <c r="Z30" s="4">
        <f ca="1">IFERROR(__xludf.DUMMYFUNCTION("""COMPUTED_VALUE"""),45212)</f>
        <v>45212</v>
      </c>
      <c r="AA30" s="5"/>
      <c r="AB30" s="4">
        <f ca="1">IFERROR(__xludf.DUMMYFUNCTION("""COMPUTED_VALUE"""),45213)</f>
        <v>45213</v>
      </c>
      <c r="AC30" s="5"/>
      <c r="AD30" s="4">
        <f ca="1">IFERROR(__xludf.DUMMYFUNCTION("""COMPUTED_VALUE"""),45214)</f>
        <v>45214</v>
      </c>
      <c r="AE30" s="5"/>
      <c r="AF30" s="4">
        <f ca="1">IFERROR(__xludf.DUMMYFUNCTION("""COMPUTED_VALUE"""),45215)</f>
        <v>45215</v>
      </c>
      <c r="AG30" s="5"/>
      <c r="AH30" s="4">
        <f ca="1">IFERROR(__xludf.DUMMYFUNCTION("""COMPUTED_VALUE"""),45216)</f>
        <v>45216</v>
      </c>
      <c r="AI30" s="5"/>
      <c r="AJ30" s="4">
        <f ca="1">IFERROR(__xludf.DUMMYFUNCTION("""COMPUTED_VALUE"""),45217)</f>
        <v>45217</v>
      </c>
      <c r="AK30" s="5"/>
      <c r="AL30" s="4">
        <f ca="1">IFERROR(__xludf.DUMMYFUNCTION("""COMPUTED_VALUE"""),45218)</f>
        <v>45218</v>
      </c>
      <c r="AM30" s="5"/>
      <c r="AN30" s="4">
        <f ca="1">IFERROR(__xludf.DUMMYFUNCTION("""COMPUTED_VALUE"""),45219)</f>
        <v>45219</v>
      </c>
      <c r="AO30" s="5"/>
      <c r="AP30" s="4">
        <f ca="1">IFERROR(__xludf.DUMMYFUNCTION("""COMPUTED_VALUE"""),45220)</f>
        <v>45220</v>
      </c>
      <c r="AQ30" s="5"/>
      <c r="AR30" s="4">
        <f ca="1">IFERROR(__xludf.DUMMYFUNCTION("""COMPUTED_VALUE"""),45221)</f>
        <v>45221</v>
      </c>
      <c r="AS30" s="5"/>
      <c r="AT30" s="4">
        <f ca="1">IFERROR(__xludf.DUMMYFUNCTION("""COMPUTED_VALUE"""),45222)</f>
        <v>45222</v>
      </c>
      <c r="AU30" s="5"/>
      <c r="AV30" s="4">
        <f ca="1">IFERROR(__xludf.DUMMYFUNCTION("""COMPUTED_VALUE"""),45223)</f>
        <v>45223</v>
      </c>
      <c r="AW30" s="5"/>
      <c r="AX30" s="4">
        <f ca="1">IFERROR(__xludf.DUMMYFUNCTION("""COMPUTED_VALUE"""),45224)</f>
        <v>45224</v>
      </c>
      <c r="AY30" s="5"/>
      <c r="AZ30" s="4">
        <f ca="1">IFERROR(__xludf.DUMMYFUNCTION("""COMPUTED_VALUE"""),45225)</f>
        <v>45225</v>
      </c>
      <c r="BA30" s="5"/>
      <c r="BB30" s="4">
        <f ca="1">IFERROR(__xludf.DUMMYFUNCTION("""COMPUTED_VALUE"""),45226)</f>
        <v>45226</v>
      </c>
      <c r="BC30" s="5"/>
      <c r="BD30" s="4">
        <f ca="1">IFERROR(__xludf.DUMMYFUNCTION("""COMPUTED_VALUE"""),45227)</f>
        <v>45227</v>
      </c>
      <c r="BE30" s="5"/>
      <c r="BF30" s="4">
        <f ca="1">IFERROR(__xludf.DUMMYFUNCTION("""COMPUTED_VALUE"""),45228)</f>
        <v>45228</v>
      </c>
      <c r="BG30" s="5"/>
      <c r="BH30" s="4">
        <f ca="1">IFERROR(__xludf.DUMMYFUNCTION("""COMPUTED_VALUE"""),45229)</f>
        <v>45229</v>
      </c>
      <c r="BI30" s="5"/>
      <c r="BJ30" s="4">
        <f ca="1">IFERROR(__xludf.DUMMYFUNCTION("""COMPUTED_VALUE"""),45230)</f>
        <v>45230</v>
      </c>
      <c r="BK30" s="5"/>
      <c r="BL30" s="6" t="str">
        <f ca="1">IFERROR(__xludf.DUMMYFUNCTION("""COMPUTED_VALUE"""),"HORAS EXTRA")</f>
        <v>HORAS EXTRA</v>
      </c>
    </row>
    <row r="31" spans="1:64" ht="12.75" x14ac:dyDescent="0.2">
      <c r="A31" s="18"/>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8"/>
    </row>
    <row r="32" spans="1:64" ht="79.5" customHeight="1" x14ac:dyDescent="0.2">
      <c r="A32" s="17"/>
      <c r="B32" s="16"/>
      <c r="C32" s="17"/>
      <c r="D32" s="16"/>
      <c r="E32" s="17"/>
      <c r="F32" s="16"/>
      <c r="G32" s="17"/>
      <c r="H32" s="16"/>
      <c r="I32" s="17"/>
      <c r="J32" s="16"/>
      <c r="K32" s="17"/>
      <c r="L32" s="16"/>
      <c r="M32" s="17"/>
      <c r="N32" s="16"/>
      <c r="O32" s="17"/>
      <c r="P32" s="16"/>
      <c r="Q32" s="17"/>
      <c r="R32" s="16"/>
      <c r="S32" s="17"/>
      <c r="T32" s="16"/>
      <c r="U32" s="17"/>
      <c r="V32" s="16"/>
      <c r="W32" s="17"/>
      <c r="X32" s="16"/>
      <c r="Y32" s="17"/>
      <c r="Z32" s="16"/>
      <c r="AA32" s="17"/>
      <c r="AB32" s="16"/>
      <c r="AC32" s="17"/>
      <c r="AD32" s="16"/>
      <c r="AE32" s="17"/>
      <c r="AF32" s="16"/>
      <c r="AG32" s="17"/>
      <c r="AH32" s="16"/>
      <c r="AI32" s="17"/>
      <c r="AJ32" s="16"/>
      <c r="AK32" s="17"/>
      <c r="AL32" s="16"/>
      <c r="AM32" s="17"/>
      <c r="AN32" s="16"/>
      <c r="AO32" s="17"/>
      <c r="AP32" s="16"/>
      <c r="AQ32" s="17"/>
      <c r="AR32" s="16"/>
      <c r="AS32" s="17"/>
      <c r="AT32" s="16"/>
      <c r="AU32" s="17"/>
      <c r="AV32" s="16"/>
      <c r="AW32" s="17"/>
      <c r="AX32" s="16"/>
      <c r="AY32" s="17"/>
      <c r="AZ32" s="16"/>
      <c r="BA32" s="17"/>
      <c r="BB32" s="16"/>
      <c r="BC32" s="17"/>
      <c r="BD32" s="16"/>
      <c r="BE32" s="17"/>
      <c r="BF32" s="16"/>
      <c r="BG32" s="17"/>
      <c r="BH32" s="16"/>
      <c r="BI32" s="17"/>
      <c r="BJ32" s="16"/>
      <c r="BK32" s="17"/>
      <c r="BL32" s="8"/>
    </row>
    <row r="33" spans="1:64" ht="12.75" x14ac:dyDescent="0.2">
      <c r="A33" s="9" t="str">
        <f ca="1">IFERROR(__xludf.DUMMYFUNCTION("""COMPUTED_VALUE"""),"HORAS EXTRA/PRIMA ALIMENTICIA")</f>
        <v>HORAS EXTRA/PRIMA ALIMENTICIA</v>
      </c>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
        <f ca="1">IFERROR(__xludf.DUMMYFUNCTION("""COMPUTED_VALUE"""),0)</f>
        <v>0</v>
      </c>
    </row>
    <row r="34" spans="1:64" ht="12.75" x14ac:dyDescent="0.2">
      <c r="A34" s="3" t="str">
        <f ca="1">IFERROR(__xludf.DUMMYFUNCTION("""COMPUTED_VALUE"""),"NOMBRE")</f>
        <v>NOMBRE</v>
      </c>
      <c r="B34" s="4">
        <f ca="1">IFERROR(__xludf.DUMMYFUNCTION("""COMPUTED_VALUE"""),45200)</f>
        <v>45200</v>
      </c>
      <c r="C34" s="5"/>
      <c r="D34" s="4">
        <f ca="1">IFERROR(__xludf.DUMMYFUNCTION("""COMPUTED_VALUE"""),45201)</f>
        <v>45201</v>
      </c>
      <c r="E34" s="5"/>
      <c r="F34" s="4">
        <f ca="1">IFERROR(__xludf.DUMMYFUNCTION("""COMPUTED_VALUE"""),45202)</f>
        <v>45202</v>
      </c>
      <c r="G34" s="5"/>
      <c r="H34" s="4">
        <f ca="1">IFERROR(__xludf.DUMMYFUNCTION("""COMPUTED_VALUE"""),45203)</f>
        <v>45203</v>
      </c>
      <c r="I34" s="5"/>
      <c r="J34" s="4">
        <f ca="1">IFERROR(__xludf.DUMMYFUNCTION("""COMPUTED_VALUE"""),45204)</f>
        <v>45204</v>
      </c>
      <c r="K34" s="5"/>
      <c r="L34" s="4">
        <f ca="1">IFERROR(__xludf.DUMMYFUNCTION("""COMPUTED_VALUE"""),45205)</f>
        <v>45205</v>
      </c>
      <c r="M34" s="5"/>
      <c r="N34" s="4">
        <f ca="1">IFERROR(__xludf.DUMMYFUNCTION("""COMPUTED_VALUE"""),45206)</f>
        <v>45206</v>
      </c>
      <c r="O34" s="5"/>
      <c r="P34" s="4">
        <f ca="1">IFERROR(__xludf.DUMMYFUNCTION("""COMPUTED_VALUE"""),45207)</f>
        <v>45207</v>
      </c>
      <c r="Q34" s="5"/>
      <c r="R34" s="4">
        <f ca="1">IFERROR(__xludf.DUMMYFUNCTION("""COMPUTED_VALUE"""),45208)</f>
        <v>45208</v>
      </c>
      <c r="S34" s="5"/>
      <c r="T34" s="4">
        <f ca="1">IFERROR(__xludf.DUMMYFUNCTION("""COMPUTED_VALUE"""),45209)</f>
        <v>45209</v>
      </c>
      <c r="U34" s="5"/>
      <c r="V34" s="4">
        <f ca="1">IFERROR(__xludf.DUMMYFUNCTION("""COMPUTED_VALUE"""),45210)</f>
        <v>45210</v>
      </c>
      <c r="W34" s="5"/>
      <c r="X34" s="4">
        <f ca="1">IFERROR(__xludf.DUMMYFUNCTION("""COMPUTED_VALUE"""),45211)</f>
        <v>45211</v>
      </c>
      <c r="Y34" s="5"/>
      <c r="Z34" s="4">
        <f ca="1">IFERROR(__xludf.DUMMYFUNCTION("""COMPUTED_VALUE"""),45212)</f>
        <v>45212</v>
      </c>
      <c r="AA34" s="5"/>
      <c r="AB34" s="4">
        <f ca="1">IFERROR(__xludf.DUMMYFUNCTION("""COMPUTED_VALUE"""),45213)</f>
        <v>45213</v>
      </c>
      <c r="AC34" s="5"/>
      <c r="AD34" s="4">
        <f ca="1">IFERROR(__xludf.DUMMYFUNCTION("""COMPUTED_VALUE"""),45214)</f>
        <v>45214</v>
      </c>
      <c r="AE34" s="5"/>
      <c r="AF34" s="4">
        <f ca="1">IFERROR(__xludf.DUMMYFUNCTION("""COMPUTED_VALUE"""),45215)</f>
        <v>45215</v>
      </c>
      <c r="AG34" s="5"/>
      <c r="AH34" s="4">
        <f ca="1">IFERROR(__xludf.DUMMYFUNCTION("""COMPUTED_VALUE"""),45216)</f>
        <v>45216</v>
      </c>
      <c r="AI34" s="5"/>
      <c r="AJ34" s="4">
        <f ca="1">IFERROR(__xludf.DUMMYFUNCTION("""COMPUTED_VALUE"""),45217)</f>
        <v>45217</v>
      </c>
      <c r="AK34" s="5"/>
      <c r="AL34" s="4">
        <f ca="1">IFERROR(__xludf.DUMMYFUNCTION("""COMPUTED_VALUE"""),45218)</f>
        <v>45218</v>
      </c>
      <c r="AM34" s="5"/>
      <c r="AN34" s="4">
        <f ca="1">IFERROR(__xludf.DUMMYFUNCTION("""COMPUTED_VALUE"""),45219)</f>
        <v>45219</v>
      </c>
      <c r="AO34" s="5"/>
      <c r="AP34" s="4">
        <f ca="1">IFERROR(__xludf.DUMMYFUNCTION("""COMPUTED_VALUE"""),45220)</f>
        <v>45220</v>
      </c>
      <c r="AQ34" s="5"/>
      <c r="AR34" s="4">
        <f ca="1">IFERROR(__xludf.DUMMYFUNCTION("""COMPUTED_VALUE"""),45221)</f>
        <v>45221</v>
      </c>
      <c r="AS34" s="5"/>
      <c r="AT34" s="4">
        <f ca="1">IFERROR(__xludf.DUMMYFUNCTION("""COMPUTED_VALUE"""),45222)</f>
        <v>45222</v>
      </c>
      <c r="AU34" s="5"/>
      <c r="AV34" s="4">
        <f ca="1">IFERROR(__xludf.DUMMYFUNCTION("""COMPUTED_VALUE"""),45223)</f>
        <v>45223</v>
      </c>
      <c r="AW34" s="5"/>
      <c r="AX34" s="4">
        <f ca="1">IFERROR(__xludf.DUMMYFUNCTION("""COMPUTED_VALUE"""),45224)</f>
        <v>45224</v>
      </c>
      <c r="AY34" s="5"/>
      <c r="AZ34" s="4">
        <f ca="1">IFERROR(__xludf.DUMMYFUNCTION("""COMPUTED_VALUE"""),45225)</f>
        <v>45225</v>
      </c>
      <c r="BA34" s="5"/>
      <c r="BB34" s="4">
        <f ca="1">IFERROR(__xludf.DUMMYFUNCTION("""COMPUTED_VALUE"""),45226)</f>
        <v>45226</v>
      </c>
      <c r="BC34" s="5"/>
      <c r="BD34" s="4">
        <f ca="1">IFERROR(__xludf.DUMMYFUNCTION("""COMPUTED_VALUE"""),45227)</f>
        <v>45227</v>
      </c>
      <c r="BE34" s="5"/>
      <c r="BF34" s="4">
        <f ca="1">IFERROR(__xludf.DUMMYFUNCTION("""COMPUTED_VALUE"""),45228)</f>
        <v>45228</v>
      </c>
      <c r="BG34" s="5"/>
      <c r="BH34" s="4">
        <f ca="1">IFERROR(__xludf.DUMMYFUNCTION("""COMPUTED_VALUE"""),45229)</f>
        <v>45229</v>
      </c>
      <c r="BI34" s="5"/>
      <c r="BJ34" s="4">
        <f ca="1">IFERROR(__xludf.DUMMYFUNCTION("""COMPUTED_VALUE"""),45230)</f>
        <v>45230</v>
      </c>
      <c r="BK34" s="5"/>
      <c r="BL34" s="6" t="str">
        <f ca="1">IFERROR(__xludf.DUMMYFUNCTION("""COMPUTED_VALUE"""),"HORAS EXTRA")</f>
        <v>HORAS EXTRA</v>
      </c>
    </row>
    <row r="35" spans="1:64" ht="12.75" x14ac:dyDescent="0.2">
      <c r="A35" s="18"/>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8"/>
    </row>
    <row r="36" spans="1:64" ht="79.5" customHeight="1" x14ac:dyDescent="0.2">
      <c r="A36" s="17"/>
      <c r="B36" s="16"/>
      <c r="C36" s="17"/>
      <c r="D36" s="16"/>
      <c r="E36" s="17"/>
      <c r="F36" s="16"/>
      <c r="G36" s="17"/>
      <c r="H36" s="16"/>
      <c r="I36" s="17"/>
      <c r="J36" s="16"/>
      <c r="K36" s="17"/>
      <c r="L36" s="16"/>
      <c r="M36" s="17"/>
      <c r="N36" s="16"/>
      <c r="O36" s="17"/>
      <c r="P36" s="16"/>
      <c r="Q36" s="17"/>
      <c r="R36" s="16"/>
      <c r="S36" s="17"/>
      <c r="T36" s="16"/>
      <c r="U36" s="17"/>
      <c r="V36" s="16"/>
      <c r="W36" s="17"/>
      <c r="X36" s="16"/>
      <c r="Y36" s="17"/>
      <c r="Z36" s="16"/>
      <c r="AA36" s="17"/>
      <c r="AB36" s="16"/>
      <c r="AC36" s="17"/>
      <c r="AD36" s="16"/>
      <c r="AE36" s="17"/>
      <c r="AF36" s="16"/>
      <c r="AG36" s="17"/>
      <c r="AH36" s="16"/>
      <c r="AI36" s="17"/>
      <c r="AJ36" s="16"/>
      <c r="AK36" s="17"/>
      <c r="AL36" s="16"/>
      <c r="AM36" s="17"/>
      <c r="AN36" s="16"/>
      <c r="AO36" s="17"/>
      <c r="AP36" s="16"/>
      <c r="AQ36" s="17"/>
      <c r="AR36" s="16"/>
      <c r="AS36" s="17"/>
      <c r="AT36" s="16"/>
      <c r="AU36" s="17"/>
      <c r="AV36" s="16"/>
      <c r="AW36" s="17"/>
      <c r="AX36" s="16"/>
      <c r="AY36" s="17"/>
      <c r="AZ36" s="16"/>
      <c r="BA36" s="17"/>
      <c r="BB36" s="16"/>
      <c r="BC36" s="17"/>
      <c r="BD36" s="16"/>
      <c r="BE36" s="17"/>
      <c r="BF36" s="16"/>
      <c r="BG36" s="17"/>
      <c r="BH36" s="16"/>
      <c r="BI36" s="17"/>
      <c r="BJ36" s="16"/>
      <c r="BK36" s="17"/>
      <c r="BL36" s="8"/>
    </row>
    <row r="37" spans="1:64" ht="12.75" x14ac:dyDescent="0.2">
      <c r="A37" s="9" t="str">
        <f ca="1">IFERROR(__xludf.DUMMYFUNCTION("""COMPUTED_VALUE"""),"HORAS EXTRA/PRIMA ALIMENTICIA")</f>
        <v>HORAS EXTRA/PRIMA ALIMENTICIA</v>
      </c>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
        <f ca="1">IFERROR(__xludf.DUMMYFUNCTION("""COMPUTED_VALUE"""),0)</f>
        <v>0</v>
      </c>
    </row>
    <row r="38" spans="1:64" ht="12.75" x14ac:dyDescent="0.2">
      <c r="A38" s="3" t="str">
        <f ca="1">IFERROR(__xludf.DUMMYFUNCTION("""COMPUTED_VALUE"""),"NOMBRE")</f>
        <v>NOMBRE</v>
      </c>
      <c r="B38" s="4">
        <f ca="1">IFERROR(__xludf.DUMMYFUNCTION("""COMPUTED_VALUE"""),45200)</f>
        <v>45200</v>
      </c>
      <c r="C38" s="5"/>
      <c r="D38" s="4">
        <f ca="1">IFERROR(__xludf.DUMMYFUNCTION("""COMPUTED_VALUE"""),45201)</f>
        <v>45201</v>
      </c>
      <c r="E38" s="5"/>
      <c r="F38" s="4">
        <f ca="1">IFERROR(__xludf.DUMMYFUNCTION("""COMPUTED_VALUE"""),45202)</f>
        <v>45202</v>
      </c>
      <c r="G38" s="5"/>
      <c r="H38" s="4">
        <f ca="1">IFERROR(__xludf.DUMMYFUNCTION("""COMPUTED_VALUE"""),45203)</f>
        <v>45203</v>
      </c>
      <c r="I38" s="5"/>
      <c r="J38" s="4">
        <f ca="1">IFERROR(__xludf.DUMMYFUNCTION("""COMPUTED_VALUE"""),45204)</f>
        <v>45204</v>
      </c>
      <c r="K38" s="5"/>
      <c r="L38" s="4">
        <f ca="1">IFERROR(__xludf.DUMMYFUNCTION("""COMPUTED_VALUE"""),45205)</f>
        <v>45205</v>
      </c>
      <c r="M38" s="5"/>
      <c r="N38" s="4">
        <f ca="1">IFERROR(__xludf.DUMMYFUNCTION("""COMPUTED_VALUE"""),45206)</f>
        <v>45206</v>
      </c>
      <c r="O38" s="5"/>
      <c r="P38" s="4">
        <f ca="1">IFERROR(__xludf.DUMMYFUNCTION("""COMPUTED_VALUE"""),45207)</f>
        <v>45207</v>
      </c>
      <c r="Q38" s="5"/>
      <c r="R38" s="4">
        <f ca="1">IFERROR(__xludf.DUMMYFUNCTION("""COMPUTED_VALUE"""),45208)</f>
        <v>45208</v>
      </c>
      <c r="S38" s="5"/>
      <c r="T38" s="4">
        <f ca="1">IFERROR(__xludf.DUMMYFUNCTION("""COMPUTED_VALUE"""),45209)</f>
        <v>45209</v>
      </c>
      <c r="U38" s="5"/>
      <c r="V38" s="4">
        <f ca="1">IFERROR(__xludf.DUMMYFUNCTION("""COMPUTED_VALUE"""),45210)</f>
        <v>45210</v>
      </c>
      <c r="W38" s="5"/>
      <c r="X38" s="4">
        <f ca="1">IFERROR(__xludf.DUMMYFUNCTION("""COMPUTED_VALUE"""),45211)</f>
        <v>45211</v>
      </c>
      <c r="Y38" s="5"/>
      <c r="Z38" s="4">
        <f ca="1">IFERROR(__xludf.DUMMYFUNCTION("""COMPUTED_VALUE"""),45212)</f>
        <v>45212</v>
      </c>
      <c r="AA38" s="5"/>
      <c r="AB38" s="4">
        <f ca="1">IFERROR(__xludf.DUMMYFUNCTION("""COMPUTED_VALUE"""),45213)</f>
        <v>45213</v>
      </c>
      <c r="AC38" s="5"/>
      <c r="AD38" s="4">
        <f ca="1">IFERROR(__xludf.DUMMYFUNCTION("""COMPUTED_VALUE"""),45214)</f>
        <v>45214</v>
      </c>
      <c r="AE38" s="5"/>
      <c r="AF38" s="4">
        <f ca="1">IFERROR(__xludf.DUMMYFUNCTION("""COMPUTED_VALUE"""),45215)</f>
        <v>45215</v>
      </c>
      <c r="AG38" s="5"/>
      <c r="AH38" s="4">
        <f ca="1">IFERROR(__xludf.DUMMYFUNCTION("""COMPUTED_VALUE"""),45216)</f>
        <v>45216</v>
      </c>
      <c r="AI38" s="5"/>
      <c r="AJ38" s="4">
        <f ca="1">IFERROR(__xludf.DUMMYFUNCTION("""COMPUTED_VALUE"""),45217)</f>
        <v>45217</v>
      </c>
      <c r="AK38" s="5"/>
      <c r="AL38" s="4">
        <f ca="1">IFERROR(__xludf.DUMMYFUNCTION("""COMPUTED_VALUE"""),45218)</f>
        <v>45218</v>
      </c>
      <c r="AM38" s="5"/>
      <c r="AN38" s="4">
        <f ca="1">IFERROR(__xludf.DUMMYFUNCTION("""COMPUTED_VALUE"""),45219)</f>
        <v>45219</v>
      </c>
      <c r="AO38" s="5"/>
      <c r="AP38" s="4">
        <f ca="1">IFERROR(__xludf.DUMMYFUNCTION("""COMPUTED_VALUE"""),45220)</f>
        <v>45220</v>
      </c>
      <c r="AQ38" s="5"/>
      <c r="AR38" s="4">
        <f ca="1">IFERROR(__xludf.DUMMYFUNCTION("""COMPUTED_VALUE"""),45221)</f>
        <v>45221</v>
      </c>
      <c r="AS38" s="5"/>
      <c r="AT38" s="4">
        <f ca="1">IFERROR(__xludf.DUMMYFUNCTION("""COMPUTED_VALUE"""),45222)</f>
        <v>45222</v>
      </c>
      <c r="AU38" s="5"/>
      <c r="AV38" s="4">
        <f ca="1">IFERROR(__xludf.DUMMYFUNCTION("""COMPUTED_VALUE"""),45223)</f>
        <v>45223</v>
      </c>
      <c r="AW38" s="5"/>
      <c r="AX38" s="4">
        <f ca="1">IFERROR(__xludf.DUMMYFUNCTION("""COMPUTED_VALUE"""),45224)</f>
        <v>45224</v>
      </c>
      <c r="AY38" s="5"/>
      <c r="AZ38" s="4">
        <f ca="1">IFERROR(__xludf.DUMMYFUNCTION("""COMPUTED_VALUE"""),45225)</f>
        <v>45225</v>
      </c>
      <c r="BA38" s="5"/>
      <c r="BB38" s="4">
        <f ca="1">IFERROR(__xludf.DUMMYFUNCTION("""COMPUTED_VALUE"""),45226)</f>
        <v>45226</v>
      </c>
      <c r="BC38" s="5"/>
      <c r="BD38" s="4">
        <f ca="1">IFERROR(__xludf.DUMMYFUNCTION("""COMPUTED_VALUE"""),45227)</f>
        <v>45227</v>
      </c>
      <c r="BE38" s="5"/>
      <c r="BF38" s="4">
        <f ca="1">IFERROR(__xludf.DUMMYFUNCTION("""COMPUTED_VALUE"""),45228)</f>
        <v>45228</v>
      </c>
      <c r="BG38" s="5"/>
      <c r="BH38" s="4">
        <f ca="1">IFERROR(__xludf.DUMMYFUNCTION("""COMPUTED_VALUE"""),45229)</f>
        <v>45229</v>
      </c>
      <c r="BI38" s="5"/>
      <c r="BJ38" s="4">
        <f ca="1">IFERROR(__xludf.DUMMYFUNCTION("""COMPUTED_VALUE"""),45230)</f>
        <v>45230</v>
      </c>
      <c r="BK38" s="5"/>
      <c r="BL38" s="6" t="str">
        <f ca="1">IFERROR(__xludf.DUMMYFUNCTION("""COMPUTED_VALUE"""),"HORAS EXTRA")</f>
        <v>HORAS EXTRA</v>
      </c>
    </row>
    <row r="39" spans="1:64" ht="12.75" x14ac:dyDescent="0.2">
      <c r="A39" s="18"/>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8"/>
    </row>
    <row r="40" spans="1:64" ht="79.5" customHeight="1" x14ac:dyDescent="0.2">
      <c r="A40" s="17"/>
      <c r="B40" s="16"/>
      <c r="C40" s="17"/>
      <c r="D40" s="16"/>
      <c r="E40" s="17"/>
      <c r="F40" s="16"/>
      <c r="G40" s="17"/>
      <c r="H40" s="16"/>
      <c r="I40" s="17"/>
      <c r="J40" s="16"/>
      <c r="K40" s="17"/>
      <c r="L40" s="16"/>
      <c r="M40" s="17"/>
      <c r="N40" s="16"/>
      <c r="O40" s="17"/>
      <c r="P40" s="16"/>
      <c r="Q40" s="17"/>
      <c r="R40" s="16"/>
      <c r="S40" s="17"/>
      <c r="T40" s="16"/>
      <c r="U40" s="17"/>
      <c r="V40" s="16"/>
      <c r="W40" s="17"/>
      <c r="X40" s="16"/>
      <c r="Y40" s="17"/>
      <c r="Z40" s="16"/>
      <c r="AA40" s="17"/>
      <c r="AB40" s="16"/>
      <c r="AC40" s="17"/>
      <c r="AD40" s="16"/>
      <c r="AE40" s="17"/>
      <c r="AF40" s="16"/>
      <c r="AG40" s="17"/>
      <c r="AH40" s="16"/>
      <c r="AI40" s="17"/>
      <c r="AJ40" s="16"/>
      <c r="AK40" s="17"/>
      <c r="AL40" s="16"/>
      <c r="AM40" s="17"/>
      <c r="AN40" s="16"/>
      <c r="AO40" s="17"/>
      <c r="AP40" s="16"/>
      <c r="AQ40" s="17"/>
      <c r="AR40" s="16"/>
      <c r="AS40" s="17"/>
      <c r="AT40" s="16"/>
      <c r="AU40" s="17"/>
      <c r="AV40" s="16"/>
      <c r="AW40" s="17"/>
      <c r="AX40" s="16"/>
      <c r="AY40" s="17"/>
      <c r="AZ40" s="16"/>
      <c r="BA40" s="17"/>
      <c r="BB40" s="16"/>
      <c r="BC40" s="17"/>
      <c r="BD40" s="16"/>
      <c r="BE40" s="17"/>
      <c r="BF40" s="16"/>
      <c r="BG40" s="17"/>
      <c r="BH40" s="16"/>
      <c r="BI40" s="17"/>
      <c r="BJ40" s="16"/>
      <c r="BK40" s="17"/>
      <c r="BL40" s="8"/>
    </row>
    <row r="41" spans="1:64" ht="12.75" x14ac:dyDescent="0.2">
      <c r="A41" s="9" t="str">
        <f ca="1">IFERROR(__xludf.DUMMYFUNCTION("""COMPUTED_VALUE"""),"HORAS EXTRA/PRIMA ALIMENTICIA")</f>
        <v>HORAS EXTRA/PRIMA ALIMENTICIA</v>
      </c>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
        <f ca="1">IFERROR(__xludf.DUMMYFUNCTION("""COMPUTED_VALUE"""),0)</f>
        <v>0</v>
      </c>
    </row>
    <row r="42" spans="1:64" ht="12.75" x14ac:dyDescent="0.2">
      <c r="A42" s="3" t="str">
        <f ca="1">IFERROR(__xludf.DUMMYFUNCTION("""COMPUTED_VALUE"""),"NOMBRE")</f>
        <v>NOMBRE</v>
      </c>
      <c r="B42" s="4">
        <f ca="1">IFERROR(__xludf.DUMMYFUNCTION("""COMPUTED_VALUE"""),45200)</f>
        <v>45200</v>
      </c>
      <c r="C42" s="5"/>
      <c r="D42" s="4">
        <f ca="1">IFERROR(__xludf.DUMMYFUNCTION("""COMPUTED_VALUE"""),45201)</f>
        <v>45201</v>
      </c>
      <c r="E42" s="5"/>
      <c r="F42" s="4">
        <f ca="1">IFERROR(__xludf.DUMMYFUNCTION("""COMPUTED_VALUE"""),45202)</f>
        <v>45202</v>
      </c>
      <c r="G42" s="5"/>
      <c r="H42" s="4">
        <f ca="1">IFERROR(__xludf.DUMMYFUNCTION("""COMPUTED_VALUE"""),45203)</f>
        <v>45203</v>
      </c>
      <c r="I42" s="5"/>
      <c r="J42" s="4">
        <f ca="1">IFERROR(__xludf.DUMMYFUNCTION("""COMPUTED_VALUE"""),45204)</f>
        <v>45204</v>
      </c>
      <c r="K42" s="5"/>
      <c r="L42" s="4">
        <f ca="1">IFERROR(__xludf.DUMMYFUNCTION("""COMPUTED_VALUE"""),45205)</f>
        <v>45205</v>
      </c>
      <c r="M42" s="5"/>
      <c r="N42" s="4">
        <f ca="1">IFERROR(__xludf.DUMMYFUNCTION("""COMPUTED_VALUE"""),45206)</f>
        <v>45206</v>
      </c>
      <c r="O42" s="5"/>
      <c r="P42" s="4">
        <f ca="1">IFERROR(__xludf.DUMMYFUNCTION("""COMPUTED_VALUE"""),45207)</f>
        <v>45207</v>
      </c>
      <c r="Q42" s="5"/>
      <c r="R42" s="4">
        <f ca="1">IFERROR(__xludf.DUMMYFUNCTION("""COMPUTED_VALUE"""),45208)</f>
        <v>45208</v>
      </c>
      <c r="S42" s="5"/>
      <c r="T42" s="4">
        <f ca="1">IFERROR(__xludf.DUMMYFUNCTION("""COMPUTED_VALUE"""),45209)</f>
        <v>45209</v>
      </c>
      <c r="U42" s="5"/>
      <c r="V42" s="4">
        <f ca="1">IFERROR(__xludf.DUMMYFUNCTION("""COMPUTED_VALUE"""),45210)</f>
        <v>45210</v>
      </c>
      <c r="W42" s="5"/>
      <c r="X42" s="4">
        <f ca="1">IFERROR(__xludf.DUMMYFUNCTION("""COMPUTED_VALUE"""),45211)</f>
        <v>45211</v>
      </c>
      <c r="Y42" s="5"/>
      <c r="Z42" s="4">
        <f ca="1">IFERROR(__xludf.DUMMYFUNCTION("""COMPUTED_VALUE"""),45212)</f>
        <v>45212</v>
      </c>
      <c r="AA42" s="5"/>
      <c r="AB42" s="4">
        <f ca="1">IFERROR(__xludf.DUMMYFUNCTION("""COMPUTED_VALUE"""),45213)</f>
        <v>45213</v>
      </c>
      <c r="AC42" s="5"/>
      <c r="AD42" s="4">
        <f ca="1">IFERROR(__xludf.DUMMYFUNCTION("""COMPUTED_VALUE"""),45214)</f>
        <v>45214</v>
      </c>
      <c r="AE42" s="5"/>
      <c r="AF42" s="4">
        <f ca="1">IFERROR(__xludf.DUMMYFUNCTION("""COMPUTED_VALUE"""),45215)</f>
        <v>45215</v>
      </c>
      <c r="AG42" s="5"/>
      <c r="AH42" s="4">
        <f ca="1">IFERROR(__xludf.DUMMYFUNCTION("""COMPUTED_VALUE"""),45216)</f>
        <v>45216</v>
      </c>
      <c r="AI42" s="5"/>
      <c r="AJ42" s="4">
        <f ca="1">IFERROR(__xludf.DUMMYFUNCTION("""COMPUTED_VALUE"""),45217)</f>
        <v>45217</v>
      </c>
      <c r="AK42" s="5"/>
      <c r="AL42" s="4">
        <f ca="1">IFERROR(__xludf.DUMMYFUNCTION("""COMPUTED_VALUE"""),45218)</f>
        <v>45218</v>
      </c>
      <c r="AM42" s="5"/>
      <c r="AN42" s="4">
        <f ca="1">IFERROR(__xludf.DUMMYFUNCTION("""COMPUTED_VALUE"""),45219)</f>
        <v>45219</v>
      </c>
      <c r="AO42" s="5"/>
      <c r="AP42" s="4">
        <f ca="1">IFERROR(__xludf.DUMMYFUNCTION("""COMPUTED_VALUE"""),45220)</f>
        <v>45220</v>
      </c>
      <c r="AQ42" s="5"/>
      <c r="AR42" s="4">
        <f ca="1">IFERROR(__xludf.DUMMYFUNCTION("""COMPUTED_VALUE"""),45221)</f>
        <v>45221</v>
      </c>
      <c r="AS42" s="5"/>
      <c r="AT42" s="4">
        <f ca="1">IFERROR(__xludf.DUMMYFUNCTION("""COMPUTED_VALUE"""),45222)</f>
        <v>45222</v>
      </c>
      <c r="AU42" s="5"/>
      <c r="AV42" s="4">
        <f ca="1">IFERROR(__xludf.DUMMYFUNCTION("""COMPUTED_VALUE"""),45223)</f>
        <v>45223</v>
      </c>
      <c r="AW42" s="5"/>
      <c r="AX42" s="4">
        <f ca="1">IFERROR(__xludf.DUMMYFUNCTION("""COMPUTED_VALUE"""),45224)</f>
        <v>45224</v>
      </c>
      <c r="AY42" s="5"/>
      <c r="AZ42" s="4">
        <f ca="1">IFERROR(__xludf.DUMMYFUNCTION("""COMPUTED_VALUE"""),45225)</f>
        <v>45225</v>
      </c>
      <c r="BA42" s="5"/>
      <c r="BB42" s="4">
        <f ca="1">IFERROR(__xludf.DUMMYFUNCTION("""COMPUTED_VALUE"""),45226)</f>
        <v>45226</v>
      </c>
      <c r="BC42" s="5"/>
      <c r="BD42" s="4">
        <f ca="1">IFERROR(__xludf.DUMMYFUNCTION("""COMPUTED_VALUE"""),45227)</f>
        <v>45227</v>
      </c>
      <c r="BE42" s="5"/>
      <c r="BF42" s="4">
        <f ca="1">IFERROR(__xludf.DUMMYFUNCTION("""COMPUTED_VALUE"""),45228)</f>
        <v>45228</v>
      </c>
      <c r="BG42" s="5"/>
      <c r="BH42" s="4">
        <f ca="1">IFERROR(__xludf.DUMMYFUNCTION("""COMPUTED_VALUE"""),45229)</f>
        <v>45229</v>
      </c>
      <c r="BI42" s="5"/>
      <c r="BJ42" s="4">
        <f ca="1">IFERROR(__xludf.DUMMYFUNCTION("""COMPUTED_VALUE"""),45230)</f>
        <v>45230</v>
      </c>
      <c r="BK42" s="5"/>
      <c r="BL42" s="6" t="str">
        <f ca="1">IFERROR(__xludf.DUMMYFUNCTION("""COMPUTED_VALUE"""),"HORAS EXTRA")</f>
        <v>HORAS EXTRA</v>
      </c>
    </row>
    <row r="43" spans="1:64" ht="12.75" x14ac:dyDescent="0.2">
      <c r="A43" s="18"/>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8"/>
    </row>
    <row r="44" spans="1:64" ht="79.5" customHeight="1" x14ac:dyDescent="0.2">
      <c r="A44" s="17"/>
      <c r="B44" s="16"/>
      <c r="C44" s="17"/>
      <c r="D44" s="16"/>
      <c r="E44" s="17"/>
      <c r="F44" s="16"/>
      <c r="G44" s="17"/>
      <c r="H44" s="16"/>
      <c r="I44" s="17"/>
      <c r="J44" s="16"/>
      <c r="K44" s="17"/>
      <c r="L44" s="16"/>
      <c r="M44" s="17"/>
      <c r="N44" s="16"/>
      <c r="O44" s="17"/>
      <c r="P44" s="16"/>
      <c r="Q44" s="17"/>
      <c r="R44" s="16"/>
      <c r="S44" s="17"/>
      <c r="T44" s="16"/>
      <c r="U44" s="17"/>
      <c r="V44" s="16"/>
      <c r="W44" s="17"/>
      <c r="X44" s="16"/>
      <c r="Y44" s="17"/>
      <c r="Z44" s="16"/>
      <c r="AA44" s="17"/>
      <c r="AB44" s="16"/>
      <c r="AC44" s="17"/>
      <c r="AD44" s="16"/>
      <c r="AE44" s="17"/>
      <c r="AF44" s="16"/>
      <c r="AG44" s="17"/>
      <c r="AH44" s="16"/>
      <c r="AI44" s="17"/>
      <c r="AJ44" s="16"/>
      <c r="AK44" s="17"/>
      <c r="AL44" s="16"/>
      <c r="AM44" s="17"/>
      <c r="AN44" s="16"/>
      <c r="AO44" s="17"/>
      <c r="AP44" s="16"/>
      <c r="AQ44" s="17"/>
      <c r="AR44" s="16"/>
      <c r="AS44" s="17"/>
      <c r="AT44" s="16"/>
      <c r="AU44" s="17"/>
      <c r="AV44" s="16"/>
      <c r="AW44" s="17"/>
      <c r="AX44" s="16"/>
      <c r="AY44" s="17"/>
      <c r="AZ44" s="16"/>
      <c r="BA44" s="17"/>
      <c r="BB44" s="16"/>
      <c r="BC44" s="17"/>
      <c r="BD44" s="16"/>
      <c r="BE44" s="17"/>
      <c r="BF44" s="16"/>
      <c r="BG44" s="17"/>
      <c r="BH44" s="16"/>
      <c r="BI44" s="17"/>
      <c r="BJ44" s="16"/>
      <c r="BK44" s="17"/>
      <c r="BL44" s="8"/>
    </row>
    <row r="45" spans="1:64" ht="12.75" x14ac:dyDescent="0.2">
      <c r="A45" s="9" t="str">
        <f ca="1">IFERROR(__xludf.DUMMYFUNCTION("""COMPUTED_VALUE"""),"HORAS EXTRA/PRIMA ALIMENTICIA")</f>
        <v>HORAS EXTRA/PRIMA ALIMENTICIA</v>
      </c>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
        <f ca="1">IFERROR(__xludf.DUMMYFUNCTION("""COMPUTED_VALUE"""),0)</f>
        <v>0</v>
      </c>
    </row>
    <row r="46" spans="1:64" ht="12.75" x14ac:dyDescent="0.2">
      <c r="A46" s="3" t="str">
        <f ca="1">IFERROR(__xludf.DUMMYFUNCTION("""COMPUTED_VALUE"""),"NOMBRE")</f>
        <v>NOMBRE</v>
      </c>
      <c r="B46" s="4">
        <f ca="1">IFERROR(__xludf.DUMMYFUNCTION("""COMPUTED_VALUE"""),45200)</f>
        <v>45200</v>
      </c>
      <c r="C46" s="5"/>
      <c r="D46" s="4">
        <f ca="1">IFERROR(__xludf.DUMMYFUNCTION("""COMPUTED_VALUE"""),45201)</f>
        <v>45201</v>
      </c>
      <c r="E46" s="5"/>
      <c r="F46" s="4">
        <f ca="1">IFERROR(__xludf.DUMMYFUNCTION("""COMPUTED_VALUE"""),45202)</f>
        <v>45202</v>
      </c>
      <c r="G46" s="5"/>
      <c r="H46" s="4">
        <f ca="1">IFERROR(__xludf.DUMMYFUNCTION("""COMPUTED_VALUE"""),45203)</f>
        <v>45203</v>
      </c>
      <c r="I46" s="5"/>
      <c r="J46" s="4">
        <f ca="1">IFERROR(__xludf.DUMMYFUNCTION("""COMPUTED_VALUE"""),45204)</f>
        <v>45204</v>
      </c>
      <c r="K46" s="5"/>
      <c r="L46" s="4">
        <f ca="1">IFERROR(__xludf.DUMMYFUNCTION("""COMPUTED_VALUE"""),45205)</f>
        <v>45205</v>
      </c>
      <c r="M46" s="5"/>
      <c r="N46" s="4">
        <f ca="1">IFERROR(__xludf.DUMMYFUNCTION("""COMPUTED_VALUE"""),45206)</f>
        <v>45206</v>
      </c>
      <c r="O46" s="5"/>
      <c r="P46" s="4">
        <f ca="1">IFERROR(__xludf.DUMMYFUNCTION("""COMPUTED_VALUE"""),45207)</f>
        <v>45207</v>
      </c>
      <c r="Q46" s="5"/>
      <c r="R46" s="4">
        <f ca="1">IFERROR(__xludf.DUMMYFUNCTION("""COMPUTED_VALUE"""),45208)</f>
        <v>45208</v>
      </c>
      <c r="S46" s="5"/>
      <c r="T46" s="4">
        <f ca="1">IFERROR(__xludf.DUMMYFUNCTION("""COMPUTED_VALUE"""),45209)</f>
        <v>45209</v>
      </c>
      <c r="U46" s="5"/>
      <c r="V46" s="4">
        <f ca="1">IFERROR(__xludf.DUMMYFUNCTION("""COMPUTED_VALUE"""),45210)</f>
        <v>45210</v>
      </c>
      <c r="W46" s="5"/>
      <c r="X46" s="4">
        <f ca="1">IFERROR(__xludf.DUMMYFUNCTION("""COMPUTED_VALUE"""),45211)</f>
        <v>45211</v>
      </c>
      <c r="Y46" s="5"/>
      <c r="Z46" s="4">
        <f ca="1">IFERROR(__xludf.DUMMYFUNCTION("""COMPUTED_VALUE"""),45212)</f>
        <v>45212</v>
      </c>
      <c r="AA46" s="5"/>
      <c r="AB46" s="4">
        <f ca="1">IFERROR(__xludf.DUMMYFUNCTION("""COMPUTED_VALUE"""),45213)</f>
        <v>45213</v>
      </c>
      <c r="AC46" s="5"/>
      <c r="AD46" s="4">
        <f ca="1">IFERROR(__xludf.DUMMYFUNCTION("""COMPUTED_VALUE"""),45214)</f>
        <v>45214</v>
      </c>
      <c r="AE46" s="5"/>
      <c r="AF46" s="4">
        <f ca="1">IFERROR(__xludf.DUMMYFUNCTION("""COMPUTED_VALUE"""),45215)</f>
        <v>45215</v>
      </c>
      <c r="AG46" s="5"/>
      <c r="AH46" s="4">
        <f ca="1">IFERROR(__xludf.DUMMYFUNCTION("""COMPUTED_VALUE"""),45216)</f>
        <v>45216</v>
      </c>
      <c r="AI46" s="5"/>
      <c r="AJ46" s="4">
        <f ca="1">IFERROR(__xludf.DUMMYFUNCTION("""COMPUTED_VALUE"""),45217)</f>
        <v>45217</v>
      </c>
      <c r="AK46" s="5"/>
      <c r="AL46" s="4">
        <f ca="1">IFERROR(__xludf.DUMMYFUNCTION("""COMPUTED_VALUE"""),45218)</f>
        <v>45218</v>
      </c>
      <c r="AM46" s="5"/>
      <c r="AN46" s="4">
        <f ca="1">IFERROR(__xludf.DUMMYFUNCTION("""COMPUTED_VALUE"""),45219)</f>
        <v>45219</v>
      </c>
      <c r="AO46" s="5"/>
      <c r="AP46" s="4">
        <f ca="1">IFERROR(__xludf.DUMMYFUNCTION("""COMPUTED_VALUE"""),45220)</f>
        <v>45220</v>
      </c>
      <c r="AQ46" s="5"/>
      <c r="AR46" s="4">
        <f ca="1">IFERROR(__xludf.DUMMYFUNCTION("""COMPUTED_VALUE"""),45221)</f>
        <v>45221</v>
      </c>
      <c r="AS46" s="5"/>
      <c r="AT46" s="4">
        <f ca="1">IFERROR(__xludf.DUMMYFUNCTION("""COMPUTED_VALUE"""),45222)</f>
        <v>45222</v>
      </c>
      <c r="AU46" s="5"/>
      <c r="AV46" s="4">
        <f ca="1">IFERROR(__xludf.DUMMYFUNCTION("""COMPUTED_VALUE"""),45223)</f>
        <v>45223</v>
      </c>
      <c r="AW46" s="5"/>
      <c r="AX46" s="4">
        <f ca="1">IFERROR(__xludf.DUMMYFUNCTION("""COMPUTED_VALUE"""),45224)</f>
        <v>45224</v>
      </c>
      <c r="AY46" s="5"/>
      <c r="AZ46" s="4">
        <f ca="1">IFERROR(__xludf.DUMMYFUNCTION("""COMPUTED_VALUE"""),45225)</f>
        <v>45225</v>
      </c>
      <c r="BA46" s="5"/>
      <c r="BB46" s="4">
        <f ca="1">IFERROR(__xludf.DUMMYFUNCTION("""COMPUTED_VALUE"""),45226)</f>
        <v>45226</v>
      </c>
      <c r="BC46" s="5"/>
      <c r="BD46" s="4">
        <f ca="1">IFERROR(__xludf.DUMMYFUNCTION("""COMPUTED_VALUE"""),45227)</f>
        <v>45227</v>
      </c>
      <c r="BE46" s="5"/>
      <c r="BF46" s="4">
        <f ca="1">IFERROR(__xludf.DUMMYFUNCTION("""COMPUTED_VALUE"""),45228)</f>
        <v>45228</v>
      </c>
      <c r="BG46" s="5"/>
      <c r="BH46" s="4">
        <f ca="1">IFERROR(__xludf.DUMMYFUNCTION("""COMPUTED_VALUE"""),45229)</f>
        <v>45229</v>
      </c>
      <c r="BI46" s="5"/>
      <c r="BJ46" s="4">
        <f ca="1">IFERROR(__xludf.DUMMYFUNCTION("""COMPUTED_VALUE"""),45230)</f>
        <v>45230</v>
      </c>
      <c r="BK46" s="5"/>
      <c r="BL46" s="6" t="str">
        <f ca="1">IFERROR(__xludf.DUMMYFUNCTION("""COMPUTED_VALUE"""),"HORAS EXTRA")</f>
        <v>HORAS EXTRA</v>
      </c>
    </row>
    <row r="47" spans="1:64" ht="12.75" x14ac:dyDescent="0.2">
      <c r="A47" s="18"/>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8"/>
    </row>
    <row r="48" spans="1:64" ht="79.5" customHeight="1" x14ac:dyDescent="0.2">
      <c r="A48" s="17"/>
      <c r="B48" s="16"/>
      <c r="C48" s="17"/>
      <c r="D48" s="16"/>
      <c r="E48" s="17"/>
      <c r="F48" s="16"/>
      <c r="G48" s="17"/>
      <c r="H48" s="16"/>
      <c r="I48" s="17"/>
      <c r="J48" s="16"/>
      <c r="K48" s="17"/>
      <c r="L48" s="16"/>
      <c r="M48" s="17"/>
      <c r="N48" s="16"/>
      <c r="O48" s="17"/>
      <c r="P48" s="16"/>
      <c r="Q48" s="17"/>
      <c r="R48" s="16"/>
      <c r="S48" s="17"/>
      <c r="T48" s="16"/>
      <c r="U48" s="17"/>
      <c r="V48" s="16"/>
      <c r="W48" s="17"/>
      <c r="X48" s="16"/>
      <c r="Y48" s="17"/>
      <c r="Z48" s="16"/>
      <c r="AA48" s="17"/>
      <c r="AB48" s="16"/>
      <c r="AC48" s="17"/>
      <c r="AD48" s="16"/>
      <c r="AE48" s="17"/>
      <c r="AF48" s="16"/>
      <c r="AG48" s="17"/>
      <c r="AH48" s="16"/>
      <c r="AI48" s="17"/>
      <c r="AJ48" s="16"/>
      <c r="AK48" s="17"/>
      <c r="AL48" s="16"/>
      <c r="AM48" s="17"/>
      <c r="AN48" s="16"/>
      <c r="AO48" s="17"/>
      <c r="AP48" s="16"/>
      <c r="AQ48" s="17"/>
      <c r="AR48" s="16"/>
      <c r="AS48" s="17"/>
      <c r="AT48" s="16"/>
      <c r="AU48" s="17"/>
      <c r="AV48" s="16"/>
      <c r="AW48" s="17"/>
      <c r="AX48" s="16"/>
      <c r="AY48" s="17"/>
      <c r="AZ48" s="16"/>
      <c r="BA48" s="17"/>
      <c r="BB48" s="16"/>
      <c r="BC48" s="17"/>
      <c r="BD48" s="16"/>
      <c r="BE48" s="17"/>
      <c r="BF48" s="16"/>
      <c r="BG48" s="17"/>
      <c r="BH48" s="16"/>
      <c r="BI48" s="17"/>
      <c r="BJ48" s="16"/>
      <c r="BK48" s="17"/>
      <c r="BL48" s="8"/>
    </row>
    <row r="49" spans="1:64" ht="12.75" x14ac:dyDescent="0.2">
      <c r="A49" s="9" t="str">
        <f ca="1">IFERROR(__xludf.DUMMYFUNCTION("""COMPUTED_VALUE"""),"HORAS EXTRA/PRIMA ALIMENTICIA")</f>
        <v>HORAS EXTRA/PRIMA ALIMENTICIA</v>
      </c>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
        <f ca="1">IFERROR(__xludf.DUMMYFUNCTION("""COMPUTED_VALUE"""),0)</f>
        <v>0</v>
      </c>
    </row>
    <row r="50" spans="1:64" ht="12.75" x14ac:dyDescent="0.2">
      <c r="A50" s="3" t="str">
        <f ca="1">IFERROR(__xludf.DUMMYFUNCTION("""COMPUTED_VALUE"""),"NOMBRE")</f>
        <v>NOMBRE</v>
      </c>
      <c r="B50" s="4">
        <f ca="1">IFERROR(__xludf.DUMMYFUNCTION("""COMPUTED_VALUE"""),45200)</f>
        <v>45200</v>
      </c>
      <c r="C50" s="5"/>
      <c r="D50" s="4">
        <f ca="1">IFERROR(__xludf.DUMMYFUNCTION("""COMPUTED_VALUE"""),45201)</f>
        <v>45201</v>
      </c>
      <c r="E50" s="5"/>
      <c r="F50" s="4">
        <f ca="1">IFERROR(__xludf.DUMMYFUNCTION("""COMPUTED_VALUE"""),45202)</f>
        <v>45202</v>
      </c>
      <c r="G50" s="5"/>
      <c r="H50" s="4">
        <f ca="1">IFERROR(__xludf.DUMMYFUNCTION("""COMPUTED_VALUE"""),45203)</f>
        <v>45203</v>
      </c>
      <c r="I50" s="5"/>
      <c r="J50" s="4">
        <f ca="1">IFERROR(__xludf.DUMMYFUNCTION("""COMPUTED_VALUE"""),45204)</f>
        <v>45204</v>
      </c>
      <c r="K50" s="5"/>
      <c r="L50" s="4">
        <f ca="1">IFERROR(__xludf.DUMMYFUNCTION("""COMPUTED_VALUE"""),45205)</f>
        <v>45205</v>
      </c>
      <c r="M50" s="5"/>
      <c r="N50" s="4">
        <f ca="1">IFERROR(__xludf.DUMMYFUNCTION("""COMPUTED_VALUE"""),45206)</f>
        <v>45206</v>
      </c>
      <c r="O50" s="5"/>
      <c r="P50" s="4">
        <f ca="1">IFERROR(__xludf.DUMMYFUNCTION("""COMPUTED_VALUE"""),45207)</f>
        <v>45207</v>
      </c>
      <c r="Q50" s="5"/>
      <c r="R50" s="4">
        <f ca="1">IFERROR(__xludf.DUMMYFUNCTION("""COMPUTED_VALUE"""),45208)</f>
        <v>45208</v>
      </c>
      <c r="S50" s="5"/>
      <c r="T50" s="4">
        <f ca="1">IFERROR(__xludf.DUMMYFUNCTION("""COMPUTED_VALUE"""),45209)</f>
        <v>45209</v>
      </c>
      <c r="U50" s="5"/>
      <c r="V50" s="4">
        <f ca="1">IFERROR(__xludf.DUMMYFUNCTION("""COMPUTED_VALUE"""),45210)</f>
        <v>45210</v>
      </c>
      <c r="W50" s="5"/>
      <c r="X50" s="4">
        <f ca="1">IFERROR(__xludf.DUMMYFUNCTION("""COMPUTED_VALUE"""),45211)</f>
        <v>45211</v>
      </c>
      <c r="Y50" s="5"/>
      <c r="Z50" s="4">
        <f ca="1">IFERROR(__xludf.DUMMYFUNCTION("""COMPUTED_VALUE"""),45212)</f>
        <v>45212</v>
      </c>
      <c r="AA50" s="5"/>
      <c r="AB50" s="4">
        <f ca="1">IFERROR(__xludf.DUMMYFUNCTION("""COMPUTED_VALUE"""),45213)</f>
        <v>45213</v>
      </c>
      <c r="AC50" s="5"/>
      <c r="AD50" s="4">
        <f ca="1">IFERROR(__xludf.DUMMYFUNCTION("""COMPUTED_VALUE"""),45214)</f>
        <v>45214</v>
      </c>
      <c r="AE50" s="5"/>
      <c r="AF50" s="4">
        <f ca="1">IFERROR(__xludf.DUMMYFUNCTION("""COMPUTED_VALUE"""),45215)</f>
        <v>45215</v>
      </c>
      <c r="AG50" s="5"/>
      <c r="AH50" s="4">
        <f ca="1">IFERROR(__xludf.DUMMYFUNCTION("""COMPUTED_VALUE"""),45216)</f>
        <v>45216</v>
      </c>
      <c r="AI50" s="5"/>
      <c r="AJ50" s="4">
        <f ca="1">IFERROR(__xludf.DUMMYFUNCTION("""COMPUTED_VALUE"""),45217)</f>
        <v>45217</v>
      </c>
      <c r="AK50" s="5"/>
      <c r="AL50" s="4">
        <f ca="1">IFERROR(__xludf.DUMMYFUNCTION("""COMPUTED_VALUE"""),45218)</f>
        <v>45218</v>
      </c>
      <c r="AM50" s="5"/>
      <c r="AN50" s="4">
        <f ca="1">IFERROR(__xludf.DUMMYFUNCTION("""COMPUTED_VALUE"""),45219)</f>
        <v>45219</v>
      </c>
      <c r="AO50" s="5"/>
      <c r="AP50" s="4">
        <f ca="1">IFERROR(__xludf.DUMMYFUNCTION("""COMPUTED_VALUE"""),45220)</f>
        <v>45220</v>
      </c>
      <c r="AQ50" s="5"/>
      <c r="AR50" s="4">
        <f ca="1">IFERROR(__xludf.DUMMYFUNCTION("""COMPUTED_VALUE"""),45221)</f>
        <v>45221</v>
      </c>
      <c r="AS50" s="5"/>
      <c r="AT50" s="4">
        <f ca="1">IFERROR(__xludf.DUMMYFUNCTION("""COMPUTED_VALUE"""),45222)</f>
        <v>45222</v>
      </c>
      <c r="AU50" s="5"/>
      <c r="AV50" s="4">
        <f ca="1">IFERROR(__xludf.DUMMYFUNCTION("""COMPUTED_VALUE"""),45223)</f>
        <v>45223</v>
      </c>
      <c r="AW50" s="5"/>
      <c r="AX50" s="4">
        <f ca="1">IFERROR(__xludf.DUMMYFUNCTION("""COMPUTED_VALUE"""),45224)</f>
        <v>45224</v>
      </c>
      <c r="AY50" s="5"/>
      <c r="AZ50" s="4">
        <f ca="1">IFERROR(__xludf.DUMMYFUNCTION("""COMPUTED_VALUE"""),45225)</f>
        <v>45225</v>
      </c>
      <c r="BA50" s="5"/>
      <c r="BB50" s="4">
        <f ca="1">IFERROR(__xludf.DUMMYFUNCTION("""COMPUTED_VALUE"""),45226)</f>
        <v>45226</v>
      </c>
      <c r="BC50" s="5"/>
      <c r="BD50" s="4">
        <f ca="1">IFERROR(__xludf.DUMMYFUNCTION("""COMPUTED_VALUE"""),45227)</f>
        <v>45227</v>
      </c>
      <c r="BE50" s="5"/>
      <c r="BF50" s="4">
        <f ca="1">IFERROR(__xludf.DUMMYFUNCTION("""COMPUTED_VALUE"""),45228)</f>
        <v>45228</v>
      </c>
      <c r="BG50" s="5"/>
      <c r="BH50" s="4">
        <f ca="1">IFERROR(__xludf.DUMMYFUNCTION("""COMPUTED_VALUE"""),45229)</f>
        <v>45229</v>
      </c>
      <c r="BI50" s="5"/>
      <c r="BJ50" s="4">
        <f ca="1">IFERROR(__xludf.DUMMYFUNCTION("""COMPUTED_VALUE"""),45230)</f>
        <v>45230</v>
      </c>
      <c r="BK50" s="5"/>
      <c r="BL50" s="6" t="str">
        <f ca="1">IFERROR(__xludf.DUMMYFUNCTION("""COMPUTED_VALUE"""),"HORAS EXTRA")</f>
        <v>HORAS EXTRA</v>
      </c>
    </row>
    <row r="51" spans="1:64" ht="12.75" x14ac:dyDescent="0.2">
      <c r="A51" s="18"/>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8"/>
    </row>
    <row r="52" spans="1:64" ht="79.5" customHeight="1" x14ac:dyDescent="0.2">
      <c r="A52" s="17"/>
      <c r="B52" s="16"/>
      <c r="C52" s="17"/>
      <c r="D52" s="16"/>
      <c r="E52" s="17"/>
      <c r="F52" s="16"/>
      <c r="G52" s="17"/>
      <c r="H52" s="16"/>
      <c r="I52" s="17"/>
      <c r="J52" s="16"/>
      <c r="K52" s="17"/>
      <c r="L52" s="16"/>
      <c r="M52" s="17"/>
      <c r="N52" s="16"/>
      <c r="O52" s="17"/>
      <c r="P52" s="16"/>
      <c r="Q52" s="17"/>
      <c r="R52" s="16"/>
      <c r="S52" s="17"/>
      <c r="T52" s="16"/>
      <c r="U52" s="17"/>
      <c r="V52" s="16"/>
      <c r="W52" s="17"/>
      <c r="X52" s="16"/>
      <c r="Y52" s="17"/>
      <c r="Z52" s="16"/>
      <c r="AA52" s="17"/>
      <c r="AB52" s="16"/>
      <c r="AC52" s="17"/>
      <c r="AD52" s="16"/>
      <c r="AE52" s="17"/>
      <c r="AF52" s="16"/>
      <c r="AG52" s="17"/>
      <c r="AH52" s="16"/>
      <c r="AI52" s="17"/>
      <c r="AJ52" s="16"/>
      <c r="AK52" s="17"/>
      <c r="AL52" s="16"/>
      <c r="AM52" s="17"/>
      <c r="AN52" s="16"/>
      <c r="AO52" s="17"/>
      <c r="AP52" s="16"/>
      <c r="AQ52" s="17"/>
      <c r="AR52" s="16"/>
      <c r="AS52" s="17"/>
      <c r="AT52" s="16"/>
      <c r="AU52" s="17"/>
      <c r="AV52" s="16"/>
      <c r="AW52" s="17"/>
      <c r="AX52" s="16"/>
      <c r="AY52" s="17"/>
      <c r="AZ52" s="16"/>
      <c r="BA52" s="17"/>
      <c r="BB52" s="16"/>
      <c r="BC52" s="17"/>
      <c r="BD52" s="16"/>
      <c r="BE52" s="17"/>
      <c r="BF52" s="16"/>
      <c r="BG52" s="17"/>
      <c r="BH52" s="16"/>
      <c r="BI52" s="17"/>
      <c r="BJ52" s="16"/>
      <c r="BK52" s="17"/>
      <c r="BL52" s="8"/>
    </row>
    <row r="53" spans="1:64" ht="12.75" x14ac:dyDescent="0.2">
      <c r="A53" s="9" t="str">
        <f ca="1">IFERROR(__xludf.DUMMYFUNCTION("""COMPUTED_VALUE"""),"HORAS EXTRA/PRIMA ALIMENTICIA")</f>
        <v>HORAS EXTRA/PRIMA ALIMENTICIA</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
        <f ca="1">IFERROR(__xludf.DUMMYFUNCTION("""COMPUTED_VALUE"""),0)</f>
        <v>0</v>
      </c>
    </row>
    <row r="54" spans="1:64" ht="12.75" x14ac:dyDescent="0.2">
      <c r="A54" s="3" t="str">
        <f ca="1">IFERROR(__xludf.DUMMYFUNCTION("""COMPUTED_VALUE"""),"NOMBRE")</f>
        <v>NOMBRE</v>
      </c>
      <c r="B54" s="4">
        <f ca="1">IFERROR(__xludf.DUMMYFUNCTION("""COMPUTED_VALUE"""),45200)</f>
        <v>45200</v>
      </c>
      <c r="C54" s="5"/>
      <c r="D54" s="4">
        <f ca="1">IFERROR(__xludf.DUMMYFUNCTION("""COMPUTED_VALUE"""),45201)</f>
        <v>45201</v>
      </c>
      <c r="E54" s="5"/>
      <c r="F54" s="4">
        <f ca="1">IFERROR(__xludf.DUMMYFUNCTION("""COMPUTED_VALUE"""),45202)</f>
        <v>45202</v>
      </c>
      <c r="G54" s="5"/>
      <c r="H54" s="4">
        <f ca="1">IFERROR(__xludf.DUMMYFUNCTION("""COMPUTED_VALUE"""),45203)</f>
        <v>45203</v>
      </c>
      <c r="I54" s="5"/>
      <c r="J54" s="4">
        <f ca="1">IFERROR(__xludf.DUMMYFUNCTION("""COMPUTED_VALUE"""),45204)</f>
        <v>45204</v>
      </c>
      <c r="K54" s="5"/>
      <c r="L54" s="4">
        <f ca="1">IFERROR(__xludf.DUMMYFUNCTION("""COMPUTED_VALUE"""),45205)</f>
        <v>45205</v>
      </c>
      <c r="M54" s="5"/>
      <c r="N54" s="4">
        <f ca="1">IFERROR(__xludf.DUMMYFUNCTION("""COMPUTED_VALUE"""),45206)</f>
        <v>45206</v>
      </c>
      <c r="O54" s="5"/>
      <c r="P54" s="4">
        <f ca="1">IFERROR(__xludf.DUMMYFUNCTION("""COMPUTED_VALUE"""),45207)</f>
        <v>45207</v>
      </c>
      <c r="Q54" s="5"/>
      <c r="R54" s="4">
        <f ca="1">IFERROR(__xludf.DUMMYFUNCTION("""COMPUTED_VALUE"""),45208)</f>
        <v>45208</v>
      </c>
      <c r="S54" s="5"/>
      <c r="T54" s="4">
        <f ca="1">IFERROR(__xludf.DUMMYFUNCTION("""COMPUTED_VALUE"""),45209)</f>
        <v>45209</v>
      </c>
      <c r="U54" s="5"/>
      <c r="V54" s="4">
        <f ca="1">IFERROR(__xludf.DUMMYFUNCTION("""COMPUTED_VALUE"""),45210)</f>
        <v>45210</v>
      </c>
      <c r="W54" s="5"/>
      <c r="X54" s="4">
        <f ca="1">IFERROR(__xludf.DUMMYFUNCTION("""COMPUTED_VALUE"""),45211)</f>
        <v>45211</v>
      </c>
      <c r="Y54" s="5"/>
      <c r="Z54" s="4">
        <f ca="1">IFERROR(__xludf.DUMMYFUNCTION("""COMPUTED_VALUE"""),45212)</f>
        <v>45212</v>
      </c>
      <c r="AA54" s="5"/>
      <c r="AB54" s="4">
        <f ca="1">IFERROR(__xludf.DUMMYFUNCTION("""COMPUTED_VALUE"""),45213)</f>
        <v>45213</v>
      </c>
      <c r="AC54" s="5"/>
      <c r="AD54" s="4">
        <f ca="1">IFERROR(__xludf.DUMMYFUNCTION("""COMPUTED_VALUE"""),45214)</f>
        <v>45214</v>
      </c>
      <c r="AE54" s="5"/>
      <c r="AF54" s="4">
        <f ca="1">IFERROR(__xludf.DUMMYFUNCTION("""COMPUTED_VALUE"""),45215)</f>
        <v>45215</v>
      </c>
      <c r="AG54" s="5"/>
      <c r="AH54" s="4">
        <f ca="1">IFERROR(__xludf.DUMMYFUNCTION("""COMPUTED_VALUE"""),45216)</f>
        <v>45216</v>
      </c>
      <c r="AI54" s="5"/>
      <c r="AJ54" s="4">
        <f ca="1">IFERROR(__xludf.DUMMYFUNCTION("""COMPUTED_VALUE"""),45217)</f>
        <v>45217</v>
      </c>
      <c r="AK54" s="5"/>
      <c r="AL54" s="4">
        <f ca="1">IFERROR(__xludf.DUMMYFUNCTION("""COMPUTED_VALUE"""),45218)</f>
        <v>45218</v>
      </c>
      <c r="AM54" s="5"/>
      <c r="AN54" s="4">
        <f ca="1">IFERROR(__xludf.DUMMYFUNCTION("""COMPUTED_VALUE"""),45219)</f>
        <v>45219</v>
      </c>
      <c r="AO54" s="5"/>
      <c r="AP54" s="4">
        <f ca="1">IFERROR(__xludf.DUMMYFUNCTION("""COMPUTED_VALUE"""),45220)</f>
        <v>45220</v>
      </c>
      <c r="AQ54" s="5"/>
      <c r="AR54" s="4">
        <f ca="1">IFERROR(__xludf.DUMMYFUNCTION("""COMPUTED_VALUE"""),45221)</f>
        <v>45221</v>
      </c>
      <c r="AS54" s="5"/>
      <c r="AT54" s="4">
        <f ca="1">IFERROR(__xludf.DUMMYFUNCTION("""COMPUTED_VALUE"""),45222)</f>
        <v>45222</v>
      </c>
      <c r="AU54" s="5"/>
      <c r="AV54" s="4">
        <f ca="1">IFERROR(__xludf.DUMMYFUNCTION("""COMPUTED_VALUE"""),45223)</f>
        <v>45223</v>
      </c>
      <c r="AW54" s="5"/>
      <c r="AX54" s="4">
        <f ca="1">IFERROR(__xludf.DUMMYFUNCTION("""COMPUTED_VALUE"""),45224)</f>
        <v>45224</v>
      </c>
      <c r="AY54" s="5"/>
      <c r="AZ54" s="4">
        <f ca="1">IFERROR(__xludf.DUMMYFUNCTION("""COMPUTED_VALUE"""),45225)</f>
        <v>45225</v>
      </c>
      <c r="BA54" s="5"/>
      <c r="BB54" s="4">
        <f ca="1">IFERROR(__xludf.DUMMYFUNCTION("""COMPUTED_VALUE"""),45226)</f>
        <v>45226</v>
      </c>
      <c r="BC54" s="5"/>
      <c r="BD54" s="4">
        <f ca="1">IFERROR(__xludf.DUMMYFUNCTION("""COMPUTED_VALUE"""),45227)</f>
        <v>45227</v>
      </c>
      <c r="BE54" s="5"/>
      <c r="BF54" s="4">
        <f ca="1">IFERROR(__xludf.DUMMYFUNCTION("""COMPUTED_VALUE"""),45228)</f>
        <v>45228</v>
      </c>
      <c r="BG54" s="5"/>
      <c r="BH54" s="4">
        <f ca="1">IFERROR(__xludf.DUMMYFUNCTION("""COMPUTED_VALUE"""),45229)</f>
        <v>45229</v>
      </c>
      <c r="BI54" s="5"/>
      <c r="BJ54" s="4">
        <f ca="1">IFERROR(__xludf.DUMMYFUNCTION("""COMPUTED_VALUE"""),45230)</f>
        <v>45230</v>
      </c>
      <c r="BK54" s="5"/>
      <c r="BL54" s="6" t="str">
        <f ca="1">IFERROR(__xludf.DUMMYFUNCTION("""COMPUTED_VALUE"""),"HORAS EXTRA")</f>
        <v>HORAS EXTRA</v>
      </c>
    </row>
    <row r="55" spans="1:64" ht="12.75" x14ac:dyDescent="0.2">
      <c r="A55" s="18"/>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8"/>
    </row>
    <row r="56" spans="1:64" ht="79.5" customHeight="1" x14ac:dyDescent="0.2">
      <c r="A56" s="17"/>
      <c r="B56" s="16"/>
      <c r="C56" s="17"/>
      <c r="D56" s="16"/>
      <c r="E56" s="17"/>
      <c r="F56" s="16"/>
      <c r="G56" s="17"/>
      <c r="H56" s="16"/>
      <c r="I56" s="17"/>
      <c r="J56" s="16"/>
      <c r="K56" s="17"/>
      <c r="L56" s="16"/>
      <c r="M56" s="17"/>
      <c r="N56" s="16"/>
      <c r="O56" s="17"/>
      <c r="P56" s="16"/>
      <c r="Q56" s="17"/>
      <c r="R56" s="16"/>
      <c r="S56" s="17"/>
      <c r="T56" s="16"/>
      <c r="U56" s="17"/>
      <c r="V56" s="16"/>
      <c r="W56" s="17"/>
      <c r="X56" s="16"/>
      <c r="Y56" s="17"/>
      <c r="Z56" s="16"/>
      <c r="AA56" s="17"/>
      <c r="AB56" s="16"/>
      <c r="AC56" s="17"/>
      <c r="AD56" s="16"/>
      <c r="AE56" s="17"/>
      <c r="AF56" s="16"/>
      <c r="AG56" s="17"/>
      <c r="AH56" s="16"/>
      <c r="AI56" s="17"/>
      <c r="AJ56" s="16"/>
      <c r="AK56" s="17"/>
      <c r="AL56" s="16"/>
      <c r="AM56" s="17"/>
      <c r="AN56" s="16"/>
      <c r="AO56" s="17"/>
      <c r="AP56" s="16"/>
      <c r="AQ56" s="17"/>
      <c r="AR56" s="16"/>
      <c r="AS56" s="17"/>
      <c r="AT56" s="16"/>
      <c r="AU56" s="17"/>
      <c r="AV56" s="16"/>
      <c r="AW56" s="17"/>
      <c r="AX56" s="16"/>
      <c r="AY56" s="17"/>
      <c r="AZ56" s="16"/>
      <c r="BA56" s="17"/>
      <c r="BB56" s="16"/>
      <c r="BC56" s="17"/>
      <c r="BD56" s="16"/>
      <c r="BE56" s="17"/>
      <c r="BF56" s="16"/>
      <c r="BG56" s="17"/>
      <c r="BH56" s="16"/>
      <c r="BI56" s="17"/>
      <c r="BJ56" s="16"/>
      <c r="BK56" s="17"/>
      <c r="BL56" s="8"/>
    </row>
    <row r="57" spans="1:64" ht="12.75" x14ac:dyDescent="0.2">
      <c r="A57" s="9" t="str">
        <f ca="1">IFERROR(__xludf.DUMMYFUNCTION("""COMPUTED_VALUE"""),"HORAS EXTRA/PRIMA ALIMENTICIA")</f>
        <v>HORAS EXTRA/PRIMA ALIMENTICIA</v>
      </c>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
        <f ca="1">IFERROR(__xludf.DUMMYFUNCTION("""COMPUTED_VALUE"""),0)</f>
        <v>0</v>
      </c>
    </row>
    <row r="58" spans="1:64" ht="12.75" x14ac:dyDescent="0.2">
      <c r="A58" s="3" t="str">
        <f ca="1">IFERROR(__xludf.DUMMYFUNCTION("""COMPUTED_VALUE"""),"NOMBRE")</f>
        <v>NOMBRE</v>
      </c>
      <c r="B58" s="4">
        <f ca="1">IFERROR(__xludf.DUMMYFUNCTION("""COMPUTED_VALUE"""),45200)</f>
        <v>45200</v>
      </c>
      <c r="C58" s="5"/>
      <c r="D58" s="4">
        <f ca="1">IFERROR(__xludf.DUMMYFUNCTION("""COMPUTED_VALUE"""),45201)</f>
        <v>45201</v>
      </c>
      <c r="E58" s="5"/>
      <c r="F58" s="4">
        <f ca="1">IFERROR(__xludf.DUMMYFUNCTION("""COMPUTED_VALUE"""),45202)</f>
        <v>45202</v>
      </c>
      <c r="G58" s="5"/>
      <c r="H58" s="4">
        <f ca="1">IFERROR(__xludf.DUMMYFUNCTION("""COMPUTED_VALUE"""),45203)</f>
        <v>45203</v>
      </c>
      <c r="I58" s="5"/>
      <c r="J58" s="4">
        <f ca="1">IFERROR(__xludf.DUMMYFUNCTION("""COMPUTED_VALUE"""),45204)</f>
        <v>45204</v>
      </c>
      <c r="K58" s="5"/>
      <c r="L58" s="4">
        <f ca="1">IFERROR(__xludf.DUMMYFUNCTION("""COMPUTED_VALUE"""),45205)</f>
        <v>45205</v>
      </c>
      <c r="M58" s="5"/>
      <c r="N58" s="4">
        <f ca="1">IFERROR(__xludf.DUMMYFUNCTION("""COMPUTED_VALUE"""),45206)</f>
        <v>45206</v>
      </c>
      <c r="O58" s="5"/>
      <c r="P58" s="4">
        <f ca="1">IFERROR(__xludf.DUMMYFUNCTION("""COMPUTED_VALUE"""),45207)</f>
        <v>45207</v>
      </c>
      <c r="Q58" s="5"/>
      <c r="R58" s="4">
        <f ca="1">IFERROR(__xludf.DUMMYFUNCTION("""COMPUTED_VALUE"""),45208)</f>
        <v>45208</v>
      </c>
      <c r="S58" s="5"/>
      <c r="T58" s="4">
        <f ca="1">IFERROR(__xludf.DUMMYFUNCTION("""COMPUTED_VALUE"""),45209)</f>
        <v>45209</v>
      </c>
      <c r="U58" s="5"/>
      <c r="V58" s="4">
        <f ca="1">IFERROR(__xludf.DUMMYFUNCTION("""COMPUTED_VALUE"""),45210)</f>
        <v>45210</v>
      </c>
      <c r="W58" s="5"/>
      <c r="X58" s="4">
        <f ca="1">IFERROR(__xludf.DUMMYFUNCTION("""COMPUTED_VALUE"""),45211)</f>
        <v>45211</v>
      </c>
      <c r="Y58" s="5"/>
      <c r="Z58" s="4">
        <f ca="1">IFERROR(__xludf.DUMMYFUNCTION("""COMPUTED_VALUE"""),45212)</f>
        <v>45212</v>
      </c>
      <c r="AA58" s="5"/>
      <c r="AB58" s="4">
        <f ca="1">IFERROR(__xludf.DUMMYFUNCTION("""COMPUTED_VALUE"""),45213)</f>
        <v>45213</v>
      </c>
      <c r="AC58" s="5"/>
      <c r="AD58" s="4">
        <f ca="1">IFERROR(__xludf.DUMMYFUNCTION("""COMPUTED_VALUE"""),45214)</f>
        <v>45214</v>
      </c>
      <c r="AE58" s="5"/>
      <c r="AF58" s="4">
        <f ca="1">IFERROR(__xludf.DUMMYFUNCTION("""COMPUTED_VALUE"""),45215)</f>
        <v>45215</v>
      </c>
      <c r="AG58" s="5"/>
      <c r="AH58" s="4">
        <f ca="1">IFERROR(__xludf.DUMMYFUNCTION("""COMPUTED_VALUE"""),45216)</f>
        <v>45216</v>
      </c>
      <c r="AI58" s="5"/>
      <c r="AJ58" s="4">
        <f ca="1">IFERROR(__xludf.DUMMYFUNCTION("""COMPUTED_VALUE"""),45217)</f>
        <v>45217</v>
      </c>
      <c r="AK58" s="5"/>
      <c r="AL58" s="4">
        <f ca="1">IFERROR(__xludf.DUMMYFUNCTION("""COMPUTED_VALUE"""),45218)</f>
        <v>45218</v>
      </c>
      <c r="AM58" s="5"/>
      <c r="AN58" s="4">
        <f ca="1">IFERROR(__xludf.DUMMYFUNCTION("""COMPUTED_VALUE"""),45219)</f>
        <v>45219</v>
      </c>
      <c r="AO58" s="5"/>
      <c r="AP58" s="4">
        <f ca="1">IFERROR(__xludf.DUMMYFUNCTION("""COMPUTED_VALUE"""),45220)</f>
        <v>45220</v>
      </c>
      <c r="AQ58" s="5"/>
      <c r="AR58" s="4">
        <f ca="1">IFERROR(__xludf.DUMMYFUNCTION("""COMPUTED_VALUE"""),45221)</f>
        <v>45221</v>
      </c>
      <c r="AS58" s="5"/>
      <c r="AT58" s="4">
        <f ca="1">IFERROR(__xludf.DUMMYFUNCTION("""COMPUTED_VALUE"""),45222)</f>
        <v>45222</v>
      </c>
      <c r="AU58" s="5"/>
      <c r="AV58" s="4">
        <f ca="1">IFERROR(__xludf.DUMMYFUNCTION("""COMPUTED_VALUE"""),45223)</f>
        <v>45223</v>
      </c>
      <c r="AW58" s="5"/>
      <c r="AX58" s="4">
        <f ca="1">IFERROR(__xludf.DUMMYFUNCTION("""COMPUTED_VALUE"""),45224)</f>
        <v>45224</v>
      </c>
      <c r="AY58" s="5"/>
      <c r="AZ58" s="4">
        <f ca="1">IFERROR(__xludf.DUMMYFUNCTION("""COMPUTED_VALUE"""),45225)</f>
        <v>45225</v>
      </c>
      <c r="BA58" s="5"/>
      <c r="BB58" s="4">
        <f ca="1">IFERROR(__xludf.DUMMYFUNCTION("""COMPUTED_VALUE"""),45226)</f>
        <v>45226</v>
      </c>
      <c r="BC58" s="5"/>
      <c r="BD58" s="4">
        <f ca="1">IFERROR(__xludf.DUMMYFUNCTION("""COMPUTED_VALUE"""),45227)</f>
        <v>45227</v>
      </c>
      <c r="BE58" s="5"/>
      <c r="BF58" s="4">
        <f ca="1">IFERROR(__xludf.DUMMYFUNCTION("""COMPUTED_VALUE"""),45228)</f>
        <v>45228</v>
      </c>
      <c r="BG58" s="5"/>
      <c r="BH58" s="4">
        <f ca="1">IFERROR(__xludf.DUMMYFUNCTION("""COMPUTED_VALUE"""),45229)</f>
        <v>45229</v>
      </c>
      <c r="BI58" s="5"/>
      <c r="BJ58" s="4">
        <f ca="1">IFERROR(__xludf.DUMMYFUNCTION("""COMPUTED_VALUE"""),45230)</f>
        <v>45230</v>
      </c>
      <c r="BK58" s="5"/>
      <c r="BL58" s="6" t="str">
        <f ca="1">IFERROR(__xludf.DUMMYFUNCTION("""COMPUTED_VALUE"""),"HORAS EXTRA")</f>
        <v>HORAS EXTRA</v>
      </c>
    </row>
    <row r="59" spans="1:64" ht="12.75" x14ac:dyDescent="0.2">
      <c r="A59" s="18"/>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8"/>
    </row>
    <row r="60" spans="1:64" ht="79.5" customHeight="1" x14ac:dyDescent="0.2">
      <c r="A60" s="17"/>
      <c r="B60" s="16"/>
      <c r="C60" s="17"/>
      <c r="D60" s="16"/>
      <c r="E60" s="17"/>
      <c r="F60" s="16"/>
      <c r="G60" s="17"/>
      <c r="H60" s="16"/>
      <c r="I60" s="17"/>
      <c r="J60" s="16"/>
      <c r="K60" s="17"/>
      <c r="L60" s="16"/>
      <c r="M60" s="17"/>
      <c r="N60" s="16"/>
      <c r="O60" s="17"/>
      <c r="P60" s="16"/>
      <c r="Q60" s="17"/>
      <c r="R60" s="16"/>
      <c r="S60" s="17"/>
      <c r="T60" s="16"/>
      <c r="U60" s="17"/>
      <c r="V60" s="16"/>
      <c r="W60" s="17"/>
      <c r="X60" s="16"/>
      <c r="Y60" s="17"/>
      <c r="Z60" s="16"/>
      <c r="AA60" s="17"/>
      <c r="AB60" s="16"/>
      <c r="AC60" s="17"/>
      <c r="AD60" s="16"/>
      <c r="AE60" s="17"/>
      <c r="AF60" s="16"/>
      <c r="AG60" s="17"/>
      <c r="AH60" s="16"/>
      <c r="AI60" s="17"/>
      <c r="AJ60" s="16"/>
      <c r="AK60" s="17"/>
      <c r="AL60" s="16"/>
      <c r="AM60" s="17"/>
      <c r="AN60" s="16"/>
      <c r="AO60" s="17"/>
      <c r="AP60" s="16"/>
      <c r="AQ60" s="17"/>
      <c r="AR60" s="16"/>
      <c r="AS60" s="17"/>
      <c r="AT60" s="16"/>
      <c r="AU60" s="17"/>
      <c r="AV60" s="16"/>
      <c r="AW60" s="17"/>
      <c r="AX60" s="16"/>
      <c r="AY60" s="17"/>
      <c r="AZ60" s="16"/>
      <c r="BA60" s="17"/>
      <c r="BB60" s="16"/>
      <c r="BC60" s="17"/>
      <c r="BD60" s="16"/>
      <c r="BE60" s="17"/>
      <c r="BF60" s="16"/>
      <c r="BG60" s="17"/>
      <c r="BH60" s="16"/>
      <c r="BI60" s="17"/>
      <c r="BJ60" s="16"/>
      <c r="BK60" s="17"/>
      <c r="BL60" s="8"/>
    </row>
    <row r="61" spans="1:64" ht="12.75" x14ac:dyDescent="0.2">
      <c r="A61" s="9" t="str">
        <f ca="1">IFERROR(__xludf.DUMMYFUNCTION("""COMPUTED_VALUE"""),"HORAS EXTRA/PRIMA ALIMENTICIA")</f>
        <v>HORAS EXTRA/PRIMA ALIMENTICIA</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
        <f ca="1">IFERROR(__xludf.DUMMYFUNCTION("""COMPUTED_VALUE"""),0)</f>
        <v>0</v>
      </c>
    </row>
    <row r="62" spans="1:64" ht="12.75" x14ac:dyDescent="0.2">
      <c r="A62" s="3" t="str">
        <f ca="1">IFERROR(__xludf.DUMMYFUNCTION("""COMPUTED_VALUE"""),"NOMBRE")</f>
        <v>NOMBRE</v>
      </c>
      <c r="B62" s="4">
        <f ca="1">IFERROR(__xludf.DUMMYFUNCTION("""COMPUTED_VALUE"""),45200)</f>
        <v>45200</v>
      </c>
      <c r="C62" s="5"/>
      <c r="D62" s="4">
        <f ca="1">IFERROR(__xludf.DUMMYFUNCTION("""COMPUTED_VALUE"""),45201)</f>
        <v>45201</v>
      </c>
      <c r="E62" s="5"/>
      <c r="F62" s="4">
        <f ca="1">IFERROR(__xludf.DUMMYFUNCTION("""COMPUTED_VALUE"""),45202)</f>
        <v>45202</v>
      </c>
      <c r="G62" s="5"/>
      <c r="H62" s="4">
        <f ca="1">IFERROR(__xludf.DUMMYFUNCTION("""COMPUTED_VALUE"""),45203)</f>
        <v>45203</v>
      </c>
      <c r="I62" s="5"/>
      <c r="J62" s="4">
        <f ca="1">IFERROR(__xludf.DUMMYFUNCTION("""COMPUTED_VALUE"""),45204)</f>
        <v>45204</v>
      </c>
      <c r="K62" s="5"/>
      <c r="L62" s="4">
        <f ca="1">IFERROR(__xludf.DUMMYFUNCTION("""COMPUTED_VALUE"""),45205)</f>
        <v>45205</v>
      </c>
      <c r="M62" s="5"/>
      <c r="N62" s="4">
        <f ca="1">IFERROR(__xludf.DUMMYFUNCTION("""COMPUTED_VALUE"""),45206)</f>
        <v>45206</v>
      </c>
      <c r="O62" s="5"/>
      <c r="P62" s="4">
        <f ca="1">IFERROR(__xludf.DUMMYFUNCTION("""COMPUTED_VALUE"""),45207)</f>
        <v>45207</v>
      </c>
      <c r="Q62" s="5"/>
      <c r="R62" s="4">
        <f ca="1">IFERROR(__xludf.DUMMYFUNCTION("""COMPUTED_VALUE"""),45208)</f>
        <v>45208</v>
      </c>
      <c r="S62" s="5"/>
      <c r="T62" s="4">
        <f ca="1">IFERROR(__xludf.DUMMYFUNCTION("""COMPUTED_VALUE"""),45209)</f>
        <v>45209</v>
      </c>
      <c r="U62" s="5"/>
      <c r="V62" s="4">
        <f ca="1">IFERROR(__xludf.DUMMYFUNCTION("""COMPUTED_VALUE"""),45210)</f>
        <v>45210</v>
      </c>
      <c r="W62" s="5"/>
      <c r="X62" s="4">
        <f ca="1">IFERROR(__xludf.DUMMYFUNCTION("""COMPUTED_VALUE"""),45211)</f>
        <v>45211</v>
      </c>
      <c r="Y62" s="5"/>
      <c r="Z62" s="4">
        <f ca="1">IFERROR(__xludf.DUMMYFUNCTION("""COMPUTED_VALUE"""),45212)</f>
        <v>45212</v>
      </c>
      <c r="AA62" s="5"/>
      <c r="AB62" s="4">
        <f ca="1">IFERROR(__xludf.DUMMYFUNCTION("""COMPUTED_VALUE"""),45213)</f>
        <v>45213</v>
      </c>
      <c r="AC62" s="5"/>
      <c r="AD62" s="4">
        <f ca="1">IFERROR(__xludf.DUMMYFUNCTION("""COMPUTED_VALUE"""),45214)</f>
        <v>45214</v>
      </c>
      <c r="AE62" s="5"/>
      <c r="AF62" s="4">
        <f ca="1">IFERROR(__xludf.DUMMYFUNCTION("""COMPUTED_VALUE"""),45215)</f>
        <v>45215</v>
      </c>
      <c r="AG62" s="5"/>
      <c r="AH62" s="4">
        <f ca="1">IFERROR(__xludf.DUMMYFUNCTION("""COMPUTED_VALUE"""),45216)</f>
        <v>45216</v>
      </c>
      <c r="AI62" s="5"/>
      <c r="AJ62" s="4">
        <f ca="1">IFERROR(__xludf.DUMMYFUNCTION("""COMPUTED_VALUE"""),45217)</f>
        <v>45217</v>
      </c>
      <c r="AK62" s="5"/>
      <c r="AL62" s="4">
        <f ca="1">IFERROR(__xludf.DUMMYFUNCTION("""COMPUTED_VALUE"""),45218)</f>
        <v>45218</v>
      </c>
      <c r="AM62" s="5"/>
      <c r="AN62" s="4">
        <f ca="1">IFERROR(__xludf.DUMMYFUNCTION("""COMPUTED_VALUE"""),45219)</f>
        <v>45219</v>
      </c>
      <c r="AO62" s="5"/>
      <c r="AP62" s="4">
        <f ca="1">IFERROR(__xludf.DUMMYFUNCTION("""COMPUTED_VALUE"""),45220)</f>
        <v>45220</v>
      </c>
      <c r="AQ62" s="5"/>
      <c r="AR62" s="4">
        <f ca="1">IFERROR(__xludf.DUMMYFUNCTION("""COMPUTED_VALUE"""),45221)</f>
        <v>45221</v>
      </c>
      <c r="AS62" s="5"/>
      <c r="AT62" s="4">
        <f ca="1">IFERROR(__xludf.DUMMYFUNCTION("""COMPUTED_VALUE"""),45222)</f>
        <v>45222</v>
      </c>
      <c r="AU62" s="5"/>
      <c r="AV62" s="4">
        <f ca="1">IFERROR(__xludf.DUMMYFUNCTION("""COMPUTED_VALUE"""),45223)</f>
        <v>45223</v>
      </c>
      <c r="AW62" s="5"/>
      <c r="AX62" s="4">
        <f ca="1">IFERROR(__xludf.DUMMYFUNCTION("""COMPUTED_VALUE"""),45224)</f>
        <v>45224</v>
      </c>
      <c r="AY62" s="5"/>
      <c r="AZ62" s="4">
        <f ca="1">IFERROR(__xludf.DUMMYFUNCTION("""COMPUTED_VALUE"""),45225)</f>
        <v>45225</v>
      </c>
      <c r="BA62" s="5"/>
      <c r="BB62" s="4">
        <f ca="1">IFERROR(__xludf.DUMMYFUNCTION("""COMPUTED_VALUE"""),45226)</f>
        <v>45226</v>
      </c>
      <c r="BC62" s="5"/>
      <c r="BD62" s="4">
        <f ca="1">IFERROR(__xludf.DUMMYFUNCTION("""COMPUTED_VALUE"""),45227)</f>
        <v>45227</v>
      </c>
      <c r="BE62" s="5"/>
      <c r="BF62" s="4">
        <f ca="1">IFERROR(__xludf.DUMMYFUNCTION("""COMPUTED_VALUE"""),45228)</f>
        <v>45228</v>
      </c>
      <c r="BG62" s="5"/>
      <c r="BH62" s="4">
        <f ca="1">IFERROR(__xludf.DUMMYFUNCTION("""COMPUTED_VALUE"""),45229)</f>
        <v>45229</v>
      </c>
      <c r="BI62" s="5"/>
      <c r="BJ62" s="4">
        <f ca="1">IFERROR(__xludf.DUMMYFUNCTION("""COMPUTED_VALUE"""),45230)</f>
        <v>45230</v>
      </c>
      <c r="BK62" s="5"/>
      <c r="BL62" s="6" t="str">
        <f ca="1">IFERROR(__xludf.DUMMYFUNCTION("""COMPUTED_VALUE"""),"HORAS EXTRA")</f>
        <v>HORAS EXTRA</v>
      </c>
    </row>
    <row r="63" spans="1:64" ht="12.75" x14ac:dyDescent="0.2">
      <c r="A63" s="18"/>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8"/>
    </row>
    <row r="64" spans="1:64" ht="79.5" customHeight="1" x14ac:dyDescent="0.2">
      <c r="A64" s="17"/>
      <c r="B64" s="16"/>
      <c r="C64" s="17"/>
      <c r="D64" s="16"/>
      <c r="E64" s="17"/>
      <c r="F64" s="16"/>
      <c r="G64" s="17"/>
      <c r="H64" s="16"/>
      <c r="I64" s="17"/>
      <c r="J64" s="16"/>
      <c r="K64" s="17"/>
      <c r="L64" s="16"/>
      <c r="M64" s="17"/>
      <c r="N64" s="16"/>
      <c r="O64" s="17"/>
      <c r="P64" s="16"/>
      <c r="Q64" s="17"/>
      <c r="R64" s="16"/>
      <c r="S64" s="17"/>
      <c r="T64" s="16"/>
      <c r="U64" s="17"/>
      <c r="V64" s="16"/>
      <c r="W64" s="17"/>
      <c r="X64" s="16"/>
      <c r="Y64" s="17"/>
      <c r="Z64" s="16"/>
      <c r="AA64" s="17"/>
      <c r="AB64" s="16"/>
      <c r="AC64" s="17"/>
      <c r="AD64" s="16"/>
      <c r="AE64" s="17"/>
      <c r="AF64" s="16"/>
      <c r="AG64" s="17"/>
      <c r="AH64" s="16"/>
      <c r="AI64" s="17"/>
      <c r="AJ64" s="16"/>
      <c r="AK64" s="17"/>
      <c r="AL64" s="16"/>
      <c r="AM64" s="17"/>
      <c r="AN64" s="16"/>
      <c r="AO64" s="17"/>
      <c r="AP64" s="16"/>
      <c r="AQ64" s="17"/>
      <c r="AR64" s="16"/>
      <c r="AS64" s="17"/>
      <c r="AT64" s="16"/>
      <c r="AU64" s="17"/>
      <c r="AV64" s="16"/>
      <c r="AW64" s="17"/>
      <c r="AX64" s="16"/>
      <c r="AY64" s="17"/>
      <c r="AZ64" s="16"/>
      <c r="BA64" s="17"/>
      <c r="BB64" s="16"/>
      <c r="BC64" s="17"/>
      <c r="BD64" s="16"/>
      <c r="BE64" s="17"/>
      <c r="BF64" s="16"/>
      <c r="BG64" s="17"/>
      <c r="BH64" s="16"/>
      <c r="BI64" s="17"/>
      <c r="BJ64" s="16"/>
      <c r="BK64" s="17"/>
      <c r="BL64" s="8"/>
    </row>
    <row r="65" spans="1:64" ht="12.75" x14ac:dyDescent="0.2">
      <c r="A65" s="9" t="str">
        <f ca="1">IFERROR(__xludf.DUMMYFUNCTION("""COMPUTED_VALUE"""),"HORAS EXTRA/PRIMA ALIMENTICIA")</f>
        <v>HORAS EXTRA/PRIMA ALIMENTICIA</v>
      </c>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
        <f ca="1">IFERROR(__xludf.DUMMYFUNCTION("""COMPUTED_VALUE"""),0)</f>
        <v>0</v>
      </c>
    </row>
    <row r="66" spans="1:64" ht="12.75" x14ac:dyDescent="0.2">
      <c r="A66" s="3" t="str">
        <f ca="1">IFERROR(__xludf.DUMMYFUNCTION("""COMPUTED_VALUE"""),"NOMBRE")</f>
        <v>NOMBRE</v>
      </c>
      <c r="B66" s="4">
        <f ca="1">IFERROR(__xludf.DUMMYFUNCTION("""COMPUTED_VALUE"""),45200)</f>
        <v>45200</v>
      </c>
      <c r="C66" s="5"/>
      <c r="D66" s="4">
        <f ca="1">IFERROR(__xludf.DUMMYFUNCTION("""COMPUTED_VALUE"""),45201)</f>
        <v>45201</v>
      </c>
      <c r="E66" s="5"/>
      <c r="F66" s="4">
        <f ca="1">IFERROR(__xludf.DUMMYFUNCTION("""COMPUTED_VALUE"""),45202)</f>
        <v>45202</v>
      </c>
      <c r="G66" s="5"/>
      <c r="H66" s="4">
        <f ca="1">IFERROR(__xludf.DUMMYFUNCTION("""COMPUTED_VALUE"""),45203)</f>
        <v>45203</v>
      </c>
      <c r="I66" s="5"/>
      <c r="J66" s="4">
        <f ca="1">IFERROR(__xludf.DUMMYFUNCTION("""COMPUTED_VALUE"""),45204)</f>
        <v>45204</v>
      </c>
      <c r="K66" s="5"/>
      <c r="L66" s="4">
        <f ca="1">IFERROR(__xludf.DUMMYFUNCTION("""COMPUTED_VALUE"""),45205)</f>
        <v>45205</v>
      </c>
      <c r="M66" s="5"/>
      <c r="N66" s="4">
        <f ca="1">IFERROR(__xludf.DUMMYFUNCTION("""COMPUTED_VALUE"""),45206)</f>
        <v>45206</v>
      </c>
      <c r="O66" s="5"/>
      <c r="P66" s="4">
        <f ca="1">IFERROR(__xludf.DUMMYFUNCTION("""COMPUTED_VALUE"""),45207)</f>
        <v>45207</v>
      </c>
      <c r="Q66" s="5"/>
      <c r="R66" s="4">
        <f ca="1">IFERROR(__xludf.DUMMYFUNCTION("""COMPUTED_VALUE"""),45208)</f>
        <v>45208</v>
      </c>
      <c r="S66" s="5"/>
      <c r="T66" s="4">
        <f ca="1">IFERROR(__xludf.DUMMYFUNCTION("""COMPUTED_VALUE"""),45209)</f>
        <v>45209</v>
      </c>
      <c r="U66" s="5"/>
      <c r="V66" s="4">
        <f ca="1">IFERROR(__xludf.DUMMYFUNCTION("""COMPUTED_VALUE"""),45210)</f>
        <v>45210</v>
      </c>
      <c r="W66" s="5"/>
      <c r="X66" s="4">
        <f ca="1">IFERROR(__xludf.DUMMYFUNCTION("""COMPUTED_VALUE"""),45211)</f>
        <v>45211</v>
      </c>
      <c r="Y66" s="5"/>
      <c r="Z66" s="4">
        <f ca="1">IFERROR(__xludf.DUMMYFUNCTION("""COMPUTED_VALUE"""),45212)</f>
        <v>45212</v>
      </c>
      <c r="AA66" s="5"/>
      <c r="AB66" s="4">
        <f ca="1">IFERROR(__xludf.DUMMYFUNCTION("""COMPUTED_VALUE"""),45213)</f>
        <v>45213</v>
      </c>
      <c r="AC66" s="5"/>
      <c r="AD66" s="4">
        <f ca="1">IFERROR(__xludf.DUMMYFUNCTION("""COMPUTED_VALUE"""),45214)</f>
        <v>45214</v>
      </c>
      <c r="AE66" s="5"/>
      <c r="AF66" s="4">
        <f ca="1">IFERROR(__xludf.DUMMYFUNCTION("""COMPUTED_VALUE"""),45215)</f>
        <v>45215</v>
      </c>
      <c r="AG66" s="5"/>
      <c r="AH66" s="4">
        <f ca="1">IFERROR(__xludf.DUMMYFUNCTION("""COMPUTED_VALUE"""),45216)</f>
        <v>45216</v>
      </c>
      <c r="AI66" s="5"/>
      <c r="AJ66" s="4">
        <f ca="1">IFERROR(__xludf.DUMMYFUNCTION("""COMPUTED_VALUE"""),45217)</f>
        <v>45217</v>
      </c>
      <c r="AK66" s="5"/>
      <c r="AL66" s="4">
        <f ca="1">IFERROR(__xludf.DUMMYFUNCTION("""COMPUTED_VALUE"""),45218)</f>
        <v>45218</v>
      </c>
      <c r="AM66" s="5"/>
      <c r="AN66" s="4">
        <f ca="1">IFERROR(__xludf.DUMMYFUNCTION("""COMPUTED_VALUE"""),45219)</f>
        <v>45219</v>
      </c>
      <c r="AO66" s="5"/>
      <c r="AP66" s="4">
        <f ca="1">IFERROR(__xludf.DUMMYFUNCTION("""COMPUTED_VALUE"""),45220)</f>
        <v>45220</v>
      </c>
      <c r="AQ66" s="5"/>
      <c r="AR66" s="4">
        <f ca="1">IFERROR(__xludf.DUMMYFUNCTION("""COMPUTED_VALUE"""),45221)</f>
        <v>45221</v>
      </c>
      <c r="AS66" s="5"/>
      <c r="AT66" s="4">
        <f ca="1">IFERROR(__xludf.DUMMYFUNCTION("""COMPUTED_VALUE"""),45222)</f>
        <v>45222</v>
      </c>
      <c r="AU66" s="5"/>
      <c r="AV66" s="4">
        <f ca="1">IFERROR(__xludf.DUMMYFUNCTION("""COMPUTED_VALUE"""),45223)</f>
        <v>45223</v>
      </c>
      <c r="AW66" s="5"/>
      <c r="AX66" s="4">
        <f ca="1">IFERROR(__xludf.DUMMYFUNCTION("""COMPUTED_VALUE"""),45224)</f>
        <v>45224</v>
      </c>
      <c r="AY66" s="5"/>
      <c r="AZ66" s="4">
        <f ca="1">IFERROR(__xludf.DUMMYFUNCTION("""COMPUTED_VALUE"""),45225)</f>
        <v>45225</v>
      </c>
      <c r="BA66" s="5"/>
      <c r="BB66" s="4">
        <f ca="1">IFERROR(__xludf.DUMMYFUNCTION("""COMPUTED_VALUE"""),45226)</f>
        <v>45226</v>
      </c>
      <c r="BC66" s="5"/>
      <c r="BD66" s="4">
        <f ca="1">IFERROR(__xludf.DUMMYFUNCTION("""COMPUTED_VALUE"""),45227)</f>
        <v>45227</v>
      </c>
      <c r="BE66" s="5"/>
      <c r="BF66" s="4">
        <f ca="1">IFERROR(__xludf.DUMMYFUNCTION("""COMPUTED_VALUE"""),45228)</f>
        <v>45228</v>
      </c>
      <c r="BG66" s="5"/>
      <c r="BH66" s="4">
        <f ca="1">IFERROR(__xludf.DUMMYFUNCTION("""COMPUTED_VALUE"""),45229)</f>
        <v>45229</v>
      </c>
      <c r="BI66" s="5"/>
      <c r="BJ66" s="4">
        <f ca="1">IFERROR(__xludf.DUMMYFUNCTION("""COMPUTED_VALUE"""),45230)</f>
        <v>45230</v>
      </c>
      <c r="BK66" s="5"/>
      <c r="BL66" s="6" t="str">
        <f ca="1">IFERROR(__xludf.DUMMYFUNCTION("""COMPUTED_VALUE"""),"HORAS EXTRA")</f>
        <v>HORAS EXTRA</v>
      </c>
    </row>
    <row r="67" spans="1:64" ht="12.75" x14ac:dyDescent="0.2">
      <c r="A67" s="18"/>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8"/>
    </row>
    <row r="68" spans="1:64" ht="79.5" customHeight="1" x14ac:dyDescent="0.2">
      <c r="A68" s="17"/>
      <c r="B68" s="16"/>
      <c r="C68" s="17"/>
      <c r="D68" s="16"/>
      <c r="E68" s="17"/>
      <c r="F68" s="16"/>
      <c r="G68" s="17"/>
      <c r="H68" s="16"/>
      <c r="I68" s="17"/>
      <c r="J68" s="16"/>
      <c r="K68" s="17"/>
      <c r="L68" s="16"/>
      <c r="M68" s="17"/>
      <c r="N68" s="16"/>
      <c r="O68" s="17"/>
      <c r="P68" s="16"/>
      <c r="Q68" s="17"/>
      <c r="R68" s="16"/>
      <c r="S68" s="17"/>
      <c r="T68" s="16"/>
      <c r="U68" s="17"/>
      <c r="V68" s="16"/>
      <c r="W68" s="17"/>
      <c r="X68" s="16"/>
      <c r="Y68" s="17"/>
      <c r="Z68" s="16"/>
      <c r="AA68" s="17"/>
      <c r="AB68" s="16"/>
      <c r="AC68" s="17"/>
      <c r="AD68" s="16"/>
      <c r="AE68" s="17"/>
      <c r="AF68" s="16"/>
      <c r="AG68" s="17"/>
      <c r="AH68" s="16"/>
      <c r="AI68" s="17"/>
      <c r="AJ68" s="16"/>
      <c r="AK68" s="17"/>
      <c r="AL68" s="16"/>
      <c r="AM68" s="17"/>
      <c r="AN68" s="16"/>
      <c r="AO68" s="17"/>
      <c r="AP68" s="16"/>
      <c r="AQ68" s="17"/>
      <c r="AR68" s="16"/>
      <c r="AS68" s="17"/>
      <c r="AT68" s="16"/>
      <c r="AU68" s="17"/>
      <c r="AV68" s="16"/>
      <c r="AW68" s="17"/>
      <c r="AX68" s="16"/>
      <c r="AY68" s="17"/>
      <c r="AZ68" s="16"/>
      <c r="BA68" s="17"/>
      <c r="BB68" s="16"/>
      <c r="BC68" s="17"/>
      <c r="BD68" s="16"/>
      <c r="BE68" s="17"/>
      <c r="BF68" s="16"/>
      <c r="BG68" s="17"/>
      <c r="BH68" s="16"/>
      <c r="BI68" s="17"/>
      <c r="BJ68" s="16"/>
      <c r="BK68" s="17"/>
      <c r="BL68" s="8"/>
    </row>
    <row r="69" spans="1:64" ht="12.75" x14ac:dyDescent="0.2">
      <c r="A69" s="9" t="str">
        <f ca="1">IFERROR(__xludf.DUMMYFUNCTION("""COMPUTED_VALUE"""),"HORAS EXTRA/PRIMA ALIMENTICIA")</f>
        <v>HORAS EXTRA/PRIMA ALIMENTICIA</v>
      </c>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
        <f ca="1">IFERROR(__xludf.DUMMYFUNCTION("""COMPUTED_VALUE"""),0)</f>
        <v>0</v>
      </c>
    </row>
    <row r="70" spans="1:64" ht="12.75" x14ac:dyDescent="0.2">
      <c r="A70" s="3" t="str">
        <f ca="1">IFERROR(__xludf.DUMMYFUNCTION("""COMPUTED_VALUE"""),"NOMBRE")</f>
        <v>NOMBRE</v>
      </c>
      <c r="B70" s="4">
        <f ca="1">IFERROR(__xludf.DUMMYFUNCTION("""COMPUTED_VALUE"""),45200)</f>
        <v>45200</v>
      </c>
      <c r="C70" s="5"/>
      <c r="D70" s="4">
        <f ca="1">IFERROR(__xludf.DUMMYFUNCTION("""COMPUTED_VALUE"""),45201)</f>
        <v>45201</v>
      </c>
      <c r="E70" s="5"/>
      <c r="F70" s="4">
        <f ca="1">IFERROR(__xludf.DUMMYFUNCTION("""COMPUTED_VALUE"""),45202)</f>
        <v>45202</v>
      </c>
      <c r="G70" s="5"/>
      <c r="H70" s="4">
        <f ca="1">IFERROR(__xludf.DUMMYFUNCTION("""COMPUTED_VALUE"""),45203)</f>
        <v>45203</v>
      </c>
      <c r="I70" s="5"/>
      <c r="J70" s="4">
        <f ca="1">IFERROR(__xludf.DUMMYFUNCTION("""COMPUTED_VALUE"""),45204)</f>
        <v>45204</v>
      </c>
      <c r="K70" s="5"/>
      <c r="L70" s="4">
        <f ca="1">IFERROR(__xludf.DUMMYFUNCTION("""COMPUTED_VALUE"""),45205)</f>
        <v>45205</v>
      </c>
      <c r="M70" s="5"/>
      <c r="N70" s="4">
        <f ca="1">IFERROR(__xludf.DUMMYFUNCTION("""COMPUTED_VALUE"""),45206)</f>
        <v>45206</v>
      </c>
      <c r="O70" s="5"/>
      <c r="P70" s="4">
        <f ca="1">IFERROR(__xludf.DUMMYFUNCTION("""COMPUTED_VALUE"""),45207)</f>
        <v>45207</v>
      </c>
      <c r="Q70" s="5"/>
      <c r="R70" s="4">
        <f ca="1">IFERROR(__xludf.DUMMYFUNCTION("""COMPUTED_VALUE"""),45208)</f>
        <v>45208</v>
      </c>
      <c r="S70" s="5"/>
      <c r="T70" s="4">
        <f ca="1">IFERROR(__xludf.DUMMYFUNCTION("""COMPUTED_VALUE"""),45209)</f>
        <v>45209</v>
      </c>
      <c r="U70" s="5"/>
      <c r="V70" s="4">
        <f ca="1">IFERROR(__xludf.DUMMYFUNCTION("""COMPUTED_VALUE"""),45210)</f>
        <v>45210</v>
      </c>
      <c r="W70" s="5"/>
      <c r="X70" s="4">
        <f ca="1">IFERROR(__xludf.DUMMYFUNCTION("""COMPUTED_VALUE"""),45211)</f>
        <v>45211</v>
      </c>
      <c r="Y70" s="5"/>
      <c r="Z70" s="4">
        <f ca="1">IFERROR(__xludf.DUMMYFUNCTION("""COMPUTED_VALUE"""),45212)</f>
        <v>45212</v>
      </c>
      <c r="AA70" s="5"/>
      <c r="AB70" s="4">
        <f ca="1">IFERROR(__xludf.DUMMYFUNCTION("""COMPUTED_VALUE"""),45213)</f>
        <v>45213</v>
      </c>
      <c r="AC70" s="5"/>
      <c r="AD70" s="4">
        <f ca="1">IFERROR(__xludf.DUMMYFUNCTION("""COMPUTED_VALUE"""),45214)</f>
        <v>45214</v>
      </c>
      <c r="AE70" s="5"/>
      <c r="AF70" s="4">
        <f ca="1">IFERROR(__xludf.DUMMYFUNCTION("""COMPUTED_VALUE"""),45215)</f>
        <v>45215</v>
      </c>
      <c r="AG70" s="5"/>
      <c r="AH70" s="4">
        <f ca="1">IFERROR(__xludf.DUMMYFUNCTION("""COMPUTED_VALUE"""),45216)</f>
        <v>45216</v>
      </c>
      <c r="AI70" s="5"/>
      <c r="AJ70" s="4">
        <f ca="1">IFERROR(__xludf.DUMMYFUNCTION("""COMPUTED_VALUE"""),45217)</f>
        <v>45217</v>
      </c>
      <c r="AK70" s="5"/>
      <c r="AL70" s="4">
        <f ca="1">IFERROR(__xludf.DUMMYFUNCTION("""COMPUTED_VALUE"""),45218)</f>
        <v>45218</v>
      </c>
      <c r="AM70" s="5"/>
      <c r="AN70" s="4">
        <f ca="1">IFERROR(__xludf.DUMMYFUNCTION("""COMPUTED_VALUE"""),45219)</f>
        <v>45219</v>
      </c>
      <c r="AO70" s="5"/>
      <c r="AP70" s="4">
        <f ca="1">IFERROR(__xludf.DUMMYFUNCTION("""COMPUTED_VALUE"""),45220)</f>
        <v>45220</v>
      </c>
      <c r="AQ70" s="5"/>
      <c r="AR70" s="4">
        <f ca="1">IFERROR(__xludf.DUMMYFUNCTION("""COMPUTED_VALUE"""),45221)</f>
        <v>45221</v>
      </c>
      <c r="AS70" s="5"/>
      <c r="AT70" s="4">
        <f ca="1">IFERROR(__xludf.DUMMYFUNCTION("""COMPUTED_VALUE"""),45222)</f>
        <v>45222</v>
      </c>
      <c r="AU70" s="5"/>
      <c r="AV70" s="4">
        <f ca="1">IFERROR(__xludf.DUMMYFUNCTION("""COMPUTED_VALUE"""),45223)</f>
        <v>45223</v>
      </c>
      <c r="AW70" s="5"/>
      <c r="AX70" s="4">
        <f ca="1">IFERROR(__xludf.DUMMYFUNCTION("""COMPUTED_VALUE"""),45224)</f>
        <v>45224</v>
      </c>
      <c r="AY70" s="5"/>
      <c r="AZ70" s="4">
        <f ca="1">IFERROR(__xludf.DUMMYFUNCTION("""COMPUTED_VALUE"""),45225)</f>
        <v>45225</v>
      </c>
      <c r="BA70" s="5"/>
      <c r="BB70" s="4">
        <f ca="1">IFERROR(__xludf.DUMMYFUNCTION("""COMPUTED_VALUE"""),45226)</f>
        <v>45226</v>
      </c>
      <c r="BC70" s="5"/>
      <c r="BD70" s="4">
        <f ca="1">IFERROR(__xludf.DUMMYFUNCTION("""COMPUTED_VALUE"""),45227)</f>
        <v>45227</v>
      </c>
      <c r="BE70" s="5"/>
      <c r="BF70" s="4">
        <f ca="1">IFERROR(__xludf.DUMMYFUNCTION("""COMPUTED_VALUE"""),45228)</f>
        <v>45228</v>
      </c>
      <c r="BG70" s="5"/>
      <c r="BH70" s="4">
        <f ca="1">IFERROR(__xludf.DUMMYFUNCTION("""COMPUTED_VALUE"""),45229)</f>
        <v>45229</v>
      </c>
      <c r="BI70" s="5"/>
      <c r="BJ70" s="4">
        <f ca="1">IFERROR(__xludf.DUMMYFUNCTION("""COMPUTED_VALUE"""),45230)</f>
        <v>45230</v>
      </c>
      <c r="BK70" s="5"/>
      <c r="BL70" s="6" t="str">
        <f ca="1">IFERROR(__xludf.DUMMYFUNCTION("""COMPUTED_VALUE"""),"HORAS EXTRA")</f>
        <v>HORAS EXTRA</v>
      </c>
    </row>
    <row r="71" spans="1:64" ht="12.75" x14ac:dyDescent="0.2">
      <c r="A71" s="18"/>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8"/>
    </row>
    <row r="72" spans="1:64" ht="79.5" customHeight="1" x14ac:dyDescent="0.2">
      <c r="A72" s="17"/>
      <c r="B72" s="16"/>
      <c r="C72" s="17"/>
      <c r="D72" s="16"/>
      <c r="E72" s="17"/>
      <c r="F72" s="16"/>
      <c r="G72" s="17"/>
      <c r="H72" s="16"/>
      <c r="I72" s="17"/>
      <c r="J72" s="16"/>
      <c r="K72" s="17"/>
      <c r="L72" s="16"/>
      <c r="M72" s="17"/>
      <c r="N72" s="16"/>
      <c r="O72" s="17"/>
      <c r="P72" s="16"/>
      <c r="Q72" s="17"/>
      <c r="R72" s="16"/>
      <c r="S72" s="17"/>
      <c r="T72" s="16"/>
      <c r="U72" s="17"/>
      <c r="V72" s="16"/>
      <c r="W72" s="17"/>
      <c r="X72" s="16"/>
      <c r="Y72" s="17"/>
      <c r="Z72" s="16"/>
      <c r="AA72" s="17"/>
      <c r="AB72" s="16"/>
      <c r="AC72" s="17"/>
      <c r="AD72" s="16"/>
      <c r="AE72" s="17"/>
      <c r="AF72" s="16"/>
      <c r="AG72" s="17"/>
      <c r="AH72" s="16"/>
      <c r="AI72" s="17"/>
      <c r="AJ72" s="16"/>
      <c r="AK72" s="17"/>
      <c r="AL72" s="16"/>
      <c r="AM72" s="17"/>
      <c r="AN72" s="16"/>
      <c r="AO72" s="17"/>
      <c r="AP72" s="16"/>
      <c r="AQ72" s="17"/>
      <c r="AR72" s="16"/>
      <c r="AS72" s="17"/>
      <c r="AT72" s="16"/>
      <c r="AU72" s="17"/>
      <c r="AV72" s="16"/>
      <c r="AW72" s="17"/>
      <c r="AX72" s="16"/>
      <c r="AY72" s="17"/>
      <c r="AZ72" s="16"/>
      <c r="BA72" s="17"/>
      <c r="BB72" s="16"/>
      <c r="BC72" s="17"/>
      <c r="BD72" s="16"/>
      <c r="BE72" s="17"/>
      <c r="BF72" s="16"/>
      <c r="BG72" s="17"/>
      <c r="BH72" s="16"/>
      <c r="BI72" s="17"/>
      <c r="BJ72" s="16"/>
      <c r="BK72" s="17"/>
      <c r="BL72" s="8"/>
    </row>
    <row r="73" spans="1:64" ht="12.75" x14ac:dyDescent="0.2">
      <c r="A73" s="9" t="str">
        <f ca="1">IFERROR(__xludf.DUMMYFUNCTION("""COMPUTED_VALUE"""),"HORAS EXTRA/PRIMA ALIMENTICIA")</f>
        <v>HORAS EXTRA/PRIMA ALIMENTICIA</v>
      </c>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
        <f ca="1">IFERROR(__xludf.DUMMYFUNCTION("""COMPUTED_VALUE"""),0)</f>
        <v>0</v>
      </c>
    </row>
    <row r="74" spans="1:64" ht="12.75" x14ac:dyDescent="0.2">
      <c r="A74" s="3" t="str">
        <f ca="1">IFERROR(__xludf.DUMMYFUNCTION("""COMPUTED_VALUE"""),"NOMBRE")</f>
        <v>NOMBRE</v>
      </c>
      <c r="B74" s="4">
        <f ca="1">IFERROR(__xludf.DUMMYFUNCTION("""COMPUTED_VALUE"""),45200)</f>
        <v>45200</v>
      </c>
      <c r="C74" s="5"/>
      <c r="D74" s="4">
        <f ca="1">IFERROR(__xludf.DUMMYFUNCTION("""COMPUTED_VALUE"""),45201)</f>
        <v>45201</v>
      </c>
      <c r="E74" s="5"/>
      <c r="F74" s="4">
        <f ca="1">IFERROR(__xludf.DUMMYFUNCTION("""COMPUTED_VALUE"""),45202)</f>
        <v>45202</v>
      </c>
      <c r="G74" s="5"/>
      <c r="H74" s="4">
        <f ca="1">IFERROR(__xludf.DUMMYFUNCTION("""COMPUTED_VALUE"""),45203)</f>
        <v>45203</v>
      </c>
      <c r="I74" s="5"/>
      <c r="J74" s="4">
        <f ca="1">IFERROR(__xludf.DUMMYFUNCTION("""COMPUTED_VALUE"""),45204)</f>
        <v>45204</v>
      </c>
      <c r="K74" s="5"/>
      <c r="L74" s="4">
        <f ca="1">IFERROR(__xludf.DUMMYFUNCTION("""COMPUTED_VALUE"""),45205)</f>
        <v>45205</v>
      </c>
      <c r="M74" s="5"/>
      <c r="N74" s="4">
        <f ca="1">IFERROR(__xludf.DUMMYFUNCTION("""COMPUTED_VALUE"""),45206)</f>
        <v>45206</v>
      </c>
      <c r="O74" s="5"/>
      <c r="P74" s="4">
        <f ca="1">IFERROR(__xludf.DUMMYFUNCTION("""COMPUTED_VALUE"""),45207)</f>
        <v>45207</v>
      </c>
      <c r="Q74" s="5"/>
      <c r="R74" s="4">
        <f ca="1">IFERROR(__xludf.DUMMYFUNCTION("""COMPUTED_VALUE"""),45208)</f>
        <v>45208</v>
      </c>
      <c r="S74" s="5"/>
      <c r="T74" s="4">
        <f ca="1">IFERROR(__xludf.DUMMYFUNCTION("""COMPUTED_VALUE"""),45209)</f>
        <v>45209</v>
      </c>
      <c r="U74" s="5"/>
      <c r="V74" s="4">
        <f ca="1">IFERROR(__xludf.DUMMYFUNCTION("""COMPUTED_VALUE"""),45210)</f>
        <v>45210</v>
      </c>
      <c r="W74" s="5"/>
      <c r="X74" s="4">
        <f ca="1">IFERROR(__xludf.DUMMYFUNCTION("""COMPUTED_VALUE"""),45211)</f>
        <v>45211</v>
      </c>
      <c r="Y74" s="5"/>
      <c r="Z74" s="4">
        <f ca="1">IFERROR(__xludf.DUMMYFUNCTION("""COMPUTED_VALUE"""),45212)</f>
        <v>45212</v>
      </c>
      <c r="AA74" s="5"/>
      <c r="AB74" s="4">
        <f ca="1">IFERROR(__xludf.DUMMYFUNCTION("""COMPUTED_VALUE"""),45213)</f>
        <v>45213</v>
      </c>
      <c r="AC74" s="5"/>
      <c r="AD74" s="4">
        <f ca="1">IFERROR(__xludf.DUMMYFUNCTION("""COMPUTED_VALUE"""),45214)</f>
        <v>45214</v>
      </c>
      <c r="AE74" s="5"/>
      <c r="AF74" s="4">
        <f ca="1">IFERROR(__xludf.DUMMYFUNCTION("""COMPUTED_VALUE"""),45215)</f>
        <v>45215</v>
      </c>
      <c r="AG74" s="5"/>
      <c r="AH74" s="4">
        <f ca="1">IFERROR(__xludf.DUMMYFUNCTION("""COMPUTED_VALUE"""),45216)</f>
        <v>45216</v>
      </c>
      <c r="AI74" s="5"/>
      <c r="AJ74" s="4">
        <f ca="1">IFERROR(__xludf.DUMMYFUNCTION("""COMPUTED_VALUE"""),45217)</f>
        <v>45217</v>
      </c>
      <c r="AK74" s="5"/>
      <c r="AL74" s="4">
        <f ca="1">IFERROR(__xludf.DUMMYFUNCTION("""COMPUTED_VALUE"""),45218)</f>
        <v>45218</v>
      </c>
      <c r="AM74" s="5"/>
      <c r="AN74" s="4">
        <f ca="1">IFERROR(__xludf.DUMMYFUNCTION("""COMPUTED_VALUE"""),45219)</f>
        <v>45219</v>
      </c>
      <c r="AO74" s="5"/>
      <c r="AP74" s="4">
        <f ca="1">IFERROR(__xludf.DUMMYFUNCTION("""COMPUTED_VALUE"""),45220)</f>
        <v>45220</v>
      </c>
      <c r="AQ74" s="5"/>
      <c r="AR74" s="4">
        <f ca="1">IFERROR(__xludf.DUMMYFUNCTION("""COMPUTED_VALUE"""),45221)</f>
        <v>45221</v>
      </c>
      <c r="AS74" s="5"/>
      <c r="AT74" s="4">
        <f ca="1">IFERROR(__xludf.DUMMYFUNCTION("""COMPUTED_VALUE"""),45222)</f>
        <v>45222</v>
      </c>
      <c r="AU74" s="5"/>
      <c r="AV74" s="4">
        <f ca="1">IFERROR(__xludf.DUMMYFUNCTION("""COMPUTED_VALUE"""),45223)</f>
        <v>45223</v>
      </c>
      <c r="AW74" s="5"/>
      <c r="AX74" s="4">
        <f ca="1">IFERROR(__xludf.DUMMYFUNCTION("""COMPUTED_VALUE"""),45224)</f>
        <v>45224</v>
      </c>
      <c r="AY74" s="5"/>
      <c r="AZ74" s="4">
        <f ca="1">IFERROR(__xludf.DUMMYFUNCTION("""COMPUTED_VALUE"""),45225)</f>
        <v>45225</v>
      </c>
      <c r="BA74" s="5"/>
      <c r="BB74" s="4">
        <f ca="1">IFERROR(__xludf.DUMMYFUNCTION("""COMPUTED_VALUE"""),45226)</f>
        <v>45226</v>
      </c>
      <c r="BC74" s="5"/>
      <c r="BD74" s="4">
        <f ca="1">IFERROR(__xludf.DUMMYFUNCTION("""COMPUTED_VALUE"""),45227)</f>
        <v>45227</v>
      </c>
      <c r="BE74" s="5"/>
      <c r="BF74" s="4">
        <f ca="1">IFERROR(__xludf.DUMMYFUNCTION("""COMPUTED_VALUE"""),45228)</f>
        <v>45228</v>
      </c>
      <c r="BG74" s="5"/>
      <c r="BH74" s="4">
        <f ca="1">IFERROR(__xludf.DUMMYFUNCTION("""COMPUTED_VALUE"""),45229)</f>
        <v>45229</v>
      </c>
      <c r="BI74" s="5"/>
      <c r="BJ74" s="4">
        <f ca="1">IFERROR(__xludf.DUMMYFUNCTION("""COMPUTED_VALUE"""),45230)</f>
        <v>45230</v>
      </c>
      <c r="BK74" s="5"/>
      <c r="BL74" s="6" t="str">
        <f ca="1">IFERROR(__xludf.DUMMYFUNCTION("""COMPUTED_VALUE"""),"HORAS EXTRA")</f>
        <v>HORAS EXTRA</v>
      </c>
    </row>
    <row r="75" spans="1:64" ht="12.75" x14ac:dyDescent="0.2">
      <c r="A75" s="18"/>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8"/>
    </row>
    <row r="76" spans="1:64" ht="79.5" customHeight="1" x14ac:dyDescent="0.2">
      <c r="A76" s="17"/>
      <c r="B76" s="16"/>
      <c r="C76" s="17"/>
      <c r="D76" s="16"/>
      <c r="E76" s="17"/>
      <c r="F76" s="16"/>
      <c r="G76" s="17"/>
      <c r="H76" s="16"/>
      <c r="I76" s="17"/>
      <c r="J76" s="16"/>
      <c r="K76" s="17"/>
      <c r="L76" s="16"/>
      <c r="M76" s="17"/>
      <c r="N76" s="16"/>
      <c r="O76" s="17"/>
      <c r="P76" s="16"/>
      <c r="Q76" s="17"/>
      <c r="R76" s="16"/>
      <c r="S76" s="17"/>
      <c r="T76" s="16"/>
      <c r="U76" s="17"/>
      <c r="V76" s="16"/>
      <c r="W76" s="17"/>
      <c r="X76" s="16"/>
      <c r="Y76" s="17"/>
      <c r="Z76" s="16"/>
      <c r="AA76" s="17"/>
      <c r="AB76" s="16"/>
      <c r="AC76" s="17"/>
      <c r="AD76" s="16"/>
      <c r="AE76" s="17"/>
      <c r="AF76" s="16"/>
      <c r="AG76" s="17"/>
      <c r="AH76" s="16"/>
      <c r="AI76" s="17"/>
      <c r="AJ76" s="16"/>
      <c r="AK76" s="17"/>
      <c r="AL76" s="16"/>
      <c r="AM76" s="17"/>
      <c r="AN76" s="16"/>
      <c r="AO76" s="17"/>
      <c r="AP76" s="16"/>
      <c r="AQ76" s="17"/>
      <c r="AR76" s="16"/>
      <c r="AS76" s="17"/>
      <c r="AT76" s="16"/>
      <c r="AU76" s="17"/>
      <c r="AV76" s="16"/>
      <c r="AW76" s="17"/>
      <c r="AX76" s="16"/>
      <c r="AY76" s="17"/>
      <c r="AZ76" s="16"/>
      <c r="BA76" s="17"/>
      <c r="BB76" s="16"/>
      <c r="BC76" s="17"/>
      <c r="BD76" s="16"/>
      <c r="BE76" s="17"/>
      <c r="BF76" s="16"/>
      <c r="BG76" s="17"/>
      <c r="BH76" s="16"/>
      <c r="BI76" s="17"/>
      <c r="BJ76" s="16"/>
      <c r="BK76" s="17"/>
      <c r="BL76" s="8"/>
    </row>
    <row r="77" spans="1:64" ht="12.75" x14ac:dyDescent="0.2">
      <c r="A77" s="9" t="str">
        <f ca="1">IFERROR(__xludf.DUMMYFUNCTION("""COMPUTED_VALUE"""),"HORAS EXTRA/PRIMA ALIMENTICIA")</f>
        <v>HORAS EXTRA/PRIMA ALIMENTICIA</v>
      </c>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
        <f ca="1">IFERROR(__xludf.DUMMYFUNCTION("""COMPUTED_VALUE"""),0)</f>
        <v>0</v>
      </c>
    </row>
    <row r="78" spans="1:64" ht="12.75" x14ac:dyDescent="0.2">
      <c r="A78" s="3" t="str">
        <f ca="1">IFERROR(__xludf.DUMMYFUNCTION("""COMPUTED_VALUE"""),"NOMBRE")</f>
        <v>NOMBRE</v>
      </c>
      <c r="B78" s="4">
        <f ca="1">IFERROR(__xludf.DUMMYFUNCTION("""COMPUTED_VALUE"""),45200)</f>
        <v>45200</v>
      </c>
      <c r="C78" s="5"/>
      <c r="D78" s="4">
        <f ca="1">IFERROR(__xludf.DUMMYFUNCTION("""COMPUTED_VALUE"""),45201)</f>
        <v>45201</v>
      </c>
      <c r="E78" s="5"/>
      <c r="F78" s="4">
        <f ca="1">IFERROR(__xludf.DUMMYFUNCTION("""COMPUTED_VALUE"""),45202)</f>
        <v>45202</v>
      </c>
      <c r="G78" s="5"/>
      <c r="H78" s="4">
        <f ca="1">IFERROR(__xludf.DUMMYFUNCTION("""COMPUTED_VALUE"""),45203)</f>
        <v>45203</v>
      </c>
      <c r="I78" s="5"/>
      <c r="J78" s="4">
        <f ca="1">IFERROR(__xludf.DUMMYFUNCTION("""COMPUTED_VALUE"""),45204)</f>
        <v>45204</v>
      </c>
      <c r="K78" s="5"/>
      <c r="L78" s="4">
        <f ca="1">IFERROR(__xludf.DUMMYFUNCTION("""COMPUTED_VALUE"""),45205)</f>
        <v>45205</v>
      </c>
      <c r="M78" s="5"/>
      <c r="N78" s="4">
        <f ca="1">IFERROR(__xludf.DUMMYFUNCTION("""COMPUTED_VALUE"""),45206)</f>
        <v>45206</v>
      </c>
      <c r="O78" s="5"/>
      <c r="P78" s="4">
        <f ca="1">IFERROR(__xludf.DUMMYFUNCTION("""COMPUTED_VALUE"""),45207)</f>
        <v>45207</v>
      </c>
      <c r="Q78" s="5"/>
      <c r="R78" s="4">
        <f ca="1">IFERROR(__xludf.DUMMYFUNCTION("""COMPUTED_VALUE"""),45208)</f>
        <v>45208</v>
      </c>
      <c r="S78" s="5"/>
      <c r="T78" s="4">
        <f ca="1">IFERROR(__xludf.DUMMYFUNCTION("""COMPUTED_VALUE"""),45209)</f>
        <v>45209</v>
      </c>
      <c r="U78" s="5"/>
      <c r="V78" s="4">
        <f ca="1">IFERROR(__xludf.DUMMYFUNCTION("""COMPUTED_VALUE"""),45210)</f>
        <v>45210</v>
      </c>
      <c r="W78" s="5"/>
      <c r="X78" s="4">
        <f ca="1">IFERROR(__xludf.DUMMYFUNCTION("""COMPUTED_VALUE"""),45211)</f>
        <v>45211</v>
      </c>
      <c r="Y78" s="5"/>
      <c r="Z78" s="4">
        <f ca="1">IFERROR(__xludf.DUMMYFUNCTION("""COMPUTED_VALUE"""),45212)</f>
        <v>45212</v>
      </c>
      <c r="AA78" s="5"/>
      <c r="AB78" s="4">
        <f ca="1">IFERROR(__xludf.DUMMYFUNCTION("""COMPUTED_VALUE"""),45213)</f>
        <v>45213</v>
      </c>
      <c r="AC78" s="5"/>
      <c r="AD78" s="4">
        <f ca="1">IFERROR(__xludf.DUMMYFUNCTION("""COMPUTED_VALUE"""),45214)</f>
        <v>45214</v>
      </c>
      <c r="AE78" s="5"/>
      <c r="AF78" s="4">
        <f ca="1">IFERROR(__xludf.DUMMYFUNCTION("""COMPUTED_VALUE"""),45215)</f>
        <v>45215</v>
      </c>
      <c r="AG78" s="5"/>
      <c r="AH78" s="4">
        <f ca="1">IFERROR(__xludf.DUMMYFUNCTION("""COMPUTED_VALUE"""),45216)</f>
        <v>45216</v>
      </c>
      <c r="AI78" s="5"/>
      <c r="AJ78" s="4">
        <f ca="1">IFERROR(__xludf.DUMMYFUNCTION("""COMPUTED_VALUE"""),45217)</f>
        <v>45217</v>
      </c>
      <c r="AK78" s="5"/>
      <c r="AL78" s="4">
        <f ca="1">IFERROR(__xludf.DUMMYFUNCTION("""COMPUTED_VALUE"""),45218)</f>
        <v>45218</v>
      </c>
      <c r="AM78" s="5"/>
      <c r="AN78" s="4">
        <f ca="1">IFERROR(__xludf.DUMMYFUNCTION("""COMPUTED_VALUE"""),45219)</f>
        <v>45219</v>
      </c>
      <c r="AO78" s="5"/>
      <c r="AP78" s="4">
        <f ca="1">IFERROR(__xludf.DUMMYFUNCTION("""COMPUTED_VALUE"""),45220)</f>
        <v>45220</v>
      </c>
      <c r="AQ78" s="5"/>
      <c r="AR78" s="4">
        <f ca="1">IFERROR(__xludf.DUMMYFUNCTION("""COMPUTED_VALUE"""),45221)</f>
        <v>45221</v>
      </c>
      <c r="AS78" s="5"/>
      <c r="AT78" s="4">
        <f ca="1">IFERROR(__xludf.DUMMYFUNCTION("""COMPUTED_VALUE"""),45222)</f>
        <v>45222</v>
      </c>
      <c r="AU78" s="5"/>
      <c r="AV78" s="4">
        <f ca="1">IFERROR(__xludf.DUMMYFUNCTION("""COMPUTED_VALUE"""),45223)</f>
        <v>45223</v>
      </c>
      <c r="AW78" s="5"/>
      <c r="AX78" s="4">
        <f ca="1">IFERROR(__xludf.DUMMYFUNCTION("""COMPUTED_VALUE"""),45224)</f>
        <v>45224</v>
      </c>
      <c r="AY78" s="5"/>
      <c r="AZ78" s="4">
        <f ca="1">IFERROR(__xludf.DUMMYFUNCTION("""COMPUTED_VALUE"""),45225)</f>
        <v>45225</v>
      </c>
      <c r="BA78" s="5"/>
      <c r="BB78" s="4">
        <f ca="1">IFERROR(__xludf.DUMMYFUNCTION("""COMPUTED_VALUE"""),45226)</f>
        <v>45226</v>
      </c>
      <c r="BC78" s="5"/>
      <c r="BD78" s="4">
        <f ca="1">IFERROR(__xludf.DUMMYFUNCTION("""COMPUTED_VALUE"""),45227)</f>
        <v>45227</v>
      </c>
      <c r="BE78" s="5"/>
      <c r="BF78" s="4">
        <f ca="1">IFERROR(__xludf.DUMMYFUNCTION("""COMPUTED_VALUE"""),45228)</f>
        <v>45228</v>
      </c>
      <c r="BG78" s="5"/>
      <c r="BH78" s="4">
        <f ca="1">IFERROR(__xludf.DUMMYFUNCTION("""COMPUTED_VALUE"""),45229)</f>
        <v>45229</v>
      </c>
      <c r="BI78" s="5"/>
      <c r="BJ78" s="4">
        <f ca="1">IFERROR(__xludf.DUMMYFUNCTION("""COMPUTED_VALUE"""),45230)</f>
        <v>45230</v>
      </c>
      <c r="BK78" s="5"/>
      <c r="BL78" s="6" t="str">
        <f ca="1">IFERROR(__xludf.DUMMYFUNCTION("""COMPUTED_VALUE"""),"HORAS EXTRA")</f>
        <v>HORAS EXTRA</v>
      </c>
    </row>
    <row r="79" spans="1:64" ht="12.75" x14ac:dyDescent="0.2">
      <c r="A79" s="18"/>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8"/>
    </row>
    <row r="80" spans="1:64" ht="79.5" customHeight="1" x14ac:dyDescent="0.2">
      <c r="A80" s="17"/>
      <c r="B80" s="16"/>
      <c r="C80" s="17"/>
      <c r="D80" s="16"/>
      <c r="E80" s="17"/>
      <c r="F80" s="16"/>
      <c r="G80" s="17"/>
      <c r="H80" s="16"/>
      <c r="I80" s="17"/>
      <c r="J80" s="16"/>
      <c r="K80" s="17"/>
      <c r="L80" s="16"/>
      <c r="M80" s="17"/>
      <c r="N80" s="16"/>
      <c r="O80" s="17"/>
      <c r="P80" s="16"/>
      <c r="Q80" s="17"/>
      <c r="R80" s="16"/>
      <c r="S80" s="17"/>
      <c r="T80" s="16"/>
      <c r="U80" s="17"/>
      <c r="V80" s="16"/>
      <c r="W80" s="17"/>
      <c r="X80" s="16"/>
      <c r="Y80" s="17"/>
      <c r="Z80" s="16"/>
      <c r="AA80" s="17"/>
      <c r="AB80" s="16"/>
      <c r="AC80" s="17"/>
      <c r="AD80" s="16"/>
      <c r="AE80" s="17"/>
      <c r="AF80" s="16"/>
      <c r="AG80" s="17"/>
      <c r="AH80" s="16"/>
      <c r="AI80" s="17"/>
      <c r="AJ80" s="16"/>
      <c r="AK80" s="17"/>
      <c r="AL80" s="16"/>
      <c r="AM80" s="17"/>
      <c r="AN80" s="16"/>
      <c r="AO80" s="17"/>
      <c r="AP80" s="16"/>
      <c r="AQ80" s="17"/>
      <c r="AR80" s="16"/>
      <c r="AS80" s="17"/>
      <c r="AT80" s="16"/>
      <c r="AU80" s="17"/>
      <c r="AV80" s="16"/>
      <c r="AW80" s="17"/>
      <c r="AX80" s="16"/>
      <c r="AY80" s="17"/>
      <c r="AZ80" s="16"/>
      <c r="BA80" s="17"/>
      <c r="BB80" s="16"/>
      <c r="BC80" s="17"/>
      <c r="BD80" s="16"/>
      <c r="BE80" s="17"/>
      <c r="BF80" s="16"/>
      <c r="BG80" s="17"/>
      <c r="BH80" s="16"/>
      <c r="BI80" s="17"/>
      <c r="BJ80" s="16"/>
      <c r="BK80" s="17"/>
      <c r="BL80" s="8"/>
    </row>
    <row r="81" spans="1:64" ht="12.75" x14ac:dyDescent="0.2">
      <c r="A81" s="9" t="str">
        <f ca="1">IFERROR(__xludf.DUMMYFUNCTION("""COMPUTED_VALUE"""),"HORAS EXTRA/PRIMA ALIMENTICIA")</f>
        <v>HORAS EXTRA/PRIMA ALIMENTICIA</v>
      </c>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
        <f ca="1">IFERROR(__xludf.DUMMYFUNCTION("""COMPUTED_VALUE"""),0)</f>
        <v>0</v>
      </c>
    </row>
    <row r="82" spans="1:64" ht="12.75" x14ac:dyDescent="0.2">
      <c r="A82" s="3" t="str">
        <f ca="1">IFERROR(__xludf.DUMMYFUNCTION("""COMPUTED_VALUE"""),"NOMBRE")</f>
        <v>NOMBRE</v>
      </c>
      <c r="B82" s="4">
        <f ca="1">IFERROR(__xludf.DUMMYFUNCTION("""COMPUTED_VALUE"""),45200)</f>
        <v>45200</v>
      </c>
      <c r="C82" s="5"/>
      <c r="D82" s="4">
        <f ca="1">IFERROR(__xludf.DUMMYFUNCTION("""COMPUTED_VALUE"""),45201)</f>
        <v>45201</v>
      </c>
      <c r="E82" s="5"/>
      <c r="F82" s="4">
        <f ca="1">IFERROR(__xludf.DUMMYFUNCTION("""COMPUTED_VALUE"""),45202)</f>
        <v>45202</v>
      </c>
      <c r="G82" s="5"/>
      <c r="H82" s="4">
        <f ca="1">IFERROR(__xludf.DUMMYFUNCTION("""COMPUTED_VALUE"""),45203)</f>
        <v>45203</v>
      </c>
      <c r="I82" s="5"/>
      <c r="J82" s="4">
        <f ca="1">IFERROR(__xludf.DUMMYFUNCTION("""COMPUTED_VALUE"""),45204)</f>
        <v>45204</v>
      </c>
      <c r="K82" s="5"/>
      <c r="L82" s="4">
        <f ca="1">IFERROR(__xludf.DUMMYFUNCTION("""COMPUTED_VALUE"""),45205)</f>
        <v>45205</v>
      </c>
      <c r="M82" s="5"/>
      <c r="N82" s="4">
        <f ca="1">IFERROR(__xludf.DUMMYFUNCTION("""COMPUTED_VALUE"""),45206)</f>
        <v>45206</v>
      </c>
      <c r="O82" s="5"/>
      <c r="P82" s="4">
        <f ca="1">IFERROR(__xludf.DUMMYFUNCTION("""COMPUTED_VALUE"""),45207)</f>
        <v>45207</v>
      </c>
      <c r="Q82" s="5"/>
      <c r="R82" s="4">
        <f ca="1">IFERROR(__xludf.DUMMYFUNCTION("""COMPUTED_VALUE"""),45208)</f>
        <v>45208</v>
      </c>
      <c r="S82" s="5"/>
      <c r="T82" s="4">
        <f ca="1">IFERROR(__xludf.DUMMYFUNCTION("""COMPUTED_VALUE"""),45209)</f>
        <v>45209</v>
      </c>
      <c r="U82" s="5"/>
      <c r="V82" s="4">
        <f ca="1">IFERROR(__xludf.DUMMYFUNCTION("""COMPUTED_VALUE"""),45210)</f>
        <v>45210</v>
      </c>
      <c r="W82" s="5"/>
      <c r="X82" s="4">
        <f ca="1">IFERROR(__xludf.DUMMYFUNCTION("""COMPUTED_VALUE"""),45211)</f>
        <v>45211</v>
      </c>
      <c r="Y82" s="5"/>
      <c r="Z82" s="4">
        <f ca="1">IFERROR(__xludf.DUMMYFUNCTION("""COMPUTED_VALUE"""),45212)</f>
        <v>45212</v>
      </c>
      <c r="AA82" s="5"/>
      <c r="AB82" s="4">
        <f ca="1">IFERROR(__xludf.DUMMYFUNCTION("""COMPUTED_VALUE"""),45213)</f>
        <v>45213</v>
      </c>
      <c r="AC82" s="5"/>
      <c r="AD82" s="4">
        <f ca="1">IFERROR(__xludf.DUMMYFUNCTION("""COMPUTED_VALUE"""),45214)</f>
        <v>45214</v>
      </c>
      <c r="AE82" s="5"/>
      <c r="AF82" s="4">
        <f ca="1">IFERROR(__xludf.DUMMYFUNCTION("""COMPUTED_VALUE"""),45215)</f>
        <v>45215</v>
      </c>
      <c r="AG82" s="5"/>
      <c r="AH82" s="4">
        <f ca="1">IFERROR(__xludf.DUMMYFUNCTION("""COMPUTED_VALUE"""),45216)</f>
        <v>45216</v>
      </c>
      <c r="AI82" s="5"/>
      <c r="AJ82" s="4">
        <f ca="1">IFERROR(__xludf.DUMMYFUNCTION("""COMPUTED_VALUE"""),45217)</f>
        <v>45217</v>
      </c>
      <c r="AK82" s="5"/>
      <c r="AL82" s="4">
        <f ca="1">IFERROR(__xludf.DUMMYFUNCTION("""COMPUTED_VALUE"""),45218)</f>
        <v>45218</v>
      </c>
      <c r="AM82" s="5"/>
      <c r="AN82" s="4">
        <f ca="1">IFERROR(__xludf.DUMMYFUNCTION("""COMPUTED_VALUE"""),45219)</f>
        <v>45219</v>
      </c>
      <c r="AO82" s="5"/>
      <c r="AP82" s="4">
        <f ca="1">IFERROR(__xludf.DUMMYFUNCTION("""COMPUTED_VALUE"""),45220)</f>
        <v>45220</v>
      </c>
      <c r="AQ82" s="5"/>
      <c r="AR82" s="4">
        <f ca="1">IFERROR(__xludf.DUMMYFUNCTION("""COMPUTED_VALUE"""),45221)</f>
        <v>45221</v>
      </c>
      <c r="AS82" s="5"/>
      <c r="AT82" s="4">
        <f ca="1">IFERROR(__xludf.DUMMYFUNCTION("""COMPUTED_VALUE"""),45222)</f>
        <v>45222</v>
      </c>
      <c r="AU82" s="5"/>
      <c r="AV82" s="4">
        <f ca="1">IFERROR(__xludf.DUMMYFUNCTION("""COMPUTED_VALUE"""),45223)</f>
        <v>45223</v>
      </c>
      <c r="AW82" s="5"/>
      <c r="AX82" s="4">
        <f ca="1">IFERROR(__xludf.DUMMYFUNCTION("""COMPUTED_VALUE"""),45224)</f>
        <v>45224</v>
      </c>
      <c r="AY82" s="5"/>
      <c r="AZ82" s="4">
        <f ca="1">IFERROR(__xludf.DUMMYFUNCTION("""COMPUTED_VALUE"""),45225)</f>
        <v>45225</v>
      </c>
      <c r="BA82" s="5"/>
      <c r="BB82" s="4">
        <f ca="1">IFERROR(__xludf.DUMMYFUNCTION("""COMPUTED_VALUE"""),45226)</f>
        <v>45226</v>
      </c>
      <c r="BC82" s="5"/>
      <c r="BD82" s="4">
        <f ca="1">IFERROR(__xludf.DUMMYFUNCTION("""COMPUTED_VALUE"""),45227)</f>
        <v>45227</v>
      </c>
      <c r="BE82" s="5"/>
      <c r="BF82" s="4">
        <f ca="1">IFERROR(__xludf.DUMMYFUNCTION("""COMPUTED_VALUE"""),45228)</f>
        <v>45228</v>
      </c>
      <c r="BG82" s="5"/>
      <c r="BH82" s="4">
        <f ca="1">IFERROR(__xludf.DUMMYFUNCTION("""COMPUTED_VALUE"""),45229)</f>
        <v>45229</v>
      </c>
      <c r="BI82" s="5"/>
      <c r="BJ82" s="4">
        <f ca="1">IFERROR(__xludf.DUMMYFUNCTION("""COMPUTED_VALUE"""),45230)</f>
        <v>45230</v>
      </c>
      <c r="BK82" s="5"/>
      <c r="BL82" s="6" t="str">
        <f ca="1">IFERROR(__xludf.DUMMYFUNCTION("""COMPUTED_VALUE"""),"HORAS EXTRA")</f>
        <v>HORAS EXTRA</v>
      </c>
    </row>
    <row r="83" spans="1:64" ht="12.75" x14ac:dyDescent="0.2">
      <c r="A83" s="18"/>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8"/>
    </row>
    <row r="84" spans="1:64" ht="79.5" customHeight="1" x14ac:dyDescent="0.2">
      <c r="A84" s="17"/>
      <c r="B84" s="16"/>
      <c r="C84" s="17"/>
      <c r="D84" s="16"/>
      <c r="E84" s="17"/>
      <c r="F84" s="16"/>
      <c r="G84" s="17"/>
      <c r="H84" s="16"/>
      <c r="I84" s="17"/>
      <c r="J84" s="16"/>
      <c r="K84" s="17"/>
      <c r="L84" s="16"/>
      <c r="M84" s="17"/>
      <c r="N84" s="16"/>
      <c r="O84" s="17"/>
      <c r="P84" s="16"/>
      <c r="Q84" s="17"/>
      <c r="R84" s="16"/>
      <c r="S84" s="17"/>
      <c r="T84" s="16"/>
      <c r="U84" s="17"/>
      <c r="V84" s="16"/>
      <c r="W84" s="17"/>
      <c r="X84" s="16"/>
      <c r="Y84" s="17"/>
      <c r="Z84" s="16"/>
      <c r="AA84" s="17"/>
      <c r="AB84" s="16"/>
      <c r="AC84" s="17"/>
      <c r="AD84" s="16"/>
      <c r="AE84" s="17"/>
      <c r="AF84" s="16"/>
      <c r="AG84" s="17"/>
      <c r="AH84" s="16"/>
      <c r="AI84" s="17"/>
      <c r="AJ84" s="16"/>
      <c r="AK84" s="17"/>
      <c r="AL84" s="16"/>
      <c r="AM84" s="17"/>
      <c r="AN84" s="16"/>
      <c r="AO84" s="17"/>
      <c r="AP84" s="16"/>
      <c r="AQ84" s="17"/>
      <c r="AR84" s="16"/>
      <c r="AS84" s="17"/>
      <c r="AT84" s="16"/>
      <c r="AU84" s="17"/>
      <c r="AV84" s="16"/>
      <c r="AW84" s="17"/>
      <c r="AX84" s="16"/>
      <c r="AY84" s="17"/>
      <c r="AZ84" s="16"/>
      <c r="BA84" s="17"/>
      <c r="BB84" s="16"/>
      <c r="BC84" s="17"/>
      <c r="BD84" s="16"/>
      <c r="BE84" s="17"/>
      <c r="BF84" s="16"/>
      <c r="BG84" s="17"/>
      <c r="BH84" s="16"/>
      <c r="BI84" s="17"/>
      <c r="BJ84" s="16"/>
      <c r="BK84" s="17"/>
      <c r="BL84" s="8"/>
    </row>
    <row r="85" spans="1:64" ht="12.75" x14ac:dyDescent="0.2">
      <c r="A85" s="9" t="str">
        <f ca="1">IFERROR(__xludf.DUMMYFUNCTION("""COMPUTED_VALUE"""),"HORAS EXTRA/PRIMA ALIMENTICIA")</f>
        <v>HORAS EXTRA/PRIMA ALIMENTICIA</v>
      </c>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
        <f ca="1">IFERROR(__xludf.DUMMYFUNCTION("""COMPUTED_VALUE"""),0)</f>
        <v>0</v>
      </c>
    </row>
    <row r="86" spans="1:64" ht="12.75" x14ac:dyDescent="0.2">
      <c r="A86" s="3" t="str">
        <f ca="1">IFERROR(__xludf.DUMMYFUNCTION("""COMPUTED_VALUE"""),"NOMBRE")</f>
        <v>NOMBRE</v>
      </c>
      <c r="B86" s="4">
        <f ca="1">IFERROR(__xludf.DUMMYFUNCTION("""COMPUTED_VALUE"""),45200)</f>
        <v>45200</v>
      </c>
      <c r="C86" s="5"/>
      <c r="D86" s="4">
        <f ca="1">IFERROR(__xludf.DUMMYFUNCTION("""COMPUTED_VALUE"""),45201)</f>
        <v>45201</v>
      </c>
      <c r="E86" s="5"/>
      <c r="F86" s="4">
        <f ca="1">IFERROR(__xludf.DUMMYFUNCTION("""COMPUTED_VALUE"""),45202)</f>
        <v>45202</v>
      </c>
      <c r="G86" s="5"/>
      <c r="H86" s="4">
        <f ca="1">IFERROR(__xludf.DUMMYFUNCTION("""COMPUTED_VALUE"""),45203)</f>
        <v>45203</v>
      </c>
      <c r="I86" s="5"/>
      <c r="J86" s="4">
        <f ca="1">IFERROR(__xludf.DUMMYFUNCTION("""COMPUTED_VALUE"""),45204)</f>
        <v>45204</v>
      </c>
      <c r="K86" s="5"/>
      <c r="L86" s="4">
        <f ca="1">IFERROR(__xludf.DUMMYFUNCTION("""COMPUTED_VALUE"""),45205)</f>
        <v>45205</v>
      </c>
      <c r="M86" s="5"/>
      <c r="N86" s="4">
        <f ca="1">IFERROR(__xludf.DUMMYFUNCTION("""COMPUTED_VALUE"""),45206)</f>
        <v>45206</v>
      </c>
      <c r="O86" s="5"/>
      <c r="P86" s="4">
        <f ca="1">IFERROR(__xludf.DUMMYFUNCTION("""COMPUTED_VALUE"""),45207)</f>
        <v>45207</v>
      </c>
      <c r="Q86" s="5"/>
      <c r="R86" s="4">
        <f ca="1">IFERROR(__xludf.DUMMYFUNCTION("""COMPUTED_VALUE"""),45208)</f>
        <v>45208</v>
      </c>
      <c r="S86" s="5"/>
      <c r="T86" s="4">
        <f ca="1">IFERROR(__xludf.DUMMYFUNCTION("""COMPUTED_VALUE"""),45209)</f>
        <v>45209</v>
      </c>
      <c r="U86" s="5"/>
      <c r="V86" s="4">
        <f ca="1">IFERROR(__xludf.DUMMYFUNCTION("""COMPUTED_VALUE"""),45210)</f>
        <v>45210</v>
      </c>
      <c r="W86" s="5"/>
      <c r="X86" s="4">
        <f ca="1">IFERROR(__xludf.DUMMYFUNCTION("""COMPUTED_VALUE"""),45211)</f>
        <v>45211</v>
      </c>
      <c r="Y86" s="5"/>
      <c r="Z86" s="4">
        <f ca="1">IFERROR(__xludf.DUMMYFUNCTION("""COMPUTED_VALUE"""),45212)</f>
        <v>45212</v>
      </c>
      <c r="AA86" s="5"/>
      <c r="AB86" s="4">
        <f ca="1">IFERROR(__xludf.DUMMYFUNCTION("""COMPUTED_VALUE"""),45213)</f>
        <v>45213</v>
      </c>
      <c r="AC86" s="5"/>
      <c r="AD86" s="4">
        <f ca="1">IFERROR(__xludf.DUMMYFUNCTION("""COMPUTED_VALUE"""),45214)</f>
        <v>45214</v>
      </c>
      <c r="AE86" s="5"/>
      <c r="AF86" s="4">
        <f ca="1">IFERROR(__xludf.DUMMYFUNCTION("""COMPUTED_VALUE"""),45215)</f>
        <v>45215</v>
      </c>
      <c r="AG86" s="5"/>
      <c r="AH86" s="4">
        <f ca="1">IFERROR(__xludf.DUMMYFUNCTION("""COMPUTED_VALUE"""),45216)</f>
        <v>45216</v>
      </c>
      <c r="AI86" s="5"/>
      <c r="AJ86" s="4">
        <f ca="1">IFERROR(__xludf.DUMMYFUNCTION("""COMPUTED_VALUE"""),45217)</f>
        <v>45217</v>
      </c>
      <c r="AK86" s="5"/>
      <c r="AL86" s="4">
        <f ca="1">IFERROR(__xludf.DUMMYFUNCTION("""COMPUTED_VALUE"""),45218)</f>
        <v>45218</v>
      </c>
      <c r="AM86" s="5"/>
      <c r="AN86" s="4">
        <f ca="1">IFERROR(__xludf.DUMMYFUNCTION("""COMPUTED_VALUE"""),45219)</f>
        <v>45219</v>
      </c>
      <c r="AO86" s="5"/>
      <c r="AP86" s="4">
        <f ca="1">IFERROR(__xludf.DUMMYFUNCTION("""COMPUTED_VALUE"""),45220)</f>
        <v>45220</v>
      </c>
      <c r="AQ86" s="5"/>
      <c r="AR86" s="4">
        <f ca="1">IFERROR(__xludf.DUMMYFUNCTION("""COMPUTED_VALUE"""),45221)</f>
        <v>45221</v>
      </c>
      <c r="AS86" s="5"/>
      <c r="AT86" s="4">
        <f ca="1">IFERROR(__xludf.DUMMYFUNCTION("""COMPUTED_VALUE"""),45222)</f>
        <v>45222</v>
      </c>
      <c r="AU86" s="5"/>
      <c r="AV86" s="4">
        <f ca="1">IFERROR(__xludf.DUMMYFUNCTION("""COMPUTED_VALUE"""),45223)</f>
        <v>45223</v>
      </c>
      <c r="AW86" s="5"/>
      <c r="AX86" s="4">
        <f ca="1">IFERROR(__xludf.DUMMYFUNCTION("""COMPUTED_VALUE"""),45224)</f>
        <v>45224</v>
      </c>
      <c r="AY86" s="5"/>
      <c r="AZ86" s="4">
        <f ca="1">IFERROR(__xludf.DUMMYFUNCTION("""COMPUTED_VALUE"""),45225)</f>
        <v>45225</v>
      </c>
      <c r="BA86" s="5"/>
      <c r="BB86" s="4">
        <f ca="1">IFERROR(__xludf.DUMMYFUNCTION("""COMPUTED_VALUE"""),45226)</f>
        <v>45226</v>
      </c>
      <c r="BC86" s="5"/>
      <c r="BD86" s="4">
        <f ca="1">IFERROR(__xludf.DUMMYFUNCTION("""COMPUTED_VALUE"""),45227)</f>
        <v>45227</v>
      </c>
      <c r="BE86" s="5"/>
      <c r="BF86" s="4">
        <f ca="1">IFERROR(__xludf.DUMMYFUNCTION("""COMPUTED_VALUE"""),45228)</f>
        <v>45228</v>
      </c>
      <c r="BG86" s="5"/>
      <c r="BH86" s="4">
        <f ca="1">IFERROR(__xludf.DUMMYFUNCTION("""COMPUTED_VALUE"""),45229)</f>
        <v>45229</v>
      </c>
      <c r="BI86" s="5"/>
      <c r="BJ86" s="4">
        <f ca="1">IFERROR(__xludf.DUMMYFUNCTION("""COMPUTED_VALUE"""),45230)</f>
        <v>45230</v>
      </c>
      <c r="BK86" s="5"/>
      <c r="BL86" s="6" t="str">
        <f ca="1">IFERROR(__xludf.DUMMYFUNCTION("""COMPUTED_VALUE"""),"HORAS EXTRA")</f>
        <v>HORAS EXTRA</v>
      </c>
    </row>
    <row r="87" spans="1:64" ht="12.75" x14ac:dyDescent="0.2">
      <c r="A87" s="18"/>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8"/>
    </row>
    <row r="88" spans="1:64" ht="79.5" customHeight="1" x14ac:dyDescent="0.2">
      <c r="A88" s="17"/>
      <c r="B88" s="16"/>
      <c r="C88" s="17"/>
      <c r="D88" s="16"/>
      <c r="E88" s="17"/>
      <c r="F88" s="16"/>
      <c r="G88" s="17"/>
      <c r="H88" s="16"/>
      <c r="I88" s="17"/>
      <c r="J88" s="16"/>
      <c r="K88" s="17"/>
      <c r="L88" s="16"/>
      <c r="M88" s="17"/>
      <c r="N88" s="16"/>
      <c r="O88" s="17"/>
      <c r="P88" s="16"/>
      <c r="Q88" s="17"/>
      <c r="R88" s="16"/>
      <c r="S88" s="17"/>
      <c r="T88" s="16"/>
      <c r="U88" s="17"/>
      <c r="V88" s="16"/>
      <c r="W88" s="17"/>
      <c r="X88" s="16"/>
      <c r="Y88" s="17"/>
      <c r="Z88" s="16"/>
      <c r="AA88" s="17"/>
      <c r="AB88" s="16"/>
      <c r="AC88" s="17"/>
      <c r="AD88" s="16"/>
      <c r="AE88" s="17"/>
      <c r="AF88" s="16"/>
      <c r="AG88" s="17"/>
      <c r="AH88" s="16"/>
      <c r="AI88" s="17"/>
      <c r="AJ88" s="16"/>
      <c r="AK88" s="17"/>
      <c r="AL88" s="16"/>
      <c r="AM88" s="17"/>
      <c r="AN88" s="16"/>
      <c r="AO88" s="17"/>
      <c r="AP88" s="16"/>
      <c r="AQ88" s="17"/>
      <c r="AR88" s="16"/>
      <c r="AS88" s="17"/>
      <c r="AT88" s="16"/>
      <c r="AU88" s="17"/>
      <c r="AV88" s="16"/>
      <c r="AW88" s="17"/>
      <c r="AX88" s="16"/>
      <c r="AY88" s="17"/>
      <c r="AZ88" s="16"/>
      <c r="BA88" s="17"/>
      <c r="BB88" s="16"/>
      <c r="BC88" s="17"/>
      <c r="BD88" s="16"/>
      <c r="BE88" s="17"/>
      <c r="BF88" s="16"/>
      <c r="BG88" s="17"/>
      <c r="BH88" s="16"/>
      <c r="BI88" s="17"/>
      <c r="BJ88" s="16"/>
      <c r="BK88" s="17"/>
      <c r="BL88" s="8"/>
    </row>
    <row r="89" spans="1:64" ht="12.75" x14ac:dyDescent="0.2">
      <c r="A89" s="9" t="str">
        <f ca="1">IFERROR(__xludf.DUMMYFUNCTION("""COMPUTED_VALUE"""),"HORAS EXTRA/PRIMA ALIMENTICIA")</f>
        <v>HORAS EXTRA/PRIMA ALIMENTICIA</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
        <f ca="1">IFERROR(__xludf.DUMMYFUNCTION("""COMPUTED_VALUE"""),0)</f>
        <v>0</v>
      </c>
    </row>
    <row r="90" spans="1:64" ht="12.75"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2"/>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row>
    <row r="91" spans="1:64"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2"/>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spans="1:64"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2"/>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spans="1:64"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2"/>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spans="1:64"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2"/>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spans="1:64"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2"/>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spans="1:64"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2"/>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spans="1:64"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2"/>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spans="1:64"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2"/>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spans="1:64"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2"/>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spans="1:64"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2"/>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sheetData>
  <mergeCells count="640">
    <mergeCell ref="A79:A80"/>
    <mergeCell ref="B80:C80"/>
    <mergeCell ref="D80:E80"/>
    <mergeCell ref="F80:G80"/>
    <mergeCell ref="H80:I80"/>
    <mergeCell ref="J80:K80"/>
    <mergeCell ref="L80:M80"/>
    <mergeCell ref="BD80:BE80"/>
    <mergeCell ref="BF80:BG80"/>
    <mergeCell ref="BH80:BI80"/>
    <mergeCell ref="BJ80:BK80"/>
    <mergeCell ref="AP80:AQ80"/>
    <mergeCell ref="AR80:AS80"/>
    <mergeCell ref="AT80:AU80"/>
    <mergeCell ref="AV80:AW80"/>
    <mergeCell ref="AX80:AY80"/>
    <mergeCell ref="AZ80:BA80"/>
    <mergeCell ref="BB80:BC80"/>
    <mergeCell ref="N80:O80"/>
    <mergeCell ref="P80:Q80"/>
    <mergeCell ref="R80:S80"/>
    <mergeCell ref="T80:U80"/>
    <mergeCell ref="V80:W80"/>
    <mergeCell ref="X80:Y80"/>
    <mergeCell ref="Z80:AA80"/>
    <mergeCell ref="AB80:AC80"/>
    <mergeCell ref="AD80:AE80"/>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N68:O68"/>
    <mergeCell ref="P68:Q68"/>
    <mergeCell ref="R68:S68"/>
    <mergeCell ref="T68:U68"/>
    <mergeCell ref="V68:W68"/>
    <mergeCell ref="X68:Y68"/>
    <mergeCell ref="Z68:AA68"/>
    <mergeCell ref="AB68:AC68"/>
    <mergeCell ref="AD68:AE68"/>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A63:A64"/>
    <mergeCell ref="B64:C64"/>
    <mergeCell ref="D64:E64"/>
    <mergeCell ref="F64:G64"/>
    <mergeCell ref="H64:I64"/>
    <mergeCell ref="J64:K64"/>
    <mergeCell ref="L64:M64"/>
    <mergeCell ref="N64:O64"/>
    <mergeCell ref="P64:Q64"/>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D60:AE60"/>
    <mergeCell ref="AF60:AG60"/>
    <mergeCell ref="AH60:AI60"/>
    <mergeCell ref="AJ60:AK60"/>
    <mergeCell ref="AL60:AM60"/>
    <mergeCell ref="AN60:AO60"/>
    <mergeCell ref="BD60:BE60"/>
    <mergeCell ref="BF60:BG60"/>
    <mergeCell ref="BH60:BI60"/>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BD56:BE56"/>
    <mergeCell ref="BF56:BG56"/>
    <mergeCell ref="BH56:BI56"/>
    <mergeCell ref="BJ56:BK56"/>
    <mergeCell ref="AP56:AQ56"/>
    <mergeCell ref="AR56:AS56"/>
    <mergeCell ref="AT56:AU56"/>
    <mergeCell ref="AV56:AW56"/>
    <mergeCell ref="AX56:AY56"/>
    <mergeCell ref="AZ56:BA56"/>
    <mergeCell ref="BB56:BC56"/>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N48:O48"/>
    <mergeCell ref="P48:Q48"/>
    <mergeCell ref="R48:S48"/>
    <mergeCell ref="T48:U48"/>
    <mergeCell ref="V48:W48"/>
    <mergeCell ref="X48:Y48"/>
    <mergeCell ref="Z48:AA48"/>
    <mergeCell ref="AB48:AC48"/>
    <mergeCell ref="AD48:AE4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52:O52"/>
    <mergeCell ref="P52:Q52"/>
    <mergeCell ref="R52:S52"/>
    <mergeCell ref="T52:U52"/>
    <mergeCell ref="V52:W52"/>
    <mergeCell ref="X52:Y52"/>
    <mergeCell ref="Z52:AA52"/>
    <mergeCell ref="AP52:AQ52"/>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BD84:BE84"/>
    <mergeCell ref="BF84:BG84"/>
    <mergeCell ref="BH84:BI84"/>
    <mergeCell ref="BJ84:BK84"/>
    <mergeCell ref="AP84:AQ84"/>
    <mergeCell ref="AR84:AS84"/>
    <mergeCell ref="AT84:AU84"/>
    <mergeCell ref="AV84:AW84"/>
    <mergeCell ref="AX84:AY84"/>
    <mergeCell ref="AZ84:BA84"/>
    <mergeCell ref="BB84:BC84"/>
    <mergeCell ref="N84:O84"/>
    <mergeCell ref="P84:Q84"/>
    <mergeCell ref="R84:S84"/>
    <mergeCell ref="T84:U84"/>
    <mergeCell ref="V84:W84"/>
    <mergeCell ref="X84:Y84"/>
    <mergeCell ref="Z84:AA84"/>
    <mergeCell ref="AB84:AC84"/>
    <mergeCell ref="AD84:AE84"/>
    <mergeCell ref="BH88:BI88"/>
    <mergeCell ref="BJ88:BK88"/>
    <mergeCell ref="AT88:AU88"/>
    <mergeCell ref="AV88:AW88"/>
    <mergeCell ref="AX88:AY88"/>
    <mergeCell ref="AZ88:BA88"/>
    <mergeCell ref="BB88:BC88"/>
    <mergeCell ref="BD88:BE88"/>
    <mergeCell ref="BF88:BG88"/>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AF84:AG84"/>
    <mergeCell ref="AH84:AI84"/>
    <mergeCell ref="AJ84:AK84"/>
    <mergeCell ref="AL84:AM84"/>
    <mergeCell ref="AN84:AO84"/>
    <mergeCell ref="AF80:AG80"/>
    <mergeCell ref="AH80:AI80"/>
    <mergeCell ref="AJ80:AK80"/>
    <mergeCell ref="AL80:AM80"/>
    <mergeCell ref="AN80:AO80"/>
    <mergeCell ref="A75:A76"/>
    <mergeCell ref="B76:C76"/>
    <mergeCell ref="D76:E76"/>
    <mergeCell ref="F76:G76"/>
    <mergeCell ref="H76:I76"/>
    <mergeCell ref="J76:K76"/>
    <mergeCell ref="L76:M76"/>
    <mergeCell ref="N76:O76"/>
    <mergeCell ref="P76:Q76"/>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D72:AE72"/>
    <mergeCell ref="AF72:AG72"/>
    <mergeCell ref="AH72:AI72"/>
    <mergeCell ref="AJ72:AK72"/>
    <mergeCell ref="AL72:AM72"/>
    <mergeCell ref="AN72:AO72"/>
    <mergeCell ref="BD72:BE72"/>
    <mergeCell ref="BF72:BG72"/>
    <mergeCell ref="BH72:BI72"/>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N44:O44"/>
    <mergeCell ref="P44:Q44"/>
    <mergeCell ref="R44:S44"/>
    <mergeCell ref="T44:U44"/>
    <mergeCell ref="V44:W44"/>
    <mergeCell ref="X44:Y44"/>
    <mergeCell ref="Z44:AA44"/>
    <mergeCell ref="AB44:AC44"/>
    <mergeCell ref="AD44:AE44"/>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N32:O32"/>
    <mergeCell ref="P32:Q32"/>
    <mergeCell ref="R32:S32"/>
    <mergeCell ref="T32:U32"/>
    <mergeCell ref="V32:W32"/>
    <mergeCell ref="X32:Y32"/>
    <mergeCell ref="Z32:AA32"/>
    <mergeCell ref="AB32:AC32"/>
    <mergeCell ref="AD32:AE32"/>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A27:A28"/>
    <mergeCell ref="B28:C28"/>
    <mergeCell ref="D28:E28"/>
    <mergeCell ref="F28:G28"/>
    <mergeCell ref="H28:I28"/>
    <mergeCell ref="J28:K28"/>
    <mergeCell ref="L28:M28"/>
    <mergeCell ref="N28:O28"/>
    <mergeCell ref="P28:Q28"/>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D24:AE24"/>
    <mergeCell ref="AF24:AG24"/>
    <mergeCell ref="AH24:AI24"/>
    <mergeCell ref="AJ24:AK24"/>
    <mergeCell ref="AL24:AM24"/>
    <mergeCell ref="AN24:AO24"/>
    <mergeCell ref="BD24:BE24"/>
    <mergeCell ref="BF24:BG24"/>
    <mergeCell ref="BH24:BI24"/>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BD20:BE20"/>
    <mergeCell ref="BF20:BG20"/>
    <mergeCell ref="BH20:BI20"/>
    <mergeCell ref="BJ20:BK20"/>
    <mergeCell ref="AP20:AQ20"/>
    <mergeCell ref="AR20:AS20"/>
    <mergeCell ref="AT20:AU20"/>
    <mergeCell ref="AV20:AW20"/>
    <mergeCell ref="AX20:AY20"/>
    <mergeCell ref="AZ20:BA20"/>
    <mergeCell ref="BB20:BC20"/>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N12:O12"/>
    <mergeCell ref="P12:Q12"/>
    <mergeCell ref="R12:S12"/>
    <mergeCell ref="T12:U12"/>
    <mergeCell ref="V12:W12"/>
    <mergeCell ref="X12:Y12"/>
    <mergeCell ref="Z12:AA12"/>
    <mergeCell ref="AB12:AC12"/>
    <mergeCell ref="AD12:AE12"/>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6:O16"/>
    <mergeCell ref="P16:Q16"/>
    <mergeCell ref="R16:S16"/>
    <mergeCell ref="T16:U16"/>
    <mergeCell ref="V16:W16"/>
    <mergeCell ref="X16:Y16"/>
    <mergeCell ref="Z16:AA16"/>
    <mergeCell ref="AP16:AQ1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N36:O36"/>
    <mergeCell ref="P36:Q36"/>
    <mergeCell ref="R36:S36"/>
    <mergeCell ref="T36:U36"/>
    <mergeCell ref="V36:W36"/>
    <mergeCell ref="X36:Y36"/>
    <mergeCell ref="Z36:AA36"/>
    <mergeCell ref="AB36:AC36"/>
    <mergeCell ref="AD36:AE36"/>
    <mergeCell ref="BH40:BI40"/>
    <mergeCell ref="BJ40:BK40"/>
    <mergeCell ref="AT40:AU40"/>
    <mergeCell ref="AV40:AW40"/>
    <mergeCell ref="AX40:AY40"/>
    <mergeCell ref="AZ40:BA40"/>
    <mergeCell ref="BB40:BC40"/>
    <mergeCell ref="BD40:BE40"/>
    <mergeCell ref="BF40:BG40"/>
  </mergeCells>
  <conditionalFormatting sqref="B12:BK12 B16:BK16 B20:BK20 B24:BK24 B28:BK28 B32:BK32 B36:BK36 B40:BK40 B44:BK44 B48:BK48 B52:BK52 B56:BK56 B60:BK60 B64:BK64 B68:BK68 B72:BK72 B76:BK76 B80:BK80 B84:BK84 B88:BK88">
    <cfRule type="containsText" dxfId="14" priority="3" operator="containsText" text="GUARDIA PASIVA">
      <formula>NOT(ISERROR(SEARCH(("GUARDIA PASIVA"),(B12))))</formula>
    </cfRule>
  </conditionalFormatting>
  <conditionalFormatting sqref="B13:BL13 B17:BL17 B21:BL21 B25:BL25 B29:BL29 B33:BL33 B37:BL37 B41:BL41 B45:BL45 B49:BL49 B53:BL53 B57:BL57 B61:BL61 B65:BL65 B69:BL69 B73:BL73 B77:BL77 B81:BL81 B85:BL85 B89:BL89">
    <cfRule type="cellIs" dxfId="13" priority="1" operator="greaterThanOrEqual">
      <formula>0.5</formula>
    </cfRule>
  </conditionalFormatting>
  <conditionalFormatting sqref="D11:BK12 B12:C12 D15:BK16 B16:C16 D19:BK20 B20:C20 D23:BK24 B24:C24 D27:BK28 B28:C28 D31:BK32 B32:C32 D35:BK36 B36:C36 D39:BK40 B40:C40 D43:BK44 B44:C44 D47:BK48 B48:C48 D51:BK52 B52:C52 D55:BK56 B56:C56 D59:BK60 B60:C60 D63:BK64 B64:C64 D67:BK68 B68:C68 D71:BK72 B72:C72 D75:BK76 B76:C76 D79:BK80 B80:C80 D83:BK84 B84:C84 D87:BK88 B88:C88">
    <cfRule type="containsText" dxfId="12" priority="2" operator="containsText" text="D,">
      <formula>NOT(ISERROR(SEARCH(("D,"),(D11))))</formula>
    </cfRule>
  </conditionalFormatting>
  <dataValidations count="4">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xr:uid="{00000000-0002-0000-0300-000000000000}">
      <formula1>"APLICA PRIMA"</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xr:uid="{00000000-0002-0000-0300-000001000000}">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xr:uid="{00000000-0002-0000-0300-000002000000}">
      <formula1>0.5</formula1>
    </dataValidation>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xr:uid="{00000000-0002-0000-0300-000003000000}">
      <formula1>"FALTA,RETARDO,ACUERDO,P SIN GOCE,NO SE CITO,FESTIVO,VACACIONES,INCAPACIDAD,SUSPENSION"</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L100"/>
  <sheetViews>
    <sheetView workbookViewId="0">
      <pane xSplit="1" topLeftCell="B1" activePane="topRight" state="frozen"/>
      <selection pane="topRight" activeCell="C2" sqref="C2"/>
    </sheetView>
  </sheetViews>
  <sheetFormatPr baseColWidth="10" defaultColWidth="12.5703125" defaultRowHeight="15.75" customHeight="1" x14ac:dyDescent="0.2"/>
  <cols>
    <col min="1" max="1" width="40.28515625" customWidth="1"/>
    <col min="2" max="64" width="15.5703125" customWidth="1"/>
  </cols>
  <sheetData>
    <row r="1" spans="1:64" ht="12.75" x14ac:dyDescent="0.2">
      <c r="A1" s="1"/>
      <c r="B1" s="1"/>
      <c r="E1" s="1"/>
      <c r="F1" s="1"/>
      <c r="G1" s="1"/>
      <c r="H1" s="1"/>
      <c r="I1" s="1"/>
      <c r="J1" s="1"/>
      <c r="K1" s="1"/>
      <c r="L1" s="1"/>
      <c r="M1" s="1"/>
      <c r="N1" s="1"/>
      <c r="O1" s="1"/>
      <c r="P1" s="1"/>
      <c r="Q1" s="1"/>
      <c r="R1" s="1"/>
      <c r="S1" s="1"/>
      <c r="T1" s="1"/>
      <c r="U1" s="1"/>
      <c r="V1" s="1"/>
      <c r="W1" s="1"/>
      <c r="X1" s="1"/>
      <c r="Y1" s="1"/>
      <c r="Z1" s="1"/>
      <c r="AA1" s="1"/>
      <c r="AB1" s="2"/>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ht="12.75" x14ac:dyDescent="0.2">
      <c r="A2" s="1"/>
      <c r="B2" s="1"/>
      <c r="E2" s="1"/>
      <c r="F2" s="1"/>
      <c r="G2" s="1"/>
      <c r="H2" s="1"/>
      <c r="I2" s="1"/>
      <c r="J2" s="1"/>
      <c r="K2" s="1"/>
      <c r="L2" s="1"/>
      <c r="M2" s="1"/>
      <c r="N2" s="1"/>
      <c r="O2" s="1"/>
      <c r="P2" s="1"/>
      <c r="Q2" s="1"/>
      <c r="R2" s="1"/>
      <c r="S2" s="1"/>
      <c r="T2" s="1"/>
      <c r="U2" s="1"/>
      <c r="V2" s="1"/>
      <c r="W2" s="1"/>
      <c r="X2" s="1"/>
      <c r="Y2" s="1"/>
      <c r="Z2" s="1"/>
      <c r="AA2" s="1"/>
      <c r="AB2" s="2"/>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spans="1:64" ht="12.75" x14ac:dyDescent="0.2">
      <c r="A3" s="1"/>
      <c r="B3" s="1"/>
      <c r="E3" s="1"/>
      <c r="F3" s="1"/>
      <c r="G3" s="1"/>
      <c r="H3" s="1"/>
      <c r="I3" s="1"/>
      <c r="J3" s="1"/>
      <c r="K3" s="1"/>
      <c r="L3" s="1"/>
      <c r="M3" s="1"/>
      <c r="N3" s="1"/>
      <c r="O3" s="1"/>
      <c r="P3" s="1"/>
      <c r="Q3" s="1"/>
      <c r="R3" s="1"/>
      <c r="S3" s="1"/>
      <c r="T3" s="1"/>
      <c r="U3" s="1"/>
      <c r="V3" s="1"/>
      <c r="W3" s="1"/>
      <c r="X3" s="1"/>
      <c r="Y3" s="1"/>
      <c r="Z3" s="1"/>
      <c r="AA3" s="1"/>
      <c r="AB3" s="2"/>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12.75" x14ac:dyDescent="0.2">
      <c r="A4" s="1"/>
      <c r="B4" s="1"/>
      <c r="E4" s="1"/>
      <c r="F4" s="1"/>
      <c r="G4" s="1"/>
      <c r="H4" s="1"/>
      <c r="I4" s="1"/>
      <c r="J4" s="1"/>
      <c r="K4" s="1"/>
      <c r="L4" s="1"/>
      <c r="M4" s="1"/>
      <c r="N4" s="1"/>
      <c r="O4" s="1"/>
      <c r="P4" s="1"/>
      <c r="Q4" s="1"/>
      <c r="R4" s="1"/>
      <c r="S4" s="1"/>
      <c r="T4" s="1"/>
      <c r="U4" s="1"/>
      <c r="V4" s="1"/>
      <c r="W4" s="1"/>
      <c r="X4" s="1"/>
      <c r="Y4" s="1"/>
      <c r="Z4" s="1"/>
      <c r="AA4" s="1"/>
      <c r="AB4" s="2"/>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ht="12.75" x14ac:dyDescent="0.2">
      <c r="A5" s="1"/>
      <c r="B5" s="1"/>
      <c r="E5" s="1"/>
      <c r="F5" s="1"/>
      <c r="G5" s="1"/>
      <c r="H5" s="1"/>
      <c r="I5" s="1"/>
      <c r="J5" s="1"/>
      <c r="K5" s="1"/>
      <c r="L5" s="1"/>
      <c r="M5" s="1"/>
      <c r="N5" s="1"/>
      <c r="O5" s="1"/>
      <c r="P5" s="1"/>
      <c r="Q5" s="1"/>
      <c r="R5" s="1"/>
      <c r="S5" s="1"/>
      <c r="T5" s="1"/>
      <c r="U5" s="1"/>
      <c r="V5" s="1"/>
      <c r="W5" s="1"/>
      <c r="X5" s="1"/>
      <c r="Y5" s="1"/>
      <c r="Z5" s="1"/>
      <c r="AA5" s="1"/>
      <c r="AB5" s="2"/>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spans="1:64" ht="12.75" x14ac:dyDescent="0.2">
      <c r="A6" s="1"/>
      <c r="B6" s="1"/>
      <c r="D6" s="1"/>
      <c r="E6" s="1"/>
      <c r="F6" s="1"/>
      <c r="G6" s="1"/>
      <c r="H6" s="1"/>
      <c r="I6" s="1"/>
      <c r="J6" s="1"/>
      <c r="K6" s="1"/>
      <c r="L6" s="1"/>
      <c r="M6" s="1"/>
      <c r="N6" s="1"/>
      <c r="O6" s="1"/>
      <c r="P6" s="1"/>
      <c r="Q6" s="1"/>
      <c r="R6" s="1"/>
      <c r="S6" s="1"/>
      <c r="T6" s="1"/>
      <c r="U6" s="1"/>
      <c r="V6" s="1"/>
      <c r="W6" s="1"/>
      <c r="X6" s="1"/>
      <c r="Y6" s="1"/>
      <c r="Z6" s="1"/>
      <c r="AA6" s="1"/>
      <c r="AB6" s="2"/>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spans="1:64" ht="12.75" x14ac:dyDescent="0.2">
      <c r="A7" s="1"/>
      <c r="B7" s="1"/>
      <c r="D7" s="1"/>
      <c r="E7" s="1"/>
      <c r="F7" s="1"/>
      <c r="G7" s="1"/>
      <c r="H7" s="1"/>
      <c r="I7" s="1"/>
      <c r="J7" s="1"/>
      <c r="K7" s="1"/>
      <c r="L7" s="1"/>
      <c r="M7" s="1"/>
      <c r="N7" s="1"/>
      <c r="O7" s="1"/>
      <c r="P7" s="1"/>
      <c r="Q7" s="1"/>
      <c r="R7" s="1"/>
      <c r="S7" s="1"/>
      <c r="T7" s="1"/>
      <c r="U7" s="1"/>
      <c r="V7" s="1"/>
      <c r="W7" s="1"/>
      <c r="X7" s="1"/>
      <c r="Y7" s="1"/>
      <c r="Z7" s="1"/>
      <c r="AA7" s="1"/>
      <c r="AB7" s="2"/>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4" ht="12.75" x14ac:dyDescent="0.2">
      <c r="A8" s="1"/>
      <c r="B8" s="1"/>
      <c r="D8" s="1"/>
      <c r="E8" s="1"/>
      <c r="F8" s="1"/>
      <c r="G8" s="1"/>
      <c r="H8" s="1"/>
      <c r="I8" s="1"/>
      <c r="J8" s="1"/>
      <c r="K8" s="1"/>
      <c r="L8" s="1"/>
      <c r="M8" s="1"/>
      <c r="N8" s="1"/>
      <c r="O8" s="1"/>
      <c r="P8" s="1"/>
      <c r="Q8" s="1"/>
      <c r="R8" s="1"/>
      <c r="S8" s="1"/>
      <c r="T8" s="1"/>
      <c r="U8" s="1"/>
      <c r="V8" s="1"/>
      <c r="W8" s="1"/>
      <c r="X8" s="1"/>
      <c r="Y8" s="1"/>
      <c r="Z8" s="1"/>
      <c r="AA8" s="1"/>
      <c r="AB8" s="2"/>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spans="1:64" ht="12.75" x14ac:dyDescent="0.2">
      <c r="A9" s="1"/>
      <c r="B9" s="1"/>
      <c r="D9" s="1"/>
      <c r="E9" s="1"/>
      <c r="F9" s="1"/>
      <c r="G9" s="1"/>
      <c r="H9" s="1"/>
      <c r="I9" s="1"/>
      <c r="J9" s="1"/>
      <c r="K9" s="1"/>
      <c r="L9" s="1"/>
      <c r="M9" s="1"/>
      <c r="N9" s="1"/>
      <c r="O9" s="1"/>
      <c r="P9" s="1"/>
      <c r="Q9" s="1"/>
      <c r="R9" s="1"/>
      <c r="S9" s="1"/>
      <c r="T9" s="1"/>
      <c r="U9" s="1"/>
      <c r="V9" s="1"/>
      <c r="W9" s="1"/>
      <c r="X9" s="1"/>
      <c r="Y9" s="1"/>
      <c r="Z9" s="1"/>
      <c r="AA9" s="1"/>
      <c r="AB9" s="2"/>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spans="1:64" ht="12.75" x14ac:dyDescent="0.2">
      <c r="A10" s="3" t="str">
        <f ca="1">IFERROR(__xludf.DUMMYFUNCTION("IMPORTRANGE(""https://docs.google.com/spreadsheets/d/1YmLZbiHA_7Uus39PRw27JK5oEcqzVHrB4U-yZY_i0gE/edit#gid=40701637"",""LACA!A10:BL100"")"),"NOMBRE")</f>
        <v>NOMBRE</v>
      </c>
      <c r="B10" s="4">
        <f ca="1">IFERROR(__xludf.DUMMYFUNCTION("""COMPUTED_VALUE"""),45200)</f>
        <v>45200</v>
      </c>
      <c r="C10" s="5"/>
      <c r="D10" s="4">
        <f ca="1">IFERROR(__xludf.DUMMYFUNCTION("""COMPUTED_VALUE"""),45201)</f>
        <v>45201</v>
      </c>
      <c r="E10" s="5"/>
      <c r="F10" s="4">
        <f ca="1">IFERROR(__xludf.DUMMYFUNCTION("""COMPUTED_VALUE"""),45202)</f>
        <v>45202</v>
      </c>
      <c r="G10" s="5"/>
      <c r="H10" s="4">
        <f ca="1">IFERROR(__xludf.DUMMYFUNCTION("""COMPUTED_VALUE"""),45203)</f>
        <v>45203</v>
      </c>
      <c r="I10" s="5"/>
      <c r="J10" s="4">
        <f ca="1">IFERROR(__xludf.DUMMYFUNCTION("""COMPUTED_VALUE"""),45204)</f>
        <v>45204</v>
      </c>
      <c r="K10" s="5"/>
      <c r="L10" s="4">
        <f ca="1">IFERROR(__xludf.DUMMYFUNCTION("""COMPUTED_VALUE"""),45205)</f>
        <v>45205</v>
      </c>
      <c r="M10" s="5"/>
      <c r="N10" s="4">
        <f ca="1">IFERROR(__xludf.DUMMYFUNCTION("""COMPUTED_VALUE"""),45206)</f>
        <v>45206</v>
      </c>
      <c r="O10" s="5"/>
      <c r="P10" s="4">
        <f ca="1">IFERROR(__xludf.DUMMYFUNCTION("""COMPUTED_VALUE"""),45207)</f>
        <v>45207</v>
      </c>
      <c r="Q10" s="5"/>
      <c r="R10" s="4">
        <f ca="1">IFERROR(__xludf.DUMMYFUNCTION("""COMPUTED_VALUE"""),45208)</f>
        <v>45208</v>
      </c>
      <c r="S10" s="5"/>
      <c r="T10" s="4">
        <f ca="1">IFERROR(__xludf.DUMMYFUNCTION("""COMPUTED_VALUE"""),45209)</f>
        <v>45209</v>
      </c>
      <c r="U10" s="5"/>
      <c r="V10" s="4">
        <f ca="1">IFERROR(__xludf.DUMMYFUNCTION("""COMPUTED_VALUE"""),45210)</f>
        <v>45210</v>
      </c>
      <c r="W10" s="5"/>
      <c r="X10" s="4">
        <f ca="1">IFERROR(__xludf.DUMMYFUNCTION("""COMPUTED_VALUE"""),45211)</f>
        <v>45211</v>
      </c>
      <c r="Y10" s="5"/>
      <c r="Z10" s="4">
        <f ca="1">IFERROR(__xludf.DUMMYFUNCTION("""COMPUTED_VALUE"""),45212)</f>
        <v>45212</v>
      </c>
      <c r="AA10" s="5"/>
      <c r="AB10" s="4">
        <f ca="1">IFERROR(__xludf.DUMMYFUNCTION("""COMPUTED_VALUE"""),45213)</f>
        <v>45213</v>
      </c>
      <c r="AC10" s="5"/>
      <c r="AD10" s="4">
        <f ca="1">IFERROR(__xludf.DUMMYFUNCTION("""COMPUTED_VALUE"""),45214)</f>
        <v>45214</v>
      </c>
      <c r="AE10" s="5"/>
      <c r="AF10" s="4">
        <f ca="1">IFERROR(__xludf.DUMMYFUNCTION("""COMPUTED_VALUE"""),45215)</f>
        <v>45215</v>
      </c>
      <c r="AG10" s="5"/>
      <c r="AH10" s="4">
        <f ca="1">IFERROR(__xludf.DUMMYFUNCTION("""COMPUTED_VALUE"""),45216)</f>
        <v>45216</v>
      </c>
      <c r="AI10" s="5"/>
      <c r="AJ10" s="4">
        <f ca="1">IFERROR(__xludf.DUMMYFUNCTION("""COMPUTED_VALUE"""),45217)</f>
        <v>45217</v>
      </c>
      <c r="AK10" s="5"/>
      <c r="AL10" s="4">
        <f ca="1">IFERROR(__xludf.DUMMYFUNCTION("""COMPUTED_VALUE"""),45218)</f>
        <v>45218</v>
      </c>
      <c r="AM10" s="5"/>
      <c r="AN10" s="4">
        <f ca="1">IFERROR(__xludf.DUMMYFUNCTION("""COMPUTED_VALUE"""),45219)</f>
        <v>45219</v>
      </c>
      <c r="AO10" s="5"/>
      <c r="AP10" s="4">
        <f ca="1">IFERROR(__xludf.DUMMYFUNCTION("""COMPUTED_VALUE"""),45220)</f>
        <v>45220</v>
      </c>
      <c r="AQ10" s="5"/>
      <c r="AR10" s="4">
        <f ca="1">IFERROR(__xludf.DUMMYFUNCTION("""COMPUTED_VALUE"""),45221)</f>
        <v>45221</v>
      </c>
      <c r="AS10" s="5"/>
      <c r="AT10" s="4">
        <f ca="1">IFERROR(__xludf.DUMMYFUNCTION("""COMPUTED_VALUE"""),45222)</f>
        <v>45222</v>
      </c>
      <c r="AU10" s="5"/>
      <c r="AV10" s="4">
        <f ca="1">IFERROR(__xludf.DUMMYFUNCTION("""COMPUTED_VALUE"""),45223)</f>
        <v>45223</v>
      </c>
      <c r="AW10" s="5"/>
      <c r="AX10" s="4">
        <f ca="1">IFERROR(__xludf.DUMMYFUNCTION("""COMPUTED_VALUE"""),45224)</f>
        <v>45224</v>
      </c>
      <c r="AY10" s="5"/>
      <c r="AZ10" s="4">
        <f ca="1">IFERROR(__xludf.DUMMYFUNCTION("""COMPUTED_VALUE"""),45225)</f>
        <v>45225</v>
      </c>
      <c r="BA10" s="5"/>
      <c r="BB10" s="4">
        <f ca="1">IFERROR(__xludf.DUMMYFUNCTION("""COMPUTED_VALUE"""),45226)</f>
        <v>45226</v>
      </c>
      <c r="BC10" s="5"/>
      <c r="BD10" s="4">
        <f ca="1">IFERROR(__xludf.DUMMYFUNCTION("""COMPUTED_VALUE"""),45227)</f>
        <v>45227</v>
      </c>
      <c r="BE10" s="5"/>
      <c r="BF10" s="4">
        <f ca="1">IFERROR(__xludf.DUMMYFUNCTION("""COMPUTED_VALUE"""),45228)</f>
        <v>45228</v>
      </c>
      <c r="BG10" s="5"/>
      <c r="BH10" s="4">
        <f ca="1">IFERROR(__xludf.DUMMYFUNCTION("""COMPUTED_VALUE"""),45229)</f>
        <v>45229</v>
      </c>
      <c r="BI10" s="5"/>
      <c r="BJ10" s="4">
        <f ca="1">IFERROR(__xludf.DUMMYFUNCTION("""COMPUTED_VALUE"""),45230)</f>
        <v>45230</v>
      </c>
      <c r="BK10" s="5"/>
      <c r="BL10" s="6" t="str">
        <f ca="1">IFERROR(__xludf.DUMMYFUNCTION("""COMPUTED_VALUE"""),"HORAS EXTRA")</f>
        <v>HORAS EXTRA</v>
      </c>
    </row>
    <row r="11" spans="1:64" ht="12.75" x14ac:dyDescent="0.2">
      <c r="A11" s="18" t="str">
        <f ca="1">IFERROR(__xludf.DUMMYFUNCTION("""COMPUTED_VALUE"""),"CLAUDIO VILLARREAL")</f>
        <v>CLAUDIO VILLARREAL</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8"/>
    </row>
    <row r="12" spans="1:64" ht="78" customHeight="1" x14ac:dyDescent="0.2">
      <c r="A12" s="17"/>
      <c r="B12" s="16"/>
      <c r="C12" s="17"/>
      <c r="D12" s="16"/>
      <c r="E12" s="17"/>
      <c r="F12" s="16"/>
      <c r="G12" s="17"/>
      <c r="H12" s="16"/>
      <c r="I12" s="17"/>
      <c r="J12" s="16"/>
      <c r="K12" s="17"/>
      <c r="L12" s="16"/>
      <c r="M12" s="17"/>
      <c r="N12" s="16"/>
      <c r="O12" s="17"/>
      <c r="P12" s="16"/>
      <c r="Q12" s="17"/>
      <c r="R12" s="16"/>
      <c r="S12" s="17"/>
      <c r="T12" s="16"/>
      <c r="U12" s="17"/>
      <c r="V12" s="16"/>
      <c r="W12" s="17"/>
      <c r="X12" s="16"/>
      <c r="Y12" s="17"/>
      <c r="Z12" s="16"/>
      <c r="AA12" s="17"/>
      <c r="AB12" s="16"/>
      <c r="AC12" s="17"/>
      <c r="AD12" s="16"/>
      <c r="AE12" s="17"/>
      <c r="AF12" s="16"/>
      <c r="AG12" s="17"/>
      <c r="AH12" s="16"/>
      <c r="AI12" s="17"/>
      <c r="AJ12" s="16"/>
      <c r="AK12" s="17"/>
      <c r="AL12" s="16"/>
      <c r="AM12" s="17"/>
      <c r="AN12" s="16"/>
      <c r="AO12" s="17"/>
      <c r="AP12" s="16"/>
      <c r="AQ12" s="17"/>
      <c r="AR12" s="16"/>
      <c r="AS12" s="17"/>
      <c r="AT12" s="16"/>
      <c r="AU12" s="17"/>
      <c r="AV12" s="16"/>
      <c r="AW12" s="17"/>
      <c r="AX12" s="16"/>
      <c r="AY12" s="17"/>
      <c r="AZ12" s="16"/>
      <c r="BA12" s="17"/>
      <c r="BB12" s="16"/>
      <c r="BC12" s="17"/>
      <c r="BD12" s="16"/>
      <c r="BE12" s="17"/>
      <c r="BF12" s="16"/>
      <c r="BG12" s="17"/>
      <c r="BH12" s="16"/>
      <c r="BI12" s="17"/>
      <c r="BJ12" s="16"/>
      <c r="BK12" s="17"/>
      <c r="BL12" s="8"/>
    </row>
    <row r="13" spans="1:64" ht="12.75" x14ac:dyDescent="0.2">
      <c r="A13" s="9" t="str">
        <f ca="1">IFERROR(__xludf.DUMMYFUNCTION("""COMPUTED_VALUE"""),"HORAS EXTRA/PRIMA ALIMENTICIA")</f>
        <v>HORAS EXTRA/PRIMA ALIMENTICIA</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
        <f ca="1">IFERROR(__xludf.DUMMYFUNCTION("""COMPUTED_VALUE"""),0)</f>
        <v>0</v>
      </c>
    </row>
    <row r="14" spans="1:64" ht="12.75" x14ac:dyDescent="0.2">
      <c r="A14" s="3" t="str">
        <f ca="1">IFERROR(__xludf.DUMMYFUNCTION("""COMPUTED_VALUE"""),"NOMBRE")</f>
        <v>NOMBRE</v>
      </c>
      <c r="B14" s="4">
        <f ca="1">IFERROR(__xludf.DUMMYFUNCTION("""COMPUTED_VALUE"""),45200)</f>
        <v>45200</v>
      </c>
      <c r="C14" s="5"/>
      <c r="D14" s="4">
        <f ca="1">IFERROR(__xludf.DUMMYFUNCTION("""COMPUTED_VALUE"""),45201)</f>
        <v>45201</v>
      </c>
      <c r="E14" s="5"/>
      <c r="F14" s="4">
        <f ca="1">IFERROR(__xludf.DUMMYFUNCTION("""COMPUTED_VALUE"""),45202)</f>
        <v>45202</v>
      </c>
      <c r="G14" s="5"/>
      <c r="H14" s="4">
        <f ca="1">IFERROR(__xludf.DUMMYFUNCTION("""COMPUTED_VALUE"""),45203)</f>
        <v>45203</v>
      </c>
      <c r="I14" s="5"/>
      <c r="J14" s="4">
        <f ca="1">IFERROR(__xludf.DUMMYFUNCTION("""COMPUTED_VALUE"""),45204)</f>
        <v>45204</v>
      </c>
      <c r="K14" s="5"/>
      <c r="L14" s="4">
        <f ca="1">IFERROR(__xludf.DUMMYFUNCTION("""COMPUTED_VALUE"""),45205)</f>
        <v>45205</v>
      </c>
      <c r="M14" s="5"/>
      <c r="N14" s="4">
        <f ca="1">IFERROR(__xludf.DUMMYFUNCTION("""COMPUTED_VALUE"""),45206)</f>
        <v>45206</v>
      </c>
      <c r="O14" s="5"/>
      <c r="P14" s="4">
        <f ca="1">IFERROR(__xludf.DUMMYFUNCTION("""COMPUTED_VALUE"""),45207)</f>
        <v>45207</v>
      </c>
      <c r="Q14" s="5"/>
      <c r="R14" s="4">
        <f ca="1">IFERROR(__xludf.DUMMYFUNCTION("""COMPUTED_VALUE"""),45208)</f>
        <v>45208</v>
      </c>
      <c r="S14" s="5"/>
      <c r="T14" s="4">
        <f ca="1">IFERROR(__xludf.DUMMYFUNCTION("""COMPUTED_VALUE"""),45209)</f>
        <v>45209</v>
      </c>
      <c r="U14" s="5"/>
      <c r="V14" s="4">
        <f ca="1">IFERROR(__xludf.DUMMYFUNCTION("""COMPUTED_VALUE"""),45210)</f>
        <v>45210</v>
      </c>
      <c r="W14" s="5"/>
      <c r="X14" s="4">
        <f ca="1">IFERROR(__xludf.DUMMYFUNCTION("""COMPUTED_VALUE"""),45211)</f>
        <v>45211</v>
      </c>
      <c r="Y14" s="5"/>
      <c r="Z14" s="4">
        <f ca="1">IFERROR(__xludf.DUMMYFUNCTION("""COMPUTED_VALUE"""),45212)</f>
        <v>45212</v>
      </c>
      <c r="AA14" s="5"/>
      <c r="AB14" s="4">
        <f ca="1">IFERROR(__xludf.DUMMYFUNCTION("""COMPUTED_VALUE"""),45213)</f>
        <v>45213</v>
      </c>
      <c r="AC14" s="5"/>
      <c r="AD14" s="4">
        <f ca="1">IFERROR(__xludf.DUMMYFUNCTION("""COMPUTED_VALUE"""),45214)</f>
        <v>45214</v>
      </c>
      <c r="AE14" s="5"/>
      <c r="AF14" s="4">
        <f ca="1">IFERROR(__xludf.DUMMYFUNCTION("""COMPUTED_VALUE"""),45215)</f>
        <v>45215</v>
      </c>
      <c r="AG14" s="5"/>
      <c r="AH14" s="4">
        <f ca="1">IFERROR(__xludf.DUMMYFUNCTION("""COMPUTED_VALUE"""),45216)</f>
        <v>45216</v>
      </c>
      <c r="AI14" s="5"/>
      <c r="AJ14" s="4">
        <f ca="1">IFERROR(__xludf.DUMMYFUNCTION("""COMPUTED_VALUE"""),45217)</f>
        <v>45217</v>
      </c>
      <c r="AK14" s="5"/>
      <c r="AL14" s="4">
        <f ca="1">IFERROR(__xludf.DUMMYFUNCTION("""COMPUTED_VALUE"""),45218)</f>
        <v>45218</v>
      </c>
      <c r="AM14" s="5"/>
      <c r="AN14" s="4">
        <f ca="1">IFERROR(__xludf.DUMMYFUNCTION("""COMPUTED_VALUE"""),45219)</f>
        <v>45219</v>
      </c>
      <c r="AO14" s="5"/>
      <c r="AP14" s="4">
        <f ca="1">IFERROR(__xludf.DUMMYFUNCTION("""COMPUTED_VALUE"""),45220)</f>
        <v>45220</v>
      </c>
      <c r="AQ14" s="5"/>
      <c r="AR14" s="4">
        <f ca="1">IFERROR(__xludf.DUMMYFUNCTION("""COMPUTED_VALUE"""),45221)</f>
        <v>45221</v>
      </c>
      <c r="AS14" s="5"/>
      <c r="AT14" s="4">
        <f ca="1">IFERROR(__xludf.DUMMYFUNCTION("""COMPUTED_VALUE"""),45222)</f>
        <v>45222</v>
      </c>
      <c r="AU14" s="5"/>
      <c r="AV14" s="4">
        <f ca="1">IFERROR(__xludf.DUMMYFUNCTION("""COMPUTED_VALUE"""),45223)</f>
        <v>45223</v>
      </c>
      <c r="AW14" s="5"/>
      <c r="AX14" s="4">
        <f ca="1">IFERROR(__xludf.DUMMYFUNCTION("""COMPUTED_VALUE"""),45224)</f>
        <v>45224</v>
      </c>
      <c r="AY14" s="5"/>
      <c r="AZ14" s="4">
        <f ca="1">IFERROR(__xludf.DUMMYFUNCTION("""COMPUTED_VALUE"""),45225)</f>
        <v>45225</v>
      </c>
      <c r="BA14" s="5"/>
      <c r="BB14" s="4">
        <f ca="1">IFERROR(__xludf.DUMMYFUNCTION("""COMPUTED_VALUE"""),45226)</f>
        <v>45226</v>
      </c>
      <c r="BC14" s="5"/>
      <c r="BD14" s="4">
        <f ca="1">IFERROR(__xludf.DUMMYFUNCTION("""COMPUTED_VALUE"""),45227)</f>
        <v>45227</v>
      </c>
      <c r="BE14" s="5"/>
      <c r="BF14" s="4">
        <f ca="1">IFERROR(__xludf.DUMMYFUNCTION("""COMPUTED_VALUE"""),45228)</f>
        <v>45228</v>
      </c>
      <c r="BG14" s="5"/>
      <c r="BH14" s="4">
        <f ca="1">IFERROR(__xludf.DUMMYFUNCTION("""COMPUTED_VALUE"""),45229)</f>
        <v>45229</v>
      </c>
      <c r="BI14" s="5"/>
      <c r="BJ14" s="4">
        <f ca="1">IFERROR(__xludf.DUMMYFUNCTION("""COMPUTED_VALUE"""),45230)</f>
        <v>45230</v>
      </c>
      <c r="BK14" s="5"/>
      <c r="BL14" s="6" t="str">
        <f ca="1">IFERROR(__xludf.DUMMYFUNCTION("""COMPUTED_VALUE"""),"HORAS EXTRA")</f>
        <v>HORAS EXTRA</v>
      </c>
    </row>
    <row r="15" spans="1:64" ht="12.75" x14ac:dyDescent="0.2">
      <c r="A15" s="18" t="str">
        <f ca="1">IFERROR(__xludf.DUMMYFUNCTION("""COMPUTED_VALUE"""),"SERGIO SAUCEDA")</f>
        <v>SERGIO SAUCEDA</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8"/>
    </row>
    <row r="16" spans="1:64" ht="79.5" customHeight="1" x14ac:dyDescent="0.2">
      <c r="A16" s="17"/>
      <c r="B16" s="16"/>
      <c r="C16" s="17"/>
      <c r="D16" s="16"/>
      <c r="E16" s="17"/>
      <c r="F16" s="16"/>
      <c r="G16" s="17"/>
      <c r="H16" s="16"/>
      <c r="I16" s="17"/>
      <c r="J16" s="16"/>
      <c r="K16" s="17"/>
      <c r="L16" s="16"/>
      <c r="M16" s="17"/>
      <c r="N16" s="16"/>
      <c r="O16" s="17"/>
      <c r="P16" s="16"/>
      <c r="Q16" s="17"/>
      <c r="R16" s="16"/>
      <c r="S16" s="17"/>
      <c r="T16" s="16"/>
      <c r="U16" s="17"/>
      <c r="V16" s="16"/>
      <c r="W16" s="17"/>
      <c r="X16" s="16"/>
      <c r="Y16" s="17"/>
      <c r="Z16" s="16"/>
      <c r="AA16" s="17"/>
      <c r="AB16" s="16"/>
      <c r="AC16" s="17"/>
      <c r="AD16" s="16"/>
      <c r="AE16" s="17"/>
      <c r="AF16" s="16"/>
      <c r="AG16" s="17"/>
      <c r="AH16" s="16"/>
      <c r="AI16" s="17"/>
      <c r="AJ16" s="16"/>
      <c r="AK16" s="17"/>
      <c r="AL16" s="16"/>
      <c r="AM16" s="17"/>
      <c r="AN16" s="16"/>
      <c r="AO16" s="17"/>
      <c r="AP16" s="16"/>
      <c r="AQ16" s="17"/>
      <c r="AR16" s="16"/>
      <c r="AS16" s="17"/>
      <c r="AT16" s="16"/>
      <c r="AU16" s="17"/>
      <c r="AV16" s="16"/>
      <c r="AW16" s="17"/>
      <c r="AX16" s="16"/>
      <c r="AY16" s="17"/>
      <c r="AZ16" s="16"/>
      <c r="BA16" s="17"/>
      <c r="BB16" s="16"/>
      <c r="BC16" s="17"/>
      <c r="BD16" s="16"/>
      <c r="BE16" s="17"/>
      <c r="BF16" s="16"/>
      <c r="BG16" s="17"/>
      <c r="BH16" s="16"/>
      <c r="BI16" s="17"/>
      <c r="BJ16" s="16"/>
      <c r="BK16" s="17"/>
      <c r="BL16" s="8"/>
    </row>
    <row r="17" spans="1:64" ht="12.75" x14ac:dyDescent="0.2">
      <c r="A17" s="9" t="str">
        <f ca="1">IFERROR(__xludf.DUMMYFUNCTION("""COMPUTED_VALUE"""),"HORAS EXTRA/PRIMA ALIMENTICIA")</f>
        <v>HORAS EXTRA/PRIMA ALIMENTICIA</v>
      </c>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
        <f ca="1">IFERROR(__xludf.DUMMYFUNCTION("""COMPUTED_VALUE"""),0)</f>
        <v>0</v>
      </c>
    </row>
    <row r="18" spans="1:64" ht="12.75" x14ac:dyDescent="0.2">
      <c r="A18" s="3" t="str">
        <f ca="1">IFERROR(__xludf.DUMMYFUNCTION("""COMPUTED_VALUE"""),"NOMBRE")</f>
        <v>NOMBRE</v>
      </c>
      <c r="B18" s="4">
        <f ca="1">IFERROR(__xludf.DUMMYFUNCTION("""COMPUTED_VALUE"""),45200)</f>
        <v>45200</v>
      </c>
      <c r="C18" s="5"/>
      <c r="D18" s="4">
        <f ca="1">IFERROR(__xludf.DUMMYFUNCTION("""COMPUTED_VALUE"""),45201)</f>
        <v>45201</v>
      </c>
      <c r="E18" s="5"/>
      <c r="F18" s="4">
        <f ca="1">IFERROR(__xludf.DUMMYFUNCTION("""COMPUTED_VALUE"""),45202)</f>
        <v>45202</v>
      </c>
      <c r="G18" s="5"/>
      <c r="H18" s="4">
        <f ca="1">IFERROR(__xludf.DUMMYFUNCTION("""COMPUTED_VALUE"""),45203)</f>
        <v>45203</v>
      </c>
      <c r="I18" s="5"/>
      <c r="J18" s="4">
        <f ca="1">IFERROR(__xludf.DUMMYFUNCTION("""COMPUTED_VALUE"""),45204)</f>
        <v>45204</v>
      </c>
      <c r="K18" s="5"/>
      <c r="L18" s="4">
        <f ca="1">IFERROR(__xludf.DUMMYFUNCTION("""COMPUTED_VALUE"""),45205)</f>
        <v>45205</v>
      </c>
      <c r="M18" s="5"/>
      <c r="N18" s="4">
        <f ca="1">IFERROR(__xludf.DUMMYFUNCTION("""COMPUTED_VALUE"""),45206)</f>
        <v>45206</v>
      </c>
      <c r="O18" s="5"/>
      <c r="P18" s="4">
        <f ca="1">IFERROR(__xludf.DUMMYFUNCTION("""COMPUTED_VALUE"""),45207)</f>
        <v>45207</v>
      </c>
      <c r="Q18" s="5"/>
      <c r="R18" s="4">
        <f ca="1">IFERROR(__xludf.DUMMYFUNCTION("""COMPUTED_VALUE"""),45208)</f>
        <v>45208</v>
      </c>
      <c r="S18" s="5"/>
      <c r="T18" s="4">
        <f ca="1">IFERROR(__xludf.DUMMYFUNCTION("""COMPUTED_VALUE"""),45209)</f>
        <v>45209</v>
      </c>
      <c r="U18" s="5"/>
      <c r="V18" s="4">
        <f ca="1">IFERROR(__xludf.DUMMYFUNCTION("""COMPUTED_VALUE"""),45210)</f>
        <v>45210</v>
      </c>
      <c r="W18" s="5"/>
      <c r="X18" s="4">
        <f ca="1">IFERROR(__xludf.DUMMYFUNCTION("""COMPUTED_VALUE"""),45211)</f>
        <v>45211</v>
      </c>
      <c r="Y18" s="5"/>
      <c r="Z18" s="4">
        <f ca="1">IFERROR(__xludf.DUMMYFUNCTION("""COMPUTED_VALUE"""),45212)</f>
        <v>45212</v>
      </c>
      <c r="AA18" s="5"/>
      <c r="AB18" s="4">
        <f ca="1">IFERROR(__xludf.DUMMYFUNCTION("""COMPUTED_VALUE"""),45213)</f>
        <v>45213</v>
      </c>
      <c r="AC18" s="5"/>
      <c r="AD18" s="4">
        <f ca="1">IFERROR(__xludf.DUMMYFUNCTION("""COMPUTED_VALUE"""),45214)</f>
        <v>45214</v>
      </c>
      <c r="AE18" s="5"/>
      <c r="AF18" s="4">
        <f ca="1">IFERROR(__xludf.DUMMYFUNCTION("""COMPUTED_VALUE"""),45215)</f>
        <v>45215</v>
      </c>
      <c r="AG18" s="5"/>
      <c r="AH18" s="4">
        <f ca="1">IFERROR(__xludf.DUMMYFUNCTION("""COMPUTED_VALUE"""),45216)</f>
        <v>45216</v>
      </c>
      <c r="AI18" s="5"/>
      <c r="AJ18" s="4">
        <f ca="1">IFERROR(__xludf.DUMMYFUNCTION("""COMPUTED_VALUE"""),45217)</f>
        <v>45217</v>
      </c>
      <c r="AK18" s="5"/>
      <c r="AL18" s="4">
        <f ca="1">IFERROR(__xludf.DUMMYFUNCTION("""COMPUTED_VALUE"""),45218)</f>
        <v>45218</v>
      </c>
      <c r="AM18" s="5"/>
      <c r="AN18" s="4">
        <f ca="1">IFERROR(__xludf.DUMMYFUNCTION("""COMPUTED_VALUE"""),45219)</f>
        <v>45219</v>
      </c>
      <c r="AO18" s="5"/>
      <c r="AP18" s="4">
        <f ca="1">IFERROR(__xludf.DUMMYFUNCTION("""COMPUTED_VALUE"""),45220)</f>
        <v>45220</v>
      </c>
      <c r="AQ18" s="5"/>
      <c r="AR18" s="4">
        <f ca="1">IFERROR(__xludf.DUMMYFUNCTION("""COMPUTED_VALUE"""),45221)</f>
        <v>45221</v>
      </c>
      <c r="AS18" s="5"/>
      <c r="AT18" s="4">
        <f ca="1">IFERROR(__xludf.DUMMYFUNCTION("""COMPUTED_VALUE"""),45222)</f>
        <v>45222</v>
      </c>
      <c r="AU18" s="5"/>
      <c r="AV18" s="4">
        <f ca="1">IFERROR(__xludf.DUMMYFUNCTION("""COMPUTED_VALUE"""),45223)</f>
        <v>45223</v>
      </c>
      <c r="AW18" s="5"/>
      <c r="AX18" s="4">
        <f ca="1">IFERROR(__xludf.DUMMYFUNCTION("""COMPUTED_VALUE"""),45224)</f>
        <v>45224</v>
      </c>
      <c r="AY18" s="5"/>
      <c r="AZ18" s="4">
        <f ca="1">IFERROR(__xludf.DUMMYFUNCTION("""COMPUTED_VALUE"""),45225)</f>
        <v>45225</v>
      </c>
      <c r="BA18" s="5"/>
      <c r="BB18" s="4">
        <f ca="1">IFERROR(__xludf.DUMMYFUNCTION("""COMPUTED_VALUE"""),45226)</f>
        <v>45226</v>
      </c>
      <c r="BC18" s="5"/>
      <c r="BD18" s="4">
        <f ca="1">IFERROR(__xludf.DUMMYFUNCTION("""COMPUTED_VALUE"""),45227)</f>
        <v>45227</v>
      </c>
      <c r="BE18" s="5"/>
      <c r="BF18" s="4">
        <f ca="1">IFERROR(__xludf.DUMMYFUNCTION("""COMPUTED_VALUE"""),45228)</f>
        <v>45228</v>
      </c>
      <c r="BG18" s="5"/>
      <c r="BH18" s="4">
        <f ca="1">IFERROR(__xludf.DUMMYFUNCTION("""COMPUTED_VALUE"""),45229)</f>
        <v>45229</v>
      </c>
      <c r="BI18" s="5"/>
      <c r="BJ18" s="4">
        <f ca="1">IFERROR(__xludf.DUMMYFUNCTION("""COMPUTED_VALUE"""),45230)</f>
        <v>45230</v>
      </c>
      <c r="BK18" s="5"/>
      <c r="BL18" s="6" t="str">
        <f ca="1">IFERROR(__xludf.DUMMYFUNCTION("""COMPUTED_VALUE"""),"HORAS EXTRA")</f>
        <v>HORAS EXTRA</v>
      </c>
    </row>
    <row r="19" spans="1:64" ht="12.75" x14ac:dyDescent="0.2">
      <c r="A19" s="18"/>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8"/>
    </row>
    <row r="20" spans="1:64" ht="79.5" customHeight="1" x14ac:dyDescent="0.2">
      <c r="A20" s="17"/>
      <c r="B20" s="16"/>
      <c r="C20" s="17"/>
      <c r="D20" s="16"/>
      <c r="E20" s="17"/>
      <c r="F20" s="16"/>
      <c r="G20" s="17"/>
      <c r="H20" s="16"/>
      <c r="I20" s="17"/>
      <c r="J20" s="16"/>
      <c r="K20" s="17"/>
      <c r="L20" s="16"/>
      <c r="M20" s="17"/>
      <c r="N20" s="16"/>
      <c r="O20" s="17"/>
      <c r="P20" s="16"/>
      <c r="Q20" s="17"/>
      <c r="R20" s="16"/>
      <c r="S20" s="17"/>
      <c r="T20" s="16"/>
      <c r="U20" s="17"/>
      <c r="V20" s="16"/>
      <c r="W20" s="17"/>
      <c r="X20" s="16"/>
      <c r="Y20" s="17"/>
      <c r="Z20" s="16"/>
      <c r="AA20" s="17"/>
      <c r="AB20" s="16"/>
      <c r="AC20" s="17"/>
      <c r="AD20" s="16"/>
      <c r="AE20" s="17"/>
      <c r="AF20" s="16"/>
      <c r="AG20" s="17"/>
      <c r="AH20" s="16"/>
      <c r="AI20" s="17"/>
      <c r="AJ20" s="16"/>
      <c r="AK20" s="17"/>
      <c r="AL20" s="16"/>
      <c r="AM20" s="17"/>
      <c r="AN20" s="16"/>
      <c r="AO20" s="17"/>
      <c r="AP20" s="16"/>
      <c r="AQ20" s="17"/>
      <c r="AR20" s="16"/>
      <c r="AS20" s="17"/>
      <c r="AT20" s="16"/>
      <c r="AU20" s="17"/>
      <c r="AV20" s="16"/>
      <c r="AW20" s="17"/>
      <c r="AX20" s="16"/>
      <c r="AY20" s="17"/>
      <c r="AZ20" s="16"/>
      <c r="BA20" s="17"/>
      <c r="BB20" s="16"/>
      <c r="BC20" s="17"/>
      <c r="BD20" s="16"/>
      <c r="BE20" s="17"/>
      <c r="BF20" s="16"/>
      <c r="BG20" s="17"/>
      <c r="BH20" s="16"/>
      <c r="BI20" s="17"/>
      <c r="BJ20" s="16"/>
      <c r="BK20" s="17"/>
      <c r="BL20" s="8"/>
    </row>
    <row r="21" spans="1:64" ht="12.75" x14ac:dyDescent="0.2">
      <c r="A21" s="9" t="str">
        <f ca="1">IFERROR(__xludf.DUMMYFUNCTION("""COMPUTED_VALUE"""),"HORAS EXTRA/PRIMA ALIMENTICIA")</f>
        <v>HORAS EXTRA/PRIMA ALIMENTICIA</v>
      </c>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
        <f ca="1">IFERROR(__xludf.DUMMYFUNCTION("""COMPUTED_VALUE"""),0)</f>
        <v>0</v>
      </c>
    </row>
    <row r="22" spans="1:64" ht="12.75" x14ac:dyDescent="0.2">
      <c r="A22" s="3" t="str">
        <f ca="1">IFERROR(__xludf.DUMMYFUNCTION("""COMPUTED_VALUE"""),"NOMBRE")</f>
        <v>NOMBRE</v>
      </c>
      <c r="B22" s="4">
        <f ca="1">IFERROR(__xludf.DUMMYFUNCTION("""COMPUTED_VALUE"""),45200)</f>
        <v>45200</v>
      </c>
      <c r="C22" s="5"/>
      <c r="D22" s="4">
        <f ca="1">IFERROR(__xludf.DUMMYFUNCTION("""COMPUTED_VALUE"""),45201)</f>
        <v>45201</v>
      </c>
      <c r="E22" s="5"/>
      <c r="F22" s="4">
        <f ca="1">IFERROR(__xludf.DUMMYFUNCTION("""COMPUTED_VALUE"""),45202)</f>
        <v>45202</v>
      </c>
      <c r="G22" s="5"/>
      <c r="H22" s="4">
        <f ca="1">IFERROR(__xludf.DUMMYFUNCTION("""COMPUTED_VALUE"""),45203)</f>
        <v>45203</v>
      </c>
      <c r="I22" s="5"/>
      <c r="J22" s="4">
        <f ca="1">IFERROR(__xludf.DUMMYFUNCTION("""COMPUTED_VALUE"""),45204)</f>
        <v>45204</v>
      </c>
      <c r="K22" s="5"/>
      <c r="L22" s="4">
        <f ca="1">IFERROR(__xludf.DUMMYFUNCTION("""COMPUTED_VALUE"""),45205)</f>
        <v>45205</v>
      </c>
      <c r="M22" s="5"/>
      <c r="N22" s="4">
        <f ca="1">IFERROR(__xludf.DUMMYFUNCTION("""COMPUTED_VALUE"""),45206)</f>
        <v>45206</v>
      </c>
      <c r="O22" s="5"/>
      <c r="P22" s="4">
        <f ca="1">IFERROR(__xludf.DUMMYFUNCTION("""COMPUTED_VALUE"""),45207)</f>
        <v>45207</v>
      </c>
      <c r="Q22" s="5"/>
      <c r="R22" s="4">
        <f ca="1">IFERROR(__xludf.DUMMYFUNCTION("""COMPUTED_VALUE"""),45208)</f>
        <v>45208</v>
      </c>
      <c r="S22" s="5"/>
      <c r="T22" s="4">
        <f ca="1">IFERROR(__xludf.DUMMYFUNCTION("""COMPUTED_VALUE"""),45209)</f>
        <v>45209</v>
      </c>
      <c r="U22" s="5"/>
      <c r="V22" s="4">
        <f ca="1">IFERROR(__xludf.DUMMYFUNCTION("""COMPUTED_VALUE"""),45210)</f>
        <v>45210</v>
      </c>
      <c r="W22" s="5"/>
      <c r="X22" s="4">
        <f ca="1">IFERROR(__xludf.DUMMYFUNCTION("""COMPUTED_VALUE"""),45211)</f>
        <v>45211</v>
      </c>
      <c r="Y22" s="5"/>
      <c r="Z22" s="4">
        <f ca="1">IFERROR(__xludf.DUMMYFUNCTION("""COMPUTED_VALUE"""),45212)</f>
        <v>45212</v>
      </c>
      <c r="AA22" s="5"/>
      <c r="AB22" s="4">
        <f ca="1">IFERROR(__xludf.DUMMYFUNCTION("""COMPUTED_VALUE"""),45213)</f>
        <v>45213</v>
      </c>
      <c r="AC22" s="5"/>
      <c r="AD22" s="4">
        <f ca="1">IFERROR(__xludf.DUMMYFUNCTION("""COMPUTED_VALUE"""),45214)</f>
        <v>45214</v>
      </c>
      <c r="AE22" s="5"/>
      <c r="AF22" s="4">
        <f ca="1">IFERROR(__xludf.DUMMYFUNCTION("""COMPUTED_VALUE"""),45215)</f>
        <v>45215</v>
      </c>
      <c r="AG22" s="5"/>
      <c r="AH22" s="4">
        <f ca="1">IFERROR(__xludf.DUMMYFUNCTION("""COMPUTED_VALUE"""),45216)</f>
        <v>45216</v>
      </c>
      <c r="AI22" s="5"/>
      <c r="AJ22" s="4">
        <f ca="1">IFERROR(__xludf.DUMMYFUNCTION("""COMPUTED_VALUE"""),45217)</f>
        <v>45217</v>
      </c>
      <c r="AK22" s="5"/>
      <c r="AL22" s="4">
        <f ca="1">IFERROR(__xludf.DUMMYFUNCTION("""COMPUTED_VALUE"""),45218)</f>
        <v>45218</v>
      </c>
      <c r="AM22" s="5"/>
      <c r="AN22" s="4">
        <f ca="1">IFERROR(__xludf.DUMMYFUNCTION("""COMPUTED_VALUE"""),45219)</f>
        <v>45219</v>
      </c>
      <c r="AO22" s="5"/>
      <c r="AP22" s="4">
        <f ca="1">IFERROR(__xludf.DUMMYFUNCTION("""COMPUTED_VALUE"""),45220)</f>
        <v>45220</v>
      </c>
      <c r="AQ22" s="5"/>
      <c r="AR22" s="4">
        <f ca="1">IFERROR(__xludf.DUMMYFUNCTION("""COMPUTED_VALUE"""),45221)</f>
        <v>45221</v>
      </c>
      <c r="AS22" s="5"/>
      <c r="AT22" s="4">
        <f ca="1">IFERROR(__xludf.DUMMYFUNCTION("""COMPUTED_VALUE"""),45222)</f>
        <v>45222</v>
      </c>
      <c r="AU22" s="5"/>
      <c r="AV22" s="4">
        <f ca="1">IFERROR(__xludf.DUMMYFUNCTION("""COMPUTED_VALUE"""),45223)</f>
        <v>45223</v>
      </c>
      <c r="AW22" s="5"/>
      <c r="AX22" s="4">
        <f ca="1">IFERROR(__xludf.DUMMYFUNCTION("""COMPUTED_VALUE"""),45224)</f>
        <v>45224</v>
      </c>
      <c r="AY22" s="5"/>
      <c r="AZ22" s="4">
        <f ca="1">IFERROR(__xludf.DUMMYFUNCTION("""COMPUTED_VALUE"""),45225)</f>
        <v>45225</v>
      </c>
      <c r="BA22" s="5"/>
      <c r="BB22" s="4">
        <f ca="1">IFERROR(__xludf.DUMMYFUNCTION("""COMPUTED_VALUE"""),45226)</f>
        <v>45226</v>
      </c>
      <c r="BC22" s="5"/>
      <c r="BD22" s="4">
        <f ca="1">IFERROR(__xludf.DUMMYFUNCTION("""COMPUTED_VALUE"""),45227)</f>
        <v>45227</v>
      </c>
      <c r="BE22" s="5"/>
      <c r="BF22" s="4">
        <f ca="1">IFERROR(__xludf.DUMMYFUNCTION("""COMPUTED_VALUE"""),45228)</f>
        <v>45228</v>
      </c>
      <c r="BG22" s="5"/>
      <c r="BH22" s="4">
        <f ca="1">IFERROR(__xludf.DUMMYFUNCTION("""COMPUTED_VALUE"""),45229)</f>
        <v>45229</v>
      </c>
      <c r="BI22" s="5"/>
      <c r="BJ22" s="4">
        <f ca="1">IFERROR(__xludf.DUMMYFUNCTION("""COMPUTED_VALUE"""),45230)</f>
        <v>45230</v>
      </c>
      <c r="BK22" s="5"/>
      <c r="BL22" s="6" t="str">
        <f ca="1">IFERROR(__xludf.DUMMYFUNCTION("""COMPUTED_VALUE"""),"HORAS EXTRA")</f>
        <v>HORAS EXTRA</v>
      </c>
    </row>
    <row r="23" spans="1:64" ht="12.75" x14ac:dyDescent="0.2">
      <c r="A23" s="18"/>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8"/>
    </row>
    <row r="24" spans="1:64" ht="79.5" customHeight="1" x14ac:dyDescent="0.2">
      <c r="A24" s="17"/>
      <c r="B24" s="16"/>
      <c r="C24" s="17"/>
      <c r="D24" s="16"/>
      <c r="E24" s="17"/>
      <c r="F24" s="16"/>
      <c r="G24" s="17"/>
      <c r="H24" s="16"/>
      <c r="I24" s="17"/>
      <c r="J24" s="16"/>
      <c r="K24" s="17"/>
      <c r="L24" s="16"/>
      <c r="M24" s="17"/>
      <c r="N24" s="16"/>
      <c r="O24" s="17"/>
      <c r="P24" s="16"/>
      <c r="Q24" s="17"/>
      <c r="R24" s="16"/>
      <c r="S24" s="17"/>
      <c r="T24" s="16"/>
      <c r="U24" s="17"/>
      <c r="V24" s="16"/>
      <c r="W24" s="17"/>
      <c r="X24" s="16"/>
      <c r="Y24" s="17"/>
      <c r="Z24" s="16"/>
      <c r="AA24" s="17"/>
      <c r="AB24" s="16"/>
      <c r="AC24" s="17"/>
      <c r="AD24" s="16"/>
      <c r="AE24" s="17"/>
      <c r="AF24" s="16"/>
      <c r="AG24" s="17"/>
      <c r="AH24" s="16"/>
      <c r="AI24" s="17"/>
      <c r="AJ24" s="16"/>
      <c r="AK24" s="17"/>
      <c r="AL24" s="16"/>
      <c r="AM24" s="17"/>
      <c r="AN24" s="16"/>
      <c r="AO24" s="17"/>
      <c r="AP24" s="16"/>
      <c r="AQ24" s="17"/>
      <c r="AR24" s="16"/>
      <c r="AS24" s="17"/>
      <c r="AT24" s="16"/>
      <c r="AU24" s="17"/>
      <c r="AV24" s="16"/>
      <c r="AW24" s="17"/>
      <c r="AX24" s="16"/>
      <c r="AY24" s="17"/>
      <c r="AZ24" s="16"/>
      <c r="BA24" s="17"/>
      <c r="BB24" s="16"/>
      <c r="BC24" s="17"/>
      <c r="BD24" s="16"/>
      <c r="BE24" s="17"/>
      <c r="BF24" s="16"/>
      <c r="BG24" s="17"/>
      <c r="BH24" s="16"/>
      <c r="BI24" s="17"/>
      <c r="BJ24" s="16"/>
      <c r="BK24" s="17"/>
      <c r="BL24" s="8"/>
    </row>
    <row r="25" spans="1:64" ht="12.75" x14ac:dyDescent="0.2">
      <c r="A25" s="9" t="str">
        <f ca="1">IFERROR(__xludf.DUMMYFUNCTION("""COMPUTED_VALUE"""),"HORAS EXTRA/PRIMA ALIMENTICIA")</f>
        <v>HORAS EXTRA/PRIMA ALIMENTICIA</v>
      </c>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
        <f ca="1">IFERROR(__xludf.DUMMYFUNCTION("""COMPUTED_VALUE"""),0)</f>
        <v>0</v>
      </c>
    </row>
    <row r="26" spans="1:64" ht="12.75" x14ac:dyDescent="0.2">
      <c r="A26" s="3" t="str">
        <f ca="1">IFERROR(__xludf.DUMMYFUNCTION("""COMPUTED_VALUE"""),"NOMBRE")</f>
        <v>NOMBRE</v>
      </c>
      <c r="B26" s="4">
        <f ca="1">IFERROR(__xludf.DUMMYFUNCTION("""COMPUTED_VALUE"""),45200)</f>
        <v>45200</v>
      </c>
      <c r="C26" s="5"/>
      <c r="D26" s="4">
        <f ca="1">IFERROR(__xludf.DUMMYFUNCTION("""COMPUTED_VALUE"""),45201)</f>
        <v>45201</v>
      </c>
      <c r="E26" s="5"/>
      <c r="F26" s="4">
        <f ca="1">IFERROR(__xludf.DUMMYFUNCTION("""COMPUTED_VALUE"""),45202)</f>
        <v>45202</v>
      </c>
      <c r="G26" s="5"/>
      <c r="H26" s="4">
        <f ca="1">IFERROR(__xludf.DUMMYFUNCTION("""COMPUTED_VALUE"""),45203)</f>
        <v>45203</v>
      </c>
      <c r="I26" s="5"/>
      <c r="J26" s="4">
        <f ca="1">IFERROR(__xludf.DUMMYFUNCTION("""COMPUTED_VALUE"""),45204)</f>
        <v>45204</v>
      </c>
      <c r="K26" s="5"/>
      <c r="L26" s="4">
        <f ca="1">IFERROR(__xludf.DUMMYFUNCTION("""COMPUTED_VALUE"""),45205)</f>
        <v>45205</v>
      </c>
      <c r="M26" s="5"/>
      <c r="N26" s="4">
        <f ca="1">IFERROR(__xludf.DUMMYFUNCTION("""COMPUTED_VALUE"""),45206)</f>
        <v>45206</v>
      </c>
      <c r="O26" s="5"/>
      <c r="P26" s="4">
        <f ca="1">IFERROR(__xludf.DUMMYFUNCTION("""COMPUTED_VALUE"""),45207)</f>
        <v>45207</v>
      </c>
      <c r="Q26" s="5"/>
      <c r="R26" s="4">
        <f ca="1">IFERROR(__xludf.DUMMYFUNCTION("""COMPUTED_VALUE"""),45208)</f>
        <v>45208</v>
      </c>
      <c r="S26" s="5"/>
      <c r="T26" s="4">
        <f ca="1">IFERROR(__xludf.DUMMYFUNCTION("""COMPUTED_VALUE"""),45209)</f>
        <v>45209</v>
      </c>
      <c r="U26" s="5"/>
      <c r="V26" s="4">
        <f ca="1">IFERROR(__xludf.DUMMYFUNCTION("""COMPUTED_VALUE"""),45210)</f>
        <v>45210</v>
      </c>
      <c r="W26" s="5"/>
      <c r="X26" s="4">
        <f ca="1">IFERROR(__xludf.DUMMYFUNCTION("""COMPUTED_VALUE"""),45211)</f>
        <v>45211</v>
      </c>
      <c r="Y26" s="5"/>
      <c r="Z26" s="4">
        <f ca="1">IFERROR(__xludf.DUMMYFUNCTION("""COMPUTED_VALUE"""),45212)</f>
        <v>45212</v>
      </c>
      <c r="AA26" s="5"/>
      <c r="AB26" s="4">
        <f ca="1">IFERROR(__xludf.DUMMYFUNCTION("""COMPUTED_VALUE"""),45213)</f>
        <v>45213</v>
      </c>
      <c r="AC26" s="5"/>
      <c r="AD26" s="4">
        <f ca="1">IFERROR(__xludf.DUMMYFUNCTION("""COMPUTED_VALUE"""),45214)</f>
        <v>45214</v>
      </c>
      <c r="AE26" s="5"/>
      <c r="AF26" s="4">
        <f ca="1">IFERROR(__xludf.DUMMYFUNCTION("""COMPUTED_VALUE"""),45215)</f>
        <v>45215</v>
      </c>
      <c r="AG26" s="5"/>
      <c r="AH26" s="4">
        <f ca="1">IFERROR(__xludf.DUMMYFUNCTION("""COMPUTED_VALUE"""),45216)</f>
        <v>45216</v>
      </c>
      <c r="AI26" s="5"/>
      <c r="AJ26" s="4">
        <f ca="1">IFERROR(__xludf.DUMMYFUNCTION("""COMPUTED_VALUE"""),45217)</f>
        <v>45217</v>
      </c>
      <c r="AK26" s="5"/>
      <c r="AL26" s="4">
        <f ca="1">IFERROR(__xludf.DUMMYFUNCTION("""COMPUTED_VALUE"""),45218)</f>
        <v>45218</v>
      </c>
      <c r="AM26" s="5"/>
      <c r="AN26" s="4">
        <f ca="1">IFERROR(__xludf.DUMMYFUNCTION("""COMPUTED_VALUE"""),45219)</f>
        <v>45219</v>
      </c>
      <c r="AO26" s="5"/>
      <c r="AP26" s="4">
        <f ca="1">IFERROR(__xludf.DUMMYFUNCTION("""COMPUTED_VALUE"""),45220)</f>
        <v>45220</v>
      </c>
      <c r="AQ26" s="5"/>
      <c r="AR26" s="4">
        <f ca="1">IFERROR(__xludf.DUMMYFUNCTION("""COMPUTED_VALUE"""),45221)</f>
        <v>45221</v>
      </c>
      <c r="AS26" s="5"/>
      <c r="AT26" s="4">
        <f ca="1">IFERROR(__xludf.DUMMYFUNCTION("""COMPUTED_VALUE"""),45222)</f>
        <v>45222</v>
      </c>
      <c r="AU26" s="5"/>
      <c r="AV26" s="4">
        <f ca="1">IFERROR(__xludf.DUMMYFUNCTION("""COMPUTED_VALUE"""),45223)</f>
        <v>45223</v>
      </c>
      <c r="AW26" s="5"/>
      <c r="AX26" s="4">
        <f ca="1">IFERROR(__xludf.DUMMYFUNCTION("""COMPUTED_VALUE"""),45224)</f>
        <v>45224</v>
      </c>
      <c r="AY26" s="5"/>
      <c r="AZ26" s="4">
        <f ca="1">IFERROR(__xludf.DUMMYFUNCTION("""COMPUTED_VALUE"""),45225)</f>
        <v>45225</v>
      </c>
      <c r="BA26" s="5"/>
      <c r="BB26" s="4">
        <f ca="1">IFERROR(__xludf.DUMMYFUNCTION("""COMPUTED_VALUE"""),45226)</f>
        <v>45226</v>
      </c>
      <c r="BC26" s="5"/>
      <c r="BD26" s="4">
        <f ca="1">IFERROR(__xludf.DUMMYFUNCTION("""COMPUTED_VALUE"""),45227)</f>
        <v>45227</v>
      </c>
      <c r="BE26" s="5"/>
      <c r="BF26" s="4">
        <f ca="1">IFERROR(__xludf.DUMMYFUNCTION("""COMPUTED_VALUE"""),45228)</f>
        <v>45228</v>
      </c>
      <c r="BG26" s="5"/>
      <c r="BH26" s="4">
        <f ca="1">IFERROR(__xludf.DUMMYFUNCTION("""COMPUTED_VALUE"""),45229)</f>
        <v>45229</v>
      </c>
      <c r="BI26" s="5"/>
      <c r="BJ26" s="4">
        <f ca="1">IFERROR(__xludf.DUMMYFUNCTION("""COMPUTED_VALUE"""),45230)</f>
        <v>45230</v>
      </c>
      <c r="BK26" s="5"/>
      <c r="BL26" s="6" t="str">
        <f ca="1">IFERROR(__xludf.DUMMYFUNCTION("""COMPUTED_VALUE"""),"HORAS EXTRA")</f>
        <v>HORAS EXTRA</v>
      </c>
    </row>
    <row r="27" spans="1:64" ht="12.75" x14ac:dyDescent="0.2">
      <c r="A27" s="18"/>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8"/>
    </row>
    <row r="28" spans="1:64" ht="79.5" customHeight="1" x14ac:dyDescent="0.2">
      <c r="A28" s="17"/>
      <c r="B28" s="16"/>
      <c r="C28" s="17"/>
      <c r="D28" s="16"/>
      <c r="E28" s="17"/>
      <c r="F28" s="16"/>
      <c r="G28" s="17"/>
      <c r="H28" s="16"/>
      <c r="I28" s="17"/>
      <c r="J28" s="16"/>
      <c r="K28" s="17"/>
      <c r="L28" s="16"/>
      <c r="M28" s="17"/>
      <c r="N28" s="16"/>
      <c r="O28" s="17"/>
      <c r="P28" s="16"/>
      <c r="Q28" s="17"/>
      <c r="R28" s="16"/>
      <c r="S28" s="17"/>
      <c r="T28" s="16"/>
      <c r="U28" s="17"/>
      <c r="V28" s="16"/>
      <c r="W28" s="17"/>
      <c r="X28" s="16"/>
      <c r="Y28" s="17"/>
      <c r="Z28" s="16"/>
      <c r="AA28" s="17"/>
      <c r="AB28" s="16"/>
      <c r="AC28" s="17"/>
      <c r="AD28" s="16"/>
      <c r="AE28" s="17"/>
      <c r="AF28" s="16"/>
      <c r="AG28" s="17"/>
      <c r="AH28" s="16"/>
      <c r="AI28" s="17"/>
      <c r="AJ28" s="16"/>
      <c r="AK28" s="17"/>
      <c r="AL28" s="16"/>
      <c r="AM28" s="17"/>
      <c r="AN28" s="16"/>
      <c r="AO28" s="17"/>
      <c r="AP28" s="16"/>
      <c r="AQ28" s="17"/>
      <c r="AR28" s="16"/>
      <c r="AS28" s="17"/>
      <c r="AT28" s="16"/>
      <c r="AU28" s="17"/>
      <c r="AV28" s="16"/>
      <c r="AW28" s="17"/>
      <c r="AX28" s="16"/>
      <c r="AY28" s="17"/>
      <c r="AZ28" s="16"/>
      <c r="BA28" s="17"/>
      <c r="BB28" s="16"/>
      <c r="BC28" s="17"/>
      <c r="BD28" s="16"/>
      <c r="BE28" s="17"/>
      <c r="BF28" s="16"/>
      <c r="BG28" s="17"/>
      <c r="BH28" s="16"/>
      <c r="BI28" s="17"/>
      <c r="BJ28" s="16"/>
      <c r="BK28" s="17"/>
      <c r="BL28" s="8"/>
    </row>
    <row r="29" spans="1:64" ht="12.75" x14ac:dyDescent="0.2">
      <c r="A29" s="9" t="str">
        <f ca="1">IFERROR(__xludf.DUMMYFUNCTION("""COMPUTED_VALUE"""),"HORAS EXTRA/PRIMA ALIMENTICIA")</f>
        <v>HORAS EXTRA/PRIMA ALIMENTICIA</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
        <f ca="1">IFERROR(__xludf.DUMMYFUNCTION("""COMPUTED_VALUE"""),0)</f>
        <v>0</v>
      </c>
    </row>
    <row r="30" spans="1:64" ht="12.75" x14ac:dyDescent="0.2">
      <c r="A30" s="3" t="str">
        <f ca="1">IFERROR(__xludf.DUMMYFUNCTION("""COMPUTED_VALUE"""),"NOMBRE")</f>
        <v>NOMBRE</v>
      </c>
      <c r="B30" s="4">
        <f ca="1">IFERROR(__xludf.DUMMYFUNCTION("""COMPUTED_VALUE"""),45200)</f>
        <v>45200</v>
      </c>
      <c r="C30" s="5"/>
      <c r="D30" s="4">
        <f ca="1">IFERROR(__xludf.DUMMYFUNCTION("""COMPUTED_VALUE"""),45201)</f>
        <v>45201</v>
      </c>
      <c r="E30" s="5"/>
      <c r="F30" s="4">
        <f ca="1">IFERROR(__xludf.DUMMYFUNCTION("""COMPUTED_VALUE"""),45202)</f>
        <v>45202</v>
      </c>
      <c r="G30" s="5"/>
      <c r="H30" s="4">
        <f ca="1">IFERROR(__xludf.DUMMYFUNCTION("""COMPUTED_VALUE"""),45203)</f>
        <v>45203</v>
      </c>
      <c r="I30" s="5"/>
      <c r="J30" s="4">
        <f ca="1">IFERROR(__xludf.DUMMYFUNCTION("""COMPUTED_VALUE"""),45204)</f>
        <v>45204</v>
      </c>
      <c r="K30" s="5"/>
      <c r="L30" s="4">
        <f ca="1">IFERROR(__xludf.DUMMYFUNCTION("""COMPUTED_VALUE"""),45205)</f>
        <v>45205</v>
      </c>
      <c r="M30" s="5"/>
      <c r="N30" s="4">
        <f ca="1">IFERROR(__xludf.DUMMYFUNCTION("""COMPUTED_VALUE"""),45206)</f>
        <v>45206</v>
      </c>
      <c r="O30" s="5"/>
      <c r="P30" s="4">
        <f ca="1">IFERROR(__xludf.DUMMYFUNCTION("""COMPUTED_VALUE"""),45207)</f>
        <v>45207</v>
      </c>
      <c r="Q30" s="5"/>
      <c r="R30" s="4">
        <f ca="1">IFERROR(__xludf.DUMMYFUNCTION("""COMPUTED_VALUE"""),45208)</f>
        <v>45208</v>
      </c>
      <c r="S30" s="5"/>
      <c r="T30" s="4">
        <f ca="1">IFERROR(__xludf.DUMMYFUNCTION("""COMPUTED_VALUE"""),45209)</f>
        <v>45209</v>
      </c>
      <c r="U30" s="5"/>
      <c r="V30" s="4">
        <f ca="1">IFERROR(__xludf.DUMMYFUNCTION("""COMPUTED_VALUE"""),45210)</f>
        <v>45210</v>
      </c>
      <c r="W30" s="5"/>
      <c r="X30" s="4">
        <f ca="1">IFERROR(__xludf.DUMMYFUNCTION("""COMPUTED_VALUE"""),45211)</f>
        <v>45211</v>
      </c>
      <c r="Y30" s="5"/>
      <c r="Z30" s="4">
        <f ca="1">IFERROR(__xludf.DUMMYFUNCTION("""COMPUTED_VALUE"""),45212)</f>
        <v>45212</v>
      </c>
      <c r="AA30" s="5"/>
      <c r="AB30" s="4">
        <f ca="1">IFERROR(__xludf.DUMMYFUNCTION("""COMPUTED_VALUE"""),45213)</f>
        <v>45213</v>
      </c>
      <c r="AC30" s="5"/>
      <c r="AD30" s="4">
        <f ca="1">IFERROR(__xludf.DUMMYFUNCTION("""COMPUTED_VALUE"""),45214)</f>
        <v>45214</v>
      </c>
      <c r="AE30" s="5"/>
      <c r="AF30" s="4">
        <f ca="1">IFERROR(__xludf.DUMMYFUNCTION("""COMPUTED_VALUE"""),45215)</f>
        <v>45215</v>
      </c>
      <c r="AG30" s="5"/>
      <c r="AH30" s="4">
        <f ca="1">IFERROR(__xludf.DUMMYFUNCTION("""COMPUTED_VALUE"""),45216)</f>
        <v>45216</v>
      </c>
      <c r="AI30" s="5"/>
      <c r="AJ30" s="4">
        <f ca="1">IFERROR(__xludf.DUMMYFUNCTION("""COMPUTED_VALUE"""),45217)</f>
        <v>45217</v>
      </c>
      <c r="AK30" s="5"/>
      <c r="AL30" s="4">
        <f ca="1">IFERROR(__xludf.DUMMYFUNCTION("""COMPUTED_VALUE"""),45218)</f>
        <v>45218</v>
      </c>
      <c r="AM30" s="5"/>
      <c r="AN30" s="4">
        <f ca="1">IFERROR(__xludf.DUMMYFUNCTION("""COMPUTED_VALUE"""),45219)</f>
        <v>45219</v>
      </c>
      <c r="AO30" s="5"/>
      <c r="AP30" s="4">
        <f ca="1">IFERROR(__xludf.DUMMYFUNCTION("""COMPUTED_VALUE"""),45220)</f>
        <v>45220</v>
      </c>
      <c r="AQ30" s="5"/>
      <c r="AR30" s="4">
        <f ca="1">IFERROR(__xludf.DUMMYFUNCTION("""COMPUTED_VALUE"""),45221)</f>
        <v>45221</v>
      </c>
      <c r="AS30" s="5"/>
      <c r="AT30" s="4">
        <f ca="1">IFERROR(__xludf.DUMMYFUNCTION("""COMPUTED_VALUE"""),45222)</f>
        <v>45222</v>
      </c>
      <c r="AU30" s="5"/>
      <c r="AV30" s="4">
        <f ca="1">IFERROR(__xludf.DUMMYFUNCTION("""COMPUTED_VALUE"""),45223)</f>
        <v>45223</v>
      </c>
      <c r="AW30" s="5"/>
      <c r="AX30" s="4">
        <f ca="1">IFERROR(__xludf.DUMMYFUNCTION("""COMPUTED_VALUE"""),45224)</f>
        <v>45224</v>
      </c>
      <c r="AY30" s="5"/>
      <c r="AZ30" s="4">
        <f ca="1">IFERROR(__xludf.DUMMYFUNCTION("""COMPUTED_VALUE"""),45225)</f>
        <v>45225</v>
      </c>
      <c r="BA30" s="5"/>
      <c r="BB30" s="4">
        <f ca="1">IFERROR(__xludf.DUMMYFUNCTION("""COMPUTED_VALUE"""),45226)</f>
        <v>45226</v>
      </c>
      <c r="BC30" s="5"/>
      <c r="BD30" s="4">
        <f ca="1">IFERROR(__xludf.DUMMYFUNCTION("""COMPUTED_VALUE"""),45227)</f>
        <v>45227</v>
      </c>
      <c r="BE30" s="5"/>
      <c r="BF30" s="4">
        <f ca="1">IFERROR(__xludf.DUMMYFUNCTION("""COMPUTED_VALUE"""),45228)</f>
        <v>45228</v>
      </c>
      <c r="BG30" s="5"/>
      <c r="BH30" s="4">
        <f ca="1">IFERROR(__xludf.DUMMYFUNCTION("""COMPUTED_VALUE"""),45229)</f>
        <v>45229</v>
      </c>
      <c r="BI30" s="5"/>
      <c r="BJ30" s="4">
        <f ca="1">IFERROR(__xludf.DUMMYFUNCTION("""COMPUTED_VALUE"""),45230)</f>
        <v>45230</v>
      </c>
      <c r="BK30" s="5"/>
      <c r="BL30" s="6" t="str">
        <f ca="1">IFERROR(__xludf.DUMMYFUNCTION("""COMPUTED_VALUE"""),"HORAS EXTRA")</f>
        <v>HORAS EXTRA</v>
      </c>
    </row>
    <row r="31" spans="1:64" ht="12.75" x14ac:dyDescent="0.2">
      <c r="A31" s="18"/>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8"/>
    </row>
    <row r="32" spans="1:64" ht="79.5" customHeight="1" x14ac:dyDescent="0.2">
      <c r="A32" s="17"/>
      <c r="B32" s="16"/>
      <c r="C32" s="17"/>
      <c r="D32" s="16"/>
      <c r="E32" s="17"/>
      <c r="F32" s="16"/>
      <c r="G32" s="17"/>
      <c r="H32" s="16"/>
      <c r="I32" s="17"/>
      <c r="J32" s="16"/>
      <c r="K32" s="17"/>
      <c r="L32" s="16"/>
      <c r="M32" s="17"/>
      <c r="N32" s="16"/>
      <c r="O32" s="17"/>
      <c r="P32" s="16"/>
      <c r="Q32" s="17"/>
      <c r="R32" s="16"/>
      <c r="S32" s="17"/>
      <c r="T32" s="16"/>
      <c r="U32" s="17"/>
      <c r="V32" s="16"/>
      <c r="W32" s="17"/>
      <c r="X32" s="16"/>
      <c r="Y32" s="17"/>
      <c r="Z32" s="16"/>
      <c r="AA32" s="17"/>
      <c r="AB32" s="16"/>
      <c r="AC32" s="17"/>
      <c r="AD32" s="16"/>
      <c r="AE32" s="17"/>
      <c r="AF32" s="16"/>
      <c r="AG32" s="17"/>
      <c r="AH32" s="16"/>
      <c r="AI32" s="17"/>
      <c r="AJ32" s="16"/>
      <c r="AK32" s="17"/>
      <c r="AL32" s="16"/>
      <c r="AM32" s="17"/>
      <c r="AN32" s="16"/>
      <c r="AO32" s="17"/>
      <c r="AP32" s="16"/>
      <c r="AQ32" s="17"/>
      <c r="AR32" s="16"/>
      <c r="AS32" s="17"/>
      <c r="AT32" s="16"/>
      <c r="AU32" s="17"/>
      <c r="AV32" s="16"/>
      <c r="AW32" s="17"/>
      <c r="AX32" s="16"/>
      <c r="AY32" s="17"/>
      <c r="AZ32" s="16"/>
      <c r="BA32" s="17"/>
      <c r="BB32" s="16"/>
      <c r="BC32" s="17"/>
      <c r="BD32" s="16"/>
      <c r="BE32" s="17"/>
      <c r="BF32" s="16"/>
      <c r="BG32" s="17"/>
      <c r="BH32" s="16"/>
      <c r="BI32" s="17"/>
      <c r="BJ32" s="16"/>
      <c r="BK32" s="17"/>
      <c r="BL32" s="8"/>
    </row>
    <row r="33" spans="1:64" ht="12.75" x14ac:dyDescent="0.2">
      <c r="A33" s="9" t="str">
        <f ca="1">IFERROR(__xludf.DUMMYFUNCTION("""COMPUTED_VALUE"""),"HORAS EXTRA/PRIMA ALIMENTICIA")</f>
        <v>HORAS EXTRA/PRIMA ALIMENTICIA</v>
      </c>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
        <f ca="1">IFERROR(__xludf.DUMMYFUNCTION("""COMPUTED_VALUE"""),0)</f>
        <v>0</v>
      </c>
    </row>
    <row r="34" spans="1:64" ht="12.75" x14ac:dyDescent="0.2">
      <c r="A34" s="3" t="str">
        <f ca="1">IFERROR(__xludf.DUMMYFUNCTION("""COMPUTED_VALUE"""),"NOMBRE")</f>
        <v>NOMBRE</v>
      </c>
      <c r="B34" s="4">
        <f ca="1">IFERROR(__xludf.DUMMYFUNCTION("""COMPUTED_VALUE"""),45200)</f>
        <v>45200</v>
      </c>
      <c r="C34" s="5"/>
      <c r="D34" s="4">
        <f ca="1">IFERROR(__xludf.DUMMYFUNCTION("""COMPUTED_VALUE"""),45201)</f>
        <v>45201</v>
      </c>
      <c r="E34" s="5"/>
      <c r="F34" s="4">
        <f ca="1">IFERROR(__xludf.DUMMYFUNCTION("""COMPUTED_VALUE"""),45202)</f>
        <v>45202</v>
      </c>
      <c r="G34" s="5"/>
      <c r="H34" s="4">
        <f ca="1">IFERROR(__xludf.DUMMYFUNCTION("""COMPUTED_VALUE"""),45203)</f>
        <v>45203</v>
      </c>
      <c r="I34" s="5"/>
      <c r="J34" s="4">
        <f ca="1">IFERROR(__xludf.DUMMYFUNCTION("""COMPUTED_VALUE"""),45204)</f>
        <v>45204</v>
      </c>
      <c r="K34" s="5"/>
      <c r="L34" s="4">
        <f ca="1">IFERROR(__xludf.DUMMYFUNCTION("""COMPUTED_VALUE"""),45205)</f>
        <v>45205</v>
      </c>
      <c r="M34" s="5"/>
      <c r="N34" s="4">
        <f ca="1">IFERROR(__xludf.DUMMYFUNCTION("""COMPUTED_VALUE"""),45206)</f>
        <v>45206</v>
      </c>
      <c r="O34" s="5"/>
      <c r="P34" s="4">
        <f ca="1">IFERROR(__xludf.DUMMYFUNCTION("""COMPUTED_VALUE"""),45207)</f>
        <v>45207</v>
      </c>
      <c r="Q34" s="5"/>
      <c r="R34" s="4">
        <f ca="1">IFERROR(__xludf.DUMMYFUNCTION("""COMPUTED_VALUE"""),45208)</f>
        <v>45208</v>
      </c>
      <c r="S34" s="5"/>
      <c r="T34" s="4">
        <f ca="1">IFERROR(__xludf.DUMMYFUNCTION("""COMPUTED_VALUE"""),45209)</f>
        <v>45209</v>
      </c>
      <c r="U34" s="5"/>
      <c r="V34" s="4">
        <f ca="1">IFERROR(__xludf.DUMMYFUNCTION("""COMPUTED_VALUE"""),45210)</f>
        <v>45210</v>
      </c>
      <c r="W34" s="5"/>
      <c r="X34" s="4">
        <f ca="1">IFERROR(__xludf.DUMMYFUNCTION("""COMPUTED_VALUE"""),45211)</f>
        <v>45211</v>
      </c>
      <c r="Y34" s="5"/>
      <c r="Z34" s="4">
        <f ca="1">IFERROR(__xludf.DUMMYFUNCTION("""COMPUTED_VALUE"""),45212)</f>
        <v>45212</v>
      </c>
      <c r="AA34" s="5"/>
      <c r="AB34" s="4">
        <f ca="1">IFERROR(__xludf.DUMMYFUNCTION("""COMPUTED_VALUE"""),45213)</f>
        <v>45213</v>
      </c>
      <c r="AC34" s="5"/>
      <c r="AD34" s="4">
        <f ca="1">IFERROR(__xludf.DUMMYFUNCTION("""COMPUTED_VALUE"""),45214)</f>
        <v>45214</v>
      </c>
      <c r="AE34" s="5"/>
      <c r="AF34" s="4">
        <f ca="1">IFERROR(__xludf.DUMMYFUNCTION("""COMPUTED_VALUE"""),45215)</f>
        <v>45215</v>
      </c>
      <c r="AG34" s="5"/>
      <c r="AH34" s="4">
        <f ca="1">IFERROR(__xludf.DUMMYFUNCTION("""COMPUTED_VALUE"""),45216)</f>
        <v>45216</v>
      </c>
      <c r="AI34" s="5"/>
      <c r="AJ34" s="4">
        <f ca="1">IFERROR(__xludf.DUMMYFUNCTION("""COMPUTED_VALUE"""),45217)</f>
        <v>45217</v>
      </c>
      <c r="AK34" s="5"/>
      <c r="AL34" s="4">
        <f ca="1">IFERROR(__xludf.DUMMYFUNCTION("""COMPUTED_VALUE"""),45218)</f>
        <v>45218</v>
      </c>
      <c r="AM34" s="5"/>
      <c r="AN34" s="4">
        <f ca="1">IFERROR(__xludf.DUMMYFUNCTION("""COMPUTED_VALUE"""),45219)</f>
        <v>45219</v>
      </c>
      <c r="AO34" s="5"/>
      <c r="AP34" s="4">
        <f ca="1">IFERROR(__xludf.DUMMYFUNCTION("""COMPUTED_VALUE"""),45220)</f>
        <v>45220</v>
      </c>
      <c r="AQ34" s="5"/>
      <c r="AR34" s="4">
        <f ca="1">IFERROR(__xludf.DUMMYFUNCTION("""COMPUTED_VALUE"""),45221)</f>
        <v>45221</v>
      </c>
      <c r="AS34" s="5"/>
      <c r="AT34" s="4">
        <f ca="1">IFERROR(__xludf.DUMMYFUNCTION("""COMPUTED_VALUE"""),45222)</f>
        <v>45222</v>
      </c>
      <c r="AU34" s="5"/>
      <c r="AV34" s="4">
        <f ca="1">IFERROR(__xludf.DUMMYFUNCTION("""COMPUTED_VALUE"""),45223)</f>
        <v>45223</v>
      </c>
      <c r="AW34" s="5"/>
      <c r="AX34" s="4">
        <f ca="1">IFERROR(__xludf.DUMMYFUNCTION("""COMPUTED_VALUE"""),45224)</f>
        <v>45224</v>
      </c>
      <c r="AY34" s="5"/>
      <c r="AZ34" s="4">
        <f ca="1">IFERROR(__xludf.DUMMYFUNCTION("""COMPUTED_VALUE"""),45225)</f>
        <v>45225</v>
      </c>
      <c r="BA34" s="5"/>
      <c r="BB34" s="4">
        <f ca="1">IFERROR(__xludf.DUMMYFUNCTION("""COMPUTED_VALUE"""),45226)</f>
        <v>45226</v>
      </c>
      <c r="BC34" s="5"/>
      <c r="BD34" s="4">
        <f ca="1">IFERROR(__xludf.DUMMYFUNCTION("""COMPUTED_VALUE"""),45227)</f>
        <v>45227</v>
      </c>
      <c r="BE34" s="5"/>
      <c r="BF34" s="4">
        <f ca="1">IFERROR(__xludf.DUMMYFUNCTION("""COMPUTED_VALUE"""),45228)</f>
        <v>45228</v>
      </c>
      <c r="BG34" s="5"/>
      <c r="BH34" s="4">
        <f ca="1">IFERROR(__xludf.DUMMYFUNCTION("""COMPUTED_VALUE"""),45229)</f>
        <v>45229</v>
      </c>
      <c r="BI34" s="5"/>
      <c r="BJ34" s="4">
        <f ca="1">IFERROR(__xludf.DUMMYFUNCTION("""COMPUTED_VALUE"""),45230)</f>
        <v>45230</v>
      </c>
      <c r="BK34" s="5"/>
      <c r="BL34" s="6" t="str">
        <f ca="1">IFERROR(__xludf.DUMMYFUNCTION("""COMPUTED_VALUE"""),"HORAS EXTRA")</f>
        <v>HORAS EXTRA</v>
      </c>
    </row>
    <row r="35" spans="1:64" ht="12.75" x14ac:dyDescent="0.2">
      <c r="A35" s="18"/>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8"/>
    </row>
    <row r="36" spans="1:64" ht="79.5" customHeight="1" x14ac:dyDescent="0.2">
      <c r="A36" s="17"/>
      <c r="B36" s="16"/>
      <c r="C36" s="17"/>
      <c r="D36" s="16"/>
      <c r="E36" s="17"/>
      <c r="F36" s="16"/>
      <c r="G36" s="17"/>
      <c r="H36" s="16"/>
      <c r="I36" s="17"/>
      <c r="J36" s="16"/>
      <c r="K36" s="17"/>
      <c r="L36" s="16"/>
      <c r="M36" s="17"/>
      <c r="N36" s="16"/>
      <c r="O36" s="17"/>
      <c r="P36" s="16"/>
      <c r="Q36" s="17"/>
      <c r="R36" s="16"/>
      <c r="S36" s="17"/>
      <c r="T36" s="16"/>
      <c r="U36" s="17"/>
      <c r="V36" s="16"/>
      <c r="W36" s="17"/>
      <c r="X36" s="16"/>
      <c r="Y36" s="17"/>
      <c r="Z36" s="16"/>
      <c r="AA36" s="17"/>
      <c r="AB36" s="16"/>
      <c r="AC36" s="17"/>
      <c r="AD36" s="16"/>
      <c r="AE36" s="17"/>
      <c r="AF36" s="16"/>
      <c r="AG36" s="17"/>
      <c r="AH36" s="16"/>
      <c r="AI36" s="17"/>
      <c r="AJ36" s="16"/>
      <c r="AK36" s="17"/>
      <c r="AL36" s="16"/>
      <c r="AM36" s="17"/>
      <c r="AN36" s="16"/>
      <c r="AO36" s="17"/>
      <c r="AP36" s="16"/>
      <c r="AQ36" s="17"/>
      <c r="AR36" s="16"/>
      <c r="AS36" s="17"/>
      <c r="AT36" s="16"/>
      <c r="AU36" s="17"/>
      <c r="AV36" s="16"/>
      <c r="AW36" s="17"/>
      <c r="AX36" s="16"/>
      <c r="AY36" s="17"/>
      <c r="AZ36" s="16"/>
      <c r="BA36" s="17"/>
      <c r="BB36" s="16"/>
      <c r="BC36" s="17"/>
      <c r="BD36" s="16"/>
      <c r="BE36" s="17"/>
      <c r="BF36" s="16"/>
      <c r="BG36" s="17"/>
      <c r="BH36" s="16"/>
      <c r="BI36" s="17"/>
      <c r="BJ36" s="16"/>
      <c r="BK36" s="17"/>
      <c r="BL36" s="8"/>
    </row>
    <row r="37" spans="1:64" ht="12.75" x14ac:dyDescent="0.2">
      <c r="A37" s="9" t="str">
        <f ca="1">IFERROR(__xludf.DUMMYFUNCTION("""COMPUTED_VALUE"""),"HORAS EXTRA/PRIMA ALIMENTICIA")</f>
        <v>HORAS EXTRA/PRIMA ALIMENTICIA</v>
      </c>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
        <f ca="1">IFERROR(__xludf.DUMMYFUNCTION("""COMPUTED_VALUE"""),0)</f>
        <v>0</v>
      </c>
    </row>
    <row r="38" spans="1:64" ht="12.75" x14ac:dyDescent="0.2">
      <c r="A38" s="3" t="str">
        <f ca="1">IFERROR(__xludf.DUMMYFUNCTION("""COMPUTED_VALUE"""),"NOMBRE")</f>
        <v>NOMBRE</v>
      </c>
      <c r="B38" s="4">
        <f ca="1">IFERROR(__xludf.DUMMYFUNCTION("""COMPUTED_VALUE"""),45200)</f>
        <v>45200</v>
      </c>
      <c r="C38" s="5"/>
      <c r="D38" s="4">
        <f ca="1">IFERROR(__xludf.DUMMYFUNCTION("""COMPUTED_VALUE"""),45201)</f>
        <v>45201</v>
      </c>
      <c r="E38" s="5"/>
      <c r="F38" s="4">
        <f ca="1">IFERROR(__xludf.DUMMYFUNCTION("""COMPUTED_VALUE"""),45202)</f>
        <v>45202</v>
      </c>
      <c r="G38" s="5"/>
      <c r="H38" s="4">
        <f ca="1">IFERROR(__xludf.DUMMYFUNCTION("""COMPUTED_VALUE"""),45203)</f>
        <v>45203</v>
      </c>
      <c r="I38" s="5"/>
      <c r="J38" s="4">
        <f ca="1">IFERROR(__xludf.DUMMYFUNCTION("""COMPUTED_VALUE"""),45204)</f>
        <v>45204</v>
      </c>
      <c r="K38" s="5"/>
      <c r="L38" s="4">
        <f ca="1">IFERROR(__xludf.DUMMYFUNCTION("""COMPUTED_VALUE"""),45205)</f>
        <v>45205</v>
      </c>
      <c r="M38" s="5"/>
      <c r="N38" s="4">
        <f ca="1">IFERROR(__xludf.DUMMYFUNCTION("""COMPUTED_VALUE"""),45206)</f>
        <v>45206</v>
      </c>
      <c r="O38" s="5"/>
      <c r="P38" s="4">
        <f ca="1">IFERROR(__xludf.DUMMYFUNCTION("""COMPUTED_VALUE"""),45207)</f>
        <v>45207</v>
      </c>
      <c r="Q38" s="5"/>
      <c r="R38" s="4">
        <f ca="1">IFERROR(__xludf.DUMMYFUNCTION("""COMPUTED_VALUE"""),45208)</f>
        <v>45208</v>
      </c>
      <c r="S38" s="5"/>
      <c r="T38" s="4">
        <f ca="1">IFERROR(__xludf.DUMMYFUNCTION("""COMPUTED_VALUE"""),45209)</f>
        <v>45209</v>
      </c>
      <c r="U38" s="5"/>
      <c r="V38" s="4">
        <f ca="1">IFERROR(__xludf.DUMMYFUNCTION("""COMPUTED_VALUE"""),45210)</f>
        <v>45210</v>
      </c>
      <c r="W38" s="5"/>
      <c r="X38" s="4">
        <f ca="1">IFERROR(__xludf.DUMMYFUNCTION("""COMPUTED_VALUE"""),45211)</f>
        <v>45211</v>
      </c>
      <c r="Y38" s="5"/>
      <c r="Z38" s="4">
        <f ca="1">IFERROR(__xludf.DUMMYFUNCTION("""COMPUTED_VALUE"""),45212)</f>
        <v>45212</v>
      </c>
      <c r="AA38" s="5"/>
      <c r="AB38" s="4">
        <f ca="1">IFERROR(__xludf.DUMMYFUNCTION("""COMPUTED_VALUE"""),45213)</f>
        <v>45213</v>
      </c>
      <c r="AC38" s="5"/>
      <c r="AD38" s="4">
        <f ca="1">IFERROR(__xludf.DUMMYFUNCTION("""COMPUTED_VALUE"""),45214)</f>
        <v>45214</v>
      </c>
      <c r="AE38" s="5"/>
      <c r="AF38" s="4">
        <f ca="1">IFERROR(__xludf.DUMMYFUNCTION("""COMPUTED_VALUE"""),45215)</f>
        <v>45215</v>
      </c>
      <c r="AG38" s="5"/>
      <c r="AH38" s="4">
        <f ca="1">IFERROR(__xludf.DUMMYFUNCTION("""COMPUTED_VALUE"""),45216)</f>
        <v>45216</v>
      </c>
      <c r="AI38" s="5"/>
      <c r="AJ38" s="4">
        <f ca="1">IFERROR(__xludf.DUMMYFUNCTION("""COMPUTED_VALUE"""),45217)</f>
        <v>45217</v>
      </c>
      <c r="AK38" s="5"/>
      <c r="AL38" s="4">
        <f ca="1">IFERROR(__xludf.DUMMYFUNCTION("""COMPUTED_VALUE"""),45218)</f>
        <v>45218</v>
      </c>
      <c r="AM38" s="5"/>
      <c r="AN38" s="4">
        <f ca="1">IFERROR(__xludf.DUMMYFUNCTION("""COMPUTED_VALUE"""),45219)</f>
        <v>45219</v>
      </c>
      <c r="AO38" s="5"/>
      <c r="AP38" s="4">
        <f ca="1">IFERROR(__xludf.DUMMYFUNCTION("""COMPUTED_VALUE"""),45220)</f>
        <v>45220</v>
      </c>
      <c r="AQ38" s="5"/>
      <c r="AR38" s="4">
        <f ca="1">IFERROR(__xludf.DUMMYFUNCTION("""COMPUTED_VALUE"""),45221)</f>
        <v>45221</v>
      </c>
      <c r="AS38" s="5"/>
      <c r="AT38" s="4">
        <f ca="1">IFERROR(__xludf.DUMMYFUNCTION("""COMPUTED_VALUE"""),45222)</f>
        <v>45222</v>
      </c>
      <c r="AU38" s="5"/>
      <c r="AV38" s="4">
        <f ca="1">IFERROR(__xludf.DUMMYFUNCTION("""COMPUTED_VALUE"""),45223)</f>
        <v>45223</v>
      </c>
      <c r="AW38" s="5"/>
      <c r="AX38" s="4">
        <f ca="1">IFERROR(__xludf.DUMMYFUNCTION("""COMPUTED_VALUE"""),45224)</f>
        <v>45224</v>
      </c>
      <c r="AY38" s="5"/>
      <c r="AZ38" s="4">
        <f ca="1">IFERROR(__xludf.DUMMYFUNCTION("""COMPUTED_VALUE"""),45225)</f>
        <v>45225</v>
      </c>
      <c r="BA38" s="5"/>
      <c r="BB38" s="4">
        <f ca="1">IFERROR(__xludf.DUMMYFUNCTION("""COMPUTED_VALUE"""),45226)</f>
        <v>45226</v>
      </c>
      <c r="BC38" s="5"/>
      <c r="BD38" s="4">
        <f ca="1">IFERROR(__xludf.DUMMYFUNCTION("""COMPUTED_VALUE"""),45227)</f>
        <v>45227</v>
      </c>
      <c r="BE38" s="5"/>
      <c r="BF38" s="4">
        <f ca="1">IFERROR(__xludf.DUMMYFUNCTION("""COMPUTED_VALUE"""),45228)</f>
        <v>45228</v>
      </c>
      <c r="BG38" s="5"/>
      <c r="BH38" s="4">
        <f ca="1">IFERROR(__xludf.DUMMYFUNCTION("""COMPUTED_VALUE"""),45229)</f>
        <v>45229</v>
      </c>
      <c r="BI38" s="5"/>
      <c r="BJ38" s="4">
        <f ca="1">IFERROR(__xludf.DUMMYFUNCTION("""COMPUTED_VALUE"""),45230)</f>
        <v>45230</v>
      </c>
      <c r="BK38" s="5"/>
      <c r="BL38" s="6" t="str">
        <f ca="1">IFERROR(__xludf.DUMMYFUNCTION("""COMPUTED_VALUE"""),"HORAS EXTRA")</f>
        <v>HORAS EXTRA</v>
      </c>
    </row>
    <row r="39" spans="1:64" ht="12.75" x14ac:dyDescent="0.2">
      <c r="A39" s="18"/>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8"/>
    </row>
    <row r="40" spans="1:64" ht="79.5" customHeight="1" x14ac:dyDescent="0.2">
      <c r="A40" s="17"/>
      <c r="B40" s="16"/>
      <c r="C40" s="17"/>
      <c r="D40" s="16"/>
      <c r="E40" s="17"/>
      <c r="F40" s="16"/>
      <c r="G40" s="17"/>
      <c r="H40" s="16"/>
      <c r="I40" s="17"/>
      <c r="J40" s="16"/>
      <c r="K40" s="17"/>
      <c r="L40" s="16"/>
      <c r="M40" s="17"/>
      <c r="N40" s="16"/>
      <c r="O40" s="17"/>
      <c r="P40" s="16"/>
      <c r="Q40" s="17"/>
      <c r="R40" s="16"/>
      <c r="S40" s="17"/>
      <c r="T40" s="16"/>
      <c r="U40" s="17"/>
      <c r="V40" s="16"/>
      <c r="W40" s="17"/>
      <c r="X40" s="16"/>
      <c r="Y40" s="17"/>
      <c r="Z40" s="16"/>
      <c r="AA40" s="17"/>
      <c r="AB40" s="16"/>
      <c r="AC40" s="17"/>
      <c r="AD40" s="16"/>
      <c r="AE40" s="17"/>
      <c r="AF40" s="16"/>
      <c r="AG40" s="17"/>
      <c r="AH40" s="16"/>
      <c r="AI40" s="17"/>
      <c r="AJ40" s="16"/>
      <c r="AK40" s="17"/>
      <c r="AL40" s="16"/>
      <c r="AM40" s="17"/>
      <c r="AN40" s="16"/>
      <c r="AO40" s="17"/>
      <c r="AP40" s="16"/>
      <c r="AQ40" s="17"/>
      <c r="AR40" s="16"/>
      <c r="AS40" s="17"/>
      <c r="AT40" s="16"/>
      <c r="AU40" s="17"/>
      <c r="AV40" s="16"/>
      <c r="AW40" s="17"/>
      <c r="AX40" s="16"/>
      <c r="AY40" s="17"/>
      <c r="AZ40" s="16"/>
      <c r="BA40" s="17"/>
      <c r="BB40" s="16"/>
      <c r="BC40" s="17"/>
      <c r="BD40" s="16"/>
      <c r="BE40" s="17"/>
      <c r="BF40" s="16"/>
      <c r="BG40" s="17"/>
      <c r="BH40" s="16"/>
      <c r="BI40" s="17"/>
      <c r="BJ40" s="16"/>
      <c r="BK40" s="17"/>
      <c r="BL40" s="8"/>
    </row>
    <row r="41" spans="1:64" ht="12.75" x14ac:dyDescent="0.2">
      <c r="A41" s="9" t="str">
        <f ca="1">IFERROR(__xludf.DUMMYFUNCTION("""COMPUTED_VALUE"""),"HORAS EXTRA/PRIMA ALIMENTICIA")</f>
        <v>HORAS EXTRA/PRIMA ALIMENTICIA</v>
      </c>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
        <f ca="1">IFERROR(__xludf.DUMMYFUNCTION("""COMPUTED_VALUE"""),0)</f>
        <v>0</v>
      </c>
    </row>
    <row r="42" spans="1:64" ht="12.75" x14ac:dyDescent="0.2">
      <c r="A42" s="3" t="str">
        <f ca="1">IFERROR(__xludf.DUMMYFUNCTION("""COMPUTED_VALUE"""),"NOMBRE")</f>
        <v>NOMBRE</v>
      </c>
      <c r="B42" s="4">
        <f ca="1">IFERROR(__xludf.DUMMYFUNCTION("""COMPUTED_VALUE"""),45200)</f>
        <v>45200</v>
      </c>
      <c r="C42" s="5"/>
      <c r="D42" s="4">
        <f ca="1">IFERROR(__xludf.DUMMYFUNCTION("""COMPUTED_VALUE"""),45201)</f>
        <v>45201</v>
      </c>
      <c r="E42" s="5"/>
      <c r="F42" s="4">
        <f ca="1">IFERROR(__xludf.DUMMYFUNCTION("""COMPUTED_VALUE"""),45202)</f>
        <v>45202</v>
      </c>
      <c r="G42" s="5"/>
      <c r="H42" s="4">
        <f ca="1">IFERROR(__xludf.DUMMYFUNCTION("""COMPUTED_VALUE"""),45203)</f>
        <v>45203</v>
      </c>
      <c r="I42" s="5"/>
      <c r="J42" s="4">
        <f ca="1">IFERROR(__xludf.DUMMYFUNCTION("""COMPUTED_VALUE"""),45204)</f>
        <v>45204</v>
      </c>
      <c r="K42" s="5"/>
      <c r="L42" s="4">
        <f ca="1">IFERROR(__xludf.DUMMYFUNCTION("""COMPUTED_VALUE"""),45205)</f>
        <v>45205</v>
      </c>
      <c r="M42" s="5"/>
      <c r="N42" s="4">
        <f ca="1">IFERROR(__xludf.DUMMYFUNCTION("""COMPUTED_VALUE"""),45206)</f>
        <v>45206</v>
      </c>
      <c r="O42" s="5"/>
      <c r="P42" s="4">
        <f ca="1">IFERROR(__xludf.DUMMYFUNCTION("""COMPUTED_VALUE"""),45207)</f>
        <v>45207</v>
      </c>
      <c r="Q42" s="5"/>
      <c r="R42" s="4">
        <f ca="1">IFERROR(__xludf.DUMMYFUNCTION("""COMPUTED_VALUE"""),45208)</f>
        <v>45208</v>
      </c>
      <c r="S42" s="5"/>
      <c r="T42" s="4">
        <f ca="1">IFERROR(__xludf.DUMMYFUNCTION("""COMPUTED_VALUE"""),45209)</f>
        <v>45209</v>
      </c>
      <c r="U42" s="5"/>
      <c r="V42" s="4">
        <f ca="1">IFERROR(__xludf.DUMMYFUNCTION("""COMPUTED_VALUE"""),45210)</f>
        <v>45210</v>
      </c>
      <c r="W42" s="5"/>
      <c r="X42" s="4">
        <f ca="1">IFERROR(__xludf.DUMMYFUNCTION("""COMPUTED_VALUE"""),45211)</f>
        <v>45211</v>
      </c>
      <c r="Y42" s="5"/>
      <c r="Z42" s="4">
        <f ca="1">IFERROR(__xludf.DUMMYFUNCTION("""COMPUTED_VALUE"""),45212)</f>
        <v>45212</v>
      </c>
      <c r="AA42" s="5"/>
      <c r="AB42" s="4">
        <f ca="1">IFERROR(__xludf.DUMMYFUNCTION("""COMPUTED_VALUE"""),45213)</f>
        <v>45213</v>
      </c>
      <c r="AC42" s="5"/>
      <c r="AD42" s="4">
        <f ca="1">IFERROR(__xludf.DUMMYFUNCTION("""COMPUTED_VALUE"""),45214)</f>
        <v>45214</v>
      </c>
      <c r="AE42" s="5"/>
      <c r="AF42" s="4">
        <f ca="1">IFERROR(__xludf.DUMMYFUNCTION("""COMPUTED_VALUE"""),45215)</f>
        <v>45215</v>
      </c>
      <c r="AG42" s="5"/>
      <c r="AH42" s="4">
        <f ca="1">IFERROR(__xludf.DUMMYFUNCTION("""COMPUTED_VALUE"""),45216)</f>
        <v>45216</v>
      </c>
      <c r="AI42" s="5"/>
      <c r="AJ42" s="4">
        <f ca="1">IFERROR(__xludf.DUMMYFUNCTION("""COMPUTED_VALUE"""),45217)</f>
        <v>45217</v>
      </c>
      <c r="AK42" s="5"/>
      <c r="AL42" s="4">
        <f ca="1">IFERROR(__xludf.DUMMYFUNCTION("""COMPUTED_VALUE"""),45218)</f>
        <v>45218</v>
      </c>
      <c r="AM42" s="5"/>
      <c r="AN42" s="4">
        <f ca="1">IFERROR(__xludf.DUMMYFUNCTION("""COMPUTED_VALUE"""),45219)</f>
        <v>45219</v>
      </c>
      <c r="AO42" s="5"/>
      <c r="AP42" s="4">
        <f ca="1">IFERROR(__xludf.DUMMYFUNCTION("""COMPUTED_VALUE"""),45220)</f>
        <v>45220</v>
      </c>
      <c r="AQ42" s="5"/>
      <c r="AR42" s="4">
        <f ca="1">IFERROR(__xludf.DUMMYFUNCTION("""COMPUTED_VALUE"""),45221)</f>
        <v>45221</v>
      </c>
      <c r="AS42" s="5"/>
      <c r="AT42" s="4">
        <f ca="1">IFERROR(__xludf.DUMMYFUNCTION("""COMPUTED_VALUE"""),45222)</f>
        <v>45222</v>
      </c>
      <c r="AU42" s="5"/>
      <c r="AV42" s="4">
        <f ca="1">IFERROR(__xludf.DUMMYFUNCTION("""COMPUTED_VALUE"""),45223)</f>
        <v>45223</v>
      </c>
      <c r="AW42" s="5"/>
      <c r="AX42" s="4">
        <f ca="1">IFERROR(__xludf.DUMMYFUNCTION("""COMPUTED_VALUE"""),45224)</f>
        <v>45224</v>
      </c>
      <c r="AY42" s="5"/>
      <c r="AZ42" s="4">
        <f ca="1">IFERROR(__xludf.DUMMYFUNCTION("""COMPUTED_VALUE"""),45225)</f>
        <v>45225</v>
      </c>
      <c r="BA42" s="5"/>
      <c r="BB42" s="4">
        <f ca="1">IFERROR(__xludf.DUMMYFUNCTION("""COMPUTED_VALUE"""),45226)</f>
        <v>45226</v>
      </c>
      <c r="BC42" s="5"/>
      <c r="BD42" s="4">
        <f ca="1">IFERROR(__xludf.DUMMYFUNCTION("""COMPUTED_VALUE"""),45227)</f>
        <v>45227</v>
      </c>
      <c r="BE42" s="5"/>
      <c r="BF42" s="4">
        <f ca="1">IFERROR(__xludf.DUMMYFUNCTION("""COMPUTED_VALUE"""),45228)</f>
        <v>45228</v>
      </c>
      <c r="BG42" s="5"/>
      <c r="BH42" s="4">
        <f ca="1">IFERROR(__xludf.DUMMYFUNCTION("""COMPUTED_VALUE"""),45229)</f>
        <v>45229</v>
      </c>
      <c r="BI42" s="5"/>
      <c r="BJ42" s="4">
        <f ca="1">IFERROR(__xludf.DUMMYFUNCTION("""COMPUTED_VALUE"""),45230)</f>
        <v>45230</v>
      </c>
      <c r="BK42" s="5"/>
      <c r="BL42" s="6" t="str">
        <f ca="1">IFERROR(__xludf.DUMMYFUNCTION("""COMPUTED_VALUE"""),"HORAS EXTRA")</f>
        <v>HORAS EXTRA</v>
      </c>
    </row>
    <row r="43" spans="1:64" ht="12.75" x14ac:dyDescent="0.2">
      <c r="A43" s="18"/>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8"/>
    </row>
    <row r="44" spans="1:64" ht="79.5" customHeight="1" x14ac:dyDescent="0.2">
      <c r="A44" s="17"/>
      <c r="B44" s="16"/>
      <c r="C44" s="17"/>
      <c r="D44" s="16"/>
      <c r="E44" s="17"/>
      <c r="F44" s="16"/>
      <c r="G44" s="17"/>
      <c r="H44" s="16"/>
      <c r="I44" s="17"/>
      <c r="J44" s="16"/>
      <c r="K44" s="17"/>
      <c r="L44" s="16"/>
      <c r="M44" s="17"/>
      <c r="N44" s="16"/>
      <c r="O44" s="17"/>
      <c r="P44" s="16"/>
      <c r="Q44" s="17"/>
      <c r="R44" s="16"/>
      <c r="S44" s="17"/>
      <c r="T44" s="16"/>
      <c r="U44" s="17"/>
      <c r="V44" s="16"/>
      <c r="W44" s="17"/>
      <c r="X44" s="16"/>
      <c r="Y44" s="17"/>
      <c r="Z44" s="16"/>
      <c r="AA44" s="17"/>
      <c r="AB44" s="16"/>
      <c r="AC44" s="17"/>
      <c r="AD44" s="16"/>
      <c r="AE44" s="17"/>
      <c r="AF44" s="16"/>
      <c r="AG44" s="17"/>
      <c r="AH44" s="16"/>
      <c r="AI44" s="17"/>
      <c r="AJ44" s="16"/>
      <c r="AK44" s="17"/>
      <c r="AL44" s="16"/>
      <c r="AM44" s="17"/>
      <c r="AN44" s="16"/>
      <c r="AO44" s="17"/>
      <c r="AP44" s="16"/>
      <c r="AQ44" s="17"/>
      <c r="AR44" s="16"/>
      <c r="AS44" s="17"/>
      <c r="AT44" s="16"/>
      <c r="AU44" s="17"/>
      <c r="AV44" s="16"/>
      <c r="AW44" s="17"/>
      <c r="AX44" s="16"/>
      <c r="AY44" s="17"/>
      <c r="AZ44" s="16"/>
      <c r="BA44" s="17"/>
      <c r="BB44" s="16"/>
      <c r="BC44" s="17"/>
      <c r="BD44" s="16"/>
      <c r="BE44" s="17"/>
      <c r="BF44" s="16"/>
      <c r="BG44" s="17"/>
      <c r="BH44" s="16"/>
      <c r="BI44" s="17"/>
      <c r="BJ44" s="16"/>
      <c r="BK44" s="17"/>
      <c r="BL44" s="8"/>
    </row>
    <row r="45" spans="1:64" ht="12.75" x14ac:dyDescent="0.2">
      <c r="A45" s="9" t="str">
        <f ca="1">IFERROR(__xludf.DUMMYFUNCTION("""COMPUTED_VALUE"""),"HORAS EXTRA/PRIMA ALIMENTICIA")</f>
        <v>HORAS EXTRA/PRIMA ALIMENTICIA</v>
      </c>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
        <f ca="1">IFERROR(__xludf.DUMMYFUNCTION("""COMPUTED_VALUE"""),0)</f>
        <v>0</v>
      </c>
    </row>
    <row r="46" spans="1:64" ht="12.75" x14ac:dyDescent="0.2">
      <c r="A46" s="3" t="str">
        <f ca="1">IFERROR(__xludf.DUMMYFUNCTION("""COMPUTED_VALUE"""),"NOMBRE")</f>
        <v>NOMBRE</v>
      </c>
      <c r="B46" s="4">
        <f ca="1">IFERROR(__xludf.DUMMYFUNCTION("""COMPUTED_VALUE"""),45200)</f>
        <v>45200</v>
      </c>
      <c r="C46" s="5"/>
      <c r="D46" s="4">
        <f ca="1">IFERROR(__xludf.DUMMYFUNCTION("""COMPUTED_VALUE"""),45201)</f>
        <v>45201</v>
      </c>
      <c r="E46" s="5"/>
      <c r="F46" s="4">
        <f ca="1">IFERROR(__xludf.DUMMYFUNCTION("""COMPUTED_VALUE"""),45202)</f>
        <v>45202</v>
      </c>
      <c r="G46" s="5"/>
      <c r="H46" s="4">
        <f ca="1">IFERROR(__xludf.DUMMYFUNCTION("""COMPUTED_VALUE"""),45203)</f>
        <v>45203</v>
      </c>
      <c r="I46" s="5"/>
      <c r="J46" s="4">
        <f ca="1">IFERROR(__xludf.DUMMYFUNCTION("""COMPUTED_VALUE"""),45204)</f>
        <v>45204</v>
      </c>
      <c r="K46" s="5"/>
      <c r="L46" s="4">
        <f ca="1">IFERROR(__xludf.DUMMYFUNCTION("""COMPUTED_VALUE"""),45205)</f>
        <v>45205</v>
      </c>
      <c r="M46" s="5"/>
      <c r="N46" s="4">
        <f ca="1">IFERROR(__xludf.DUMMYFUNCTION("""COMPUTED_VALUE"""),45206)</f>
        <v>45206</v>
      </c>
      <c r="O46" s="5"/>
      <c r="P46" s="4">
        <f ca="1">IFERROR(__xludf.DUMMYFUNCTION("""COMPUTED_VALUE"""),45207)</f>
        <v>45207</v>
      </c>
      <c r="Q46" s="5"/>
      <c r="R46" s="4">
        <f ca="1">IFERROR(__xludf.DUMMYFUNCTION("""COMPUTED_VALUE"""),45208)</f>
        <v>45208</v>
      </c>
      <c r="S46" s="5"/>
      <c r="T46" s="4">
        <f ca="1">IFERROR(__xludf.DUMMYFUNCTION("""COMPUTED_VALUE"""),45209)</f>
        <v>45209</v>
      </c>
      <c r="U46" s="5"/>
      <c r="V46" s="4">
        <f ca="1">IFERROR(__xludf.DUMMYFUNCTION("""COMPUTED_VALUE"""),45210)</f>
        <v>45210</v>
      </c>
      <c r="W46" s="5"/>
      <c r="X46" s="4">
        <f ca="1">IFERROR(__xludf.DUMMYFUNCTION("""COMPUTED_VALUE"""),45211)</f>
        <v>45211</v>
      </c>
      <c r="Y46" s="5"/>
      <c r="Z46" s="4">
        <f ca="1">IFERROR(__xludf.DUMMYFUNCTION("""COMPUTED_VALUE"""),45212)</f>
        <v>45212</v>
      </c>
      <c r="AA46" s="5"/>
      <c r="AB46" s="4">
        <f ca="1">IFERROR(__xludf.DUMMYFUNCTION("""COMPUTED_VALUE"""),45213)</f>
        <v>45213</v>
      </c>
      <c r="AC46" s="5"/>
      <c r="AD46" s="4">
        <f ca="1">IFERROR(__xludf.DUMMYFUNCTION("""COMPUTED_VALUE"""),45214)</f>
        <v>45214</v>
      </c>
      <c r="AE46" s="5"/>
      <c r="AF46" s="4">
        <f ca="1">IFERROR(__xludf.DUMMYFUNCTION("""COMPUTED_VALUE"""),45215)</f>
        <v>45215</v>
      </c>
      <c r="AG46" s="5"/>
      <c r="AH46" s="4">
        <f ca="1">IFERROR(__xludf.DUMMYFUNCTION("""COMPUTED_VALUE"""),45216)</f>
        <v>45216</v>
      </c>
      <c r="AI46" s="5"/>
      <c r="AJ46" s="4">
        <f ca="1">IFERROR(__xludf.DUMMYFUNCTION("""COMPUTED_VALUE"""),45217)</f>
        <v>45217</v>
      </c>
      <c r="AK46" s="5"/>
      <c r="AL46" s="4">
        <f ca="1">IFERROR(__xludf.DUMMYFUNCTION("""COMPUTED_VALUE"""),45218)</f>
        <v>45218</v>
      </c>
      <c r="AM46" s="5"/>
      <c r="AN46" s="4">
        <f ca="1">IFERROR(__xludf.DUMMYFUNCTION("""COMPUTED_VALUE"""),45219)</f>
        <v>45219</v>
      </c>
      <c r="AO46" s="5"/>
      <c r="AP46" s="4">
        <f ca="1">IFERROR(__xludf.DUMMYFUNCTION("""COMPUTED_VALUE"""),45220)</f>
        <v>45220</v>
      </c>
      <c r="AQ46" s="5"/>
      <c r="AR46" s="4">
        <f ca="1">IFERROR(__xludf.DUMMYFUNCTION("""COMPUTED_VALUE"""),45221)</f>
        <v>45221</v>
      </c>
      <c r="AS46" s="5"/>
      <c r="AT46" s="4">
        <f ca="1">IFERROR(__xludf.DUMMYFUNCTION("""COMPUTED_VALUE"""),45222)</f>
        <v>45222</v>
      </c>
      <c r="AU46" s="5"/>
      <c r="AV46" s="4">
        <f ca="1">IFERROR(__xludf.DUMMYFUNCTION("""COMPUTED_VALUE"""),45223)</f>
        <v>45223</v>
      </c>
      <c r="AW46" s="5"/>
      <c r="AX46" s="4">
        <f ca="1">IFERROR(__xludf.DUMMYFUNCTION("""COMPUTED_VALUE"""),45224)</f>
        <v>45224</v>
      </c>
      <c r="AY46" s="5"/>
      <c r="AZ46" s="4">
        <f ca="1">IFERROR(__xludf.DUMMYFUNCTION("""COMPUTED_VALUE"""),45225)</f>
        <v>45225</v>
      </c>
      <c r="BA46" s="5"/>
      <c r="BB46" s="4">
        <f ca="1">IFERROR(__xludf.DUMMYFUNCTION("""COMPUTED_VALUE"""),45226)</f>
        <v>45226</v>
      </c>
      <c r="BC46" s="5"/>
      <c r="BD46" s="4">
        <f ca="1">IFERROR(__xludf.DUMMYFUNCTION("""COMPUTED_VALUE"""),45227)</f>
        <v>45227</v>
      </c>
      <c r="BE46" s="5"/>
      <c r="BF46" s="4">
        <f ca="1">IFERROR(__xludf.DUMMYFUNCTION("""COMPUTED_VALUE"""),45228)</f>
        <v>45228</v>
      </c>
      <c r="BG46" s="5"/>
      <c r="BH46" s="4">
        <f ca="1">IFERROR(__xludf.DUMMYFUNCTION("""COMPUTED_VALUE"""),45229)</f>
        <v>45229</v>
      </c>
      <c r="BI46" s="5"/>
      <c r="BJ46" s="4">
        <f ca="1">IFERROR(__xludf.DUMMYFUNCTION("""COMPUTED_VALUE"""),45230)</f>
        <v>45230</v>
      </c>
      <c r="BK46" s="5"/>
      <c r="BL46" s="6" t="str">
        <f ca="1">IFERROR(__xludf.DUMMYFUNCTION("""COMPUTED_VALUE"""),"HORAS EXTRA")</f>
        <v>HORAS EXTRA</v>
      </c>
    </row>
    <row r="47" spans="1:64" ht="12.75" x14ac:dyDescent="0.2">
      <c r="A47" s="18"/>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8"/>
    </row>
    <row r="48" spans="1:64" ht="79.5" customHeight="1" x14ac:dyDescent="0.2">
      <c r="A48" s="17"/>
      <c r="B48" s="16"/>
      <c r="C48" s="17"/>
      <c r="D48" s="16"/>
      <c r="E48" s="17"/>
      <c r="F48" s="16"/>
      <c r="G48" s="17"/>
      <c r="H48" s="16"/>
      <c r="I48" s="17"/>
      <c r="J48" s="16"/>
      <c r="K48" s="17"/>
      <c r="L48" s="16"/>
      <c r="M48" s="17"/>
      <c r="N48" s="16"/>
      <c r="O48" s="17"/>
      <c r="P48" s="16"/>
      <c r="Q48" s="17"/>
      <c r="R48" s="16"/>
      <c r="S48" s="17"/>
      <c r="T48" s="16"/>
      <c r="U48" s="17"/>
      <c r="V48" s="16"/>
      <c r="W48" s="17"/>
      <c r="X48" s="16"/>
      <c r="Y48" s="17"/>
      <c r="Z48" s="16"/>
      <c r="AA48" s="17"/>
      <c r="AB48" s="16"/>
      <c r="AC48" s="17"/>
      <c r="AD48" s="16"/>
      <c r="AE48" s="17"/>
      <c r="AF48" s="16"/>
      <c r="AG48" s="17"/>
      <c r="AH48" s="16"/>
      <c r="AI48" s="17"/>
      <c r="AJ48" s="16"/>
      <c r="AK48" s="17"/>
      <c r="AL48" s="16"/>
      <c r="AM48" s="17"/>
      <c r="AN48" s="16"/>
      <c r="AO48" s="17"/>
      <c r="AP48" s="16"/>
      <c r="AQ48" s="17"/>
      <c r="AR48" s="16"/>
      <c r="AS48" s="17"/>
      <c r="AT48" s="16"/>
      <c r="AU48" s="17"/>
      <c r="AV48" s="16"/>
      <c r="AW48" s="17"/>
      <c r="AX48" s="16"/>
      <c r="AY48" s="17"/>
      <c r="AZ48" s="16"/>
      <c r="BA48" s="17"/>
      <c r="BB48" s="16"/>
      <c r="BC48" s="17"/>
      <c r="BD48" s="16"/>
      <c r="BE48" s="17"/>
      <c r="BF48" s="16"/>
      <c r="BG48" s="17"/>
      <c r="BH48" s="16"/>
      <c r="BI48" s="17"/>
      <c r="BJ48" s="16"/>
      <c r="BK48" s="17"/>
      <c r="BL48" s="8"/>
    </row>
    <row r="49" spans="1:64" ht="12.75" x14ac:dyDescent="0.2">
      <c r="A49" s="9" t="str">
        <f ca="1">IFERROR(__xludf.DUMMYFUNCTION("""COMPUTED_VALUE"""),"HORAS EXTRA/PRIMA ALIMENTICIA")</f>
        <v>HORAS EXTRA/PRIMA ALIMENTICIA</v>
      </c>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
        <f ca="1">IFERROR(__xludf.DUMMYFUNCTION("""COMPUTED_VALUE"""),0)</f>
        <v>0</v>
      </c>
    </row>
    <row r="50" spans="1:64" ht="12.75" x14ac:dyDescent="0.2">
      <c r="A50" s="3" t="str">
        <f ca="1">IFERROR(__xludf.DUMMYFUNCTION("""COMPUTED_VALUE"""),"NOMBRE")</f>
        <v>NOMBRE</v>
      </c>
      <c r="B50" s="4">
        <f ca="1">IFERROR(__xludf.DUMMYFUNCTION("""COMPUTED_VALUE"""),45200)</f>
        <v>45200</v>
      </c>
      <c r="C50" s="5"/>
      <c r="D50" s="4">
        <f ca="1">IFERROR(__xludf.DUMMYFUNCTION("""COMPUTED_VALUE"""),45201)</f>
        <v>45201</v>
      </c>
      <c r="E50" s="5"/>
      <c r="F50" s="4">
        <f ca="1">IFERROR(__xludf.DUMMYFUNCTION("""COMPUTED_VALUE"""),45202)</f>
        <v>45202</v>
      </c>
      <c r="G50" s="5"/>
      <c r="H50" s="4">
        <f ca="1">IFERROR(__xludf.DUMMYFUNCTION("""COMPUTED_VALUE"""),45203)</f>
        <v>45203</v>
      </c>
      <c r="I50" s="5"/>
      <c r="J50" s="4">
        <f ca="1">IFERROR(__xludf.DUMMYFUNCTION("""COMPUTED_VALUE"""),45204)</f>
        <v>45204</v>
      </c>
      <c r="K50" s="5"/>
      <c r="L50" s="4">
        <f ca="1">IFERROR(__xludf.DUMMYFUNCTION("""COMPUTED_VALUE"""),45205)</f>
        <v>45205</v>
      </c>
      <c r="M50" s="5"/>
      <c r="N50" s="4">
        <f ca="1">IFERROR(__xludf.DUMMYFUNCTION("""COMPUTED_VALUE"""),45206)</f>
        <v>45206</v>
      </c>
      <c r="O50" s="5"/>
      <c r="P50" s="4">
        <f ca="1">IFERROR(__xludf.DUMMYFUNCTION("""COMPUTED_VALUE"""),45207)</f>
        <v>45207</v>
      </c>
      <c r="Q50" s="5"/>
      <c r="R50" s="4">
        <f ca="1">IFERROR(__xludf.DUMMYFUNCTION("""COMPUTED_VALUE"""),45208)</f>
        <v>45208</v>
      </c>
      <c r="S50" s="5"/>
      <c r="T50" s="4">
        <f ca="1">IFERROR(__xludf.DUMMYFUNCTION("""COMPUTED_VALUE"""),45209)</f>
        <v>45209</v>
      </c>
      <c r="U50" s="5"/>
      <c r="V50" s="4">
        <f ca="1">IFERROR(__xludf.DUMMYFUNCTION("""COMPUTED_VALUE"""),45210)</f>
        <v>45210</v>
      </c>
      <c r="W50" s="5"/>
      <c r="X50" s="4">
        <f ca="1">IFERROR(__xludf.DUMMYFUNCTION("""COMPUTED_VALUE"""),45211)</f>
        <v>45211</v>
      </c>
      <c r="Y50" s="5"/>
      <c r="Z50" s="4">
        <f ca="1">IFERROR(__xludf.DUMMYFUNCTION("""COMPUTED_VALUE"""),45212)</f>
        <v>45212</v>
      </c>
      <c r="AA50" s="5"/>
      <c r="AB50" s="4">
        <f ca="1">IFERROR(__xludf.DUMMYFUNCTION("""COMPUTED_VALUE"""),45213)</f>
        <v>45213</v>
      </c>
      <c r="AC50" s="5"/>
      <c r="AD50" s="4">
        <f ca="1">IFERROR(__xludf.DUMMYFUNCTION("""COMPUTED_VALUE"""),45214)</f>
        <v>45214</v>
      </c>
      <c r="AE50" s="5"/>
      <c r="AF50" s="4">
        <f ca="1">IFERROR(__xludf.DUMMYFUNCTION("""COMPUTED_VALUE"""),45215)</f>
        <v>45215</v>
      </c>
      <c r="AG50" s="5"/>
      <c r="AH50" s="4">
        <f ca="1">IFERROR(__xludf.DUMMYFUNCTION("""COMPUTED_VALUE"""),45216)</f>
        <v>45216</v>
      </c>
      <c r="AI50" s="5"/>
      <c r="AJ50" s="4">
        <f ca="1">IFERROR(__xludf.DUMMYFUNCTION("""COMPUTED_VALUE"""),45217)</f>
        <v>45217</v>
      </c>
      <c r="AK50" s="5"/>
      <c r="AL50" s="4">
        <f ca="1">IFERROR(__xludf.DUMMYFUNCTION("""COMPUTED_VALUE"""),45218)</f>
        <v>45218</v>
      </c>
      <c r="AM50" s="5"/>
      <c r="AN50" s="4">
        <f ca="1">IFERROR(__xludf.DUMMYFUNCTION("""COMPUTED_VALUE"""),45219)</f>
        <v>45219</v>
      </c>
      <c r="AO50" s="5"/>
      <c r="AP50" s="4">
        <f ca="1">IFERROR(__xludf.DUMMYFUNCTION("""COMPUTED_VALUE"""),45220)</f>
        <v>45220</v>
      </c>
      <c r="AQ50" s="5"/>
      <c r="AR50" s="4">
        <f ca="1">IFERROR(__xludf.DUMMYFUNCTION("""COMPUTED_VALUE"""),45221)</f>
        <v>45221</v>
      </c>
      <c r="AS50" s="5"/>
      <c r="AT50" s="4">
        <f ca="1">IFERROR(__xludf.DUMMYFUNCTION("""COMPUTED_VALUE"""),45222)</f>
        <v>45222</v>
      </c>
      <c r="AU50" s="5"/>
      <c r="AV50" s="4">
        <f ca="1">IFERROR(__xludf.DUMMYFUNCTION("""COMPUTED_VALUE"""),45223)</f>
        <v>45223</v>
      </c>
      <c r="AW50" s="5"/>
      <c r="AX50" s="4">
        <f ca="1">IFERROR(__xludf.DUMMYFUNCTION("""COMPUTED_VALUE"""),45224)</f>
        <v>45224</v>
      </c>
      <c r="AY50" s="5"/>
      <c r="AZ50" s="4">
        <f ca="1">IFERROR(__xludf.DUMMYFUNCTION("""COMPUTED_VALUE"""),45225)</f>
        <v>45225</v>
      </c>
      <c r="BA50" s="5"/>
      <c r="BB50" s="4">
        <f ca="1">IFERROR(__xludf.DUMMYFUNCTION("""COMPUTED_VALUE"""),45226)</f>
        <v>45226</v>
      </c>
      <c r="BC50" s="5"/>
      <c r="BD50" s="4">
        <f ca="1">IFERROR(__xludf.DUMMYFUNCTION("""COMPUTED_VALUE"""),45227)</f>
        <v>45227</v>
      </c>
      <c r="BE50" s="5"/>
      <c r="BF50" s="4">
        <f ca="1">IFERROR(__xludf.DUMMYFUNCTION("""COMPUTED_VALUE"""),45228)</f>
        <v>45228</v>
      </c>
      <c r="BG50" s="5"/>
      <c r="BH50" s="4">
        <f ca="1">IFERROR(__xludf.DUMMYFUNCTION("""COMPUTED_VALUE"""),45229)</f>
        <v>45229</v>
      </c>
      <c r="BI50" s="5"/>
      <c r="BJ50" s="4">
        <f ca="1">IFERROR(__xludf.DUMMYFUNCTION("""COMPUTED_VALUE"""),45230)</f>
        <v>45230</v>
      </c>
      <c r="BK50" s="5"/>
      <c r="BL50" s="6" t="str">
        <f ca="1">IFERROR(__xludf.DUMMYFUNCTION("""COMPUTED_VALUE"""),"HORAS EXTRA")</f>
        <v>HORAS EXTRA</v>
      </c>
    </row>
    <row r="51" spans="1:64" ht="12.75" x14ac:dyDescent="0.2">
      <c r="A51" s="18"/>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8"/>
    </row>
    <row r="52" spans="1:64" ht="79.5" customHeight="1" x14ac:dyDescent="0.2">
      <c r="A52" s="17"/>
      <c r="B52" s="16"/>
      <c r="C52" s="17"/>
      <c r="D52" s="16"/>
      <c r="E52" s="17"/>
      <c r="F52" s="16"/>
      <c r="G52" s="17"/>
      <c r="H52" s="16"/>
      <c r="I52" s="17"/>
      <c r="J52" s="16"/>
      <c r="K52" s="17"/>
      <c r="L52" s="16"/>
      <c r="M52" s="17"/>
      <c r="N52" s="16"/>
      <c r="O52" s="17"/>
      <c r="P52" s="16"/>
      <c r="Q52" s="17"/>
      <c r="R52" s="16"/>
      <c r="S52" s="17"/>
      <c r="T52" s="16"/>
      <c r="U52" s="17"/>
      <c r="V52" s="16"/>
      <c r="W52" s="17"/>
      <c r="X52" s="16"/>
      <c r="Y52" s="17"/>
      <c r="Z52" s="16"/>
      <c r="AA52" s="17"/>
      <c r="AB52" s="16"/>
      <c r="AC52" s="17"/>
      <c r="AD52" s="16"/>
      <c r="AE52" s="17"/>
      <c r="AF52" s="16"/>
      <c r="AG52" s="17"/>
      <c r="AH52" s="16"/>
      <c r="AI52" s="17"/>
      <c r="AJ52" s="16"/>
      <c r="AK52" s="17"/>
      <c r="AL52" s="16"/>
      <c r="AM52" s="17"/>
      <c r="AN52" s="16"/>
      <c r="AO52" s="17"/>
      <c r="AP52" s="16"/>
      <c r="AQ52" s="17"/>
      <c r="AR52" s="16"/>
      <c r="AS52" s="17"/>
      <c r="AT52" s="16"/>
      <c r="AU52" s="17"/>
      <c r="AV52" s="16"/>
      <c r="AW52" s="17"/>
      <c r="AX52" s="16"/>
      <c r="AY52" s="17"/>
      <c r="AZ52" s="16"/>
      <c r="BA52" s="17"/>
      <c r="BB52" s="16"/>
      <c r="BC52" s="17"/>
      <c r="BD52" s="16"/>
      <c r="BE52" s="17"/>
      <c r="BF52" s="16"/>
      <c r="BG52" s="17"/>
      <c r="BH52" s="16"/>
      <c r="BI52" s="17"/>
      <c r="BJ52" s="16"/>
      <c r="BK52" s="17"/>
      <c r="BL52" s="8"/>
    </row>
    <row r="53" spans="1:64" ht="12.75" x14ac:dyDescent="0.2">
      <c r="A53" s="9" t="str">
        <f ca="1">IFERROR(__xludf.DUMMYFUNCTION("""COMPUTED_VALUE"""),"HORAS EXTRA/PRIMA ALIMENTICIA")</f>
        <v>HORAS EXTRA/PRIMA ALIMENTICIA</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
        <f ca="1">IFERROR(__xludf.DUMMYFUNCTION("""COMPUTED_VALUE"""),0)</f>
        <v>0</v>
      </c>
    </row>
    <row r="54" spans="1:64" ht="12.75" x14ac:dyDescent="0.2">
      <c r="A54" s="3" t="str">
        <f ca="1">IFERROR(__xludf.DUMMYFUNCTION("""COMPUTED_VALUE"""),"NOMBRE")</f>
        <v>NOMBRE</v>
      </c>
      <c r="B54" s="4">
        <f ca="1">IFERROR(__xludf.DUMMYFUNCTION("""COMPUTED_VALUE"""),45200)</f>
        <v>45200</v>
      </c>
      <c r="C54" s="5"/>
      <c r="D54" s="4">
        <f ca="1">IFERROR(__xludf.DUMMYFUNCTION("""COMPUTED_VALUE"""),45201)</f>
        <v>45201</v>
      </c>
      <c r="E54" s="5"/>
      <c r="F54" s="4">
        <f ca="1">IFERROR(__xludf.DUMMYFUNCTION("""COMPUTED_VALUE"""),45202)</f>
        <v>45202</v>
      </c>
      <c r="G54" s="5"/>
      <c r="H54" s="4">
        <f ca="1">IFERROR(__xludf.DUMMYFUNCTION("""COMPUTED_VALUE"""),45203)</f>
        <v>45203</v>
      </c>
      <c r="I54" s="5"/>
      <c r="J54" s="4">
        <f ca="1">IFERROR(__xludf.DUMMYFUNCTION("""COMPUTED_VALUE"""),45204)</f>
        <v>45204</v>
      </c>
      <c r="K54" s="5"/>
      <c r="L54" s="4">
        <f ca="1">IFERROR(__xludf.DUMMYFUNCTION("""COMPUTED_VALUE"""),45205)</f>
        <v>45205</v>
      </c>
      <c r="M54" s="5"/>
      <c r="N54" s="4">
        <f ca="1">IFERROR(__xludf.DUMMYFUNCTION("""COMPUTED_VALUE"""),45206)</f>
        <v>45206</v>
      </c>
      <c r="O54" s="5"/>
      <c r="P54" s="4">
        <f ca="1">IFERROR(__xludf.DUMMYFUNCTION("""COMPUTED_VALUE"""),45207)</f>
        <v>45207</v>
      </c>
      <c r="Q54" s="5"/>
      <c r="R54" s="4">
        <f ca="1">IFERROR(__xludf.DUMMYFUNCTION("""COMPUTED_VALUE"""),45208)</f>
        <v>45208</v>
      </c>
      <c r="S54" s="5"/>
      <c r="T54" s="4">
        <f ca="1">IFERROR(__xludf.DUMMYFUNCTION("""COMPUTED_VALUE"""),45209)</f>
        <v>45209</v>
      </c>
      <c r="U54" s="5"/>
      <c r="V54" s="4">
        <f ca="1">IFERROR(__xludf.DUMMYFUNCTION("""COMPUTED_VALUE"""),45210)</f>
        <v>45210</v>
      </c>
      <c r="W54" s="5"/>
      <c r="X54" s="4">
        <f ca="1">IFERROR(__xludf.DUMMYFUNCTION("""COMPUTED_VALUE"""),45211)</f>
        <v>45211</v>
      </c>
      <c r="Y54" s="5"/>
      <c r="Z54" s="4">
        <f ca="1">IFERROR(__xludf.DUMMYFUNCTION("""COMPUTED_VALUE"""),45212)</f>
        <v>45212</v>
      </c>
      <c r="AA54" s="5"/>
      <c r="AB54" s="4">
        <f ca="1">IFERROR(__xludf.DUMMYFUNCTION("""COMPUTED_VALUE"""),45213)</f>
        <v>45213</v>
      </c>
      <c r="AC54" s="5"/>
      <c r="AD54" s="4">
        <f ca="1">IFERROR(__xludf.DUMMYFUNCTION("""COMPUTED_VALUE"""),45214)</f>
        <v>45214</v>
      </c>
      <c r="AE54" s="5"/>
      <c r="AF54" s="4">
        <f ca="1">IFERROR(__xludf.DUMMYFUNCTION("""COMPUTED_VALUE"""),45215)</f>
        <v>45215</v>
      </c>
      <c r="AG54" s="5"/>
      <c r="AH54" s="4">
        <f ca="1">IFERROR(__xludf.DUMMYFUNCTION("""COMPUTED_VALUE"""),45216)</f>
        <v>45216</v>
      </c>
      <c r="AI54" s="5"/>
      <c r="AJ54" s="4">
        <f ca="1">IFERROR(__xludf.DUMMYFUNCTION("""COMPUTED_VALUE"""),45217)</f>
        <v>45217</v>
      </c>
      <c r="AK54" s="5"/>
      <c r="AL54" s="4">
        <f ca="1">IFERROR(__xludf.DUMMYFUNCTION("""COMPUTED_VALUE"""),45218)</f>
        <v>45218</v>
      </c>
      <c r="AM54" s="5"/>
      <c r="AN54" s="4">
        <f ca="1">IFERROR(__xludf.DUMMYFUNCTION("""COMPUTED_VALUE"""),45219)</f>
        <v>45219</v>
      </c>
      <c r="AO54" s="5"/>
      <c r="AP54" s="4">
        <f ca="1">IFERROR(__xludf.DUMMYFUNCTION("""COMPUTED_VALUE"""),45220)</f>
        <v>45220</v>
      </c>
      <c r="AQ54" s="5"/>
      <c r="AR54" s="4">
        <f ca="1">IFERROR(__xludf.DUMMYFUNCTION("""COMPUTED_VALUE"""),45221)</f>
        <v>45221</v>
      </c>
      <c r="AS54" s="5"/>
      <c r="AT54" s="4">
        <f ca="1">IFERROR(__xludf.DUMMYFUNCTION("""COMPUTED_VALUE"""),45222)</f>
        <v>45222</v>
      </c>
      <c r="AU54" s="5"/>
      <c r="AV54" s="4">
        <f ca="1">IFERROR(__xludf.DUMMYFUNCTION("""COMPUTED_VALUE"""),45223)</f>
        <v>45223</v>
      </c>
      <c r="AW54" s="5"/>
      <c r="AX54" s="4">
        <f ca="1">IFERROR(__xludf.DUMMYFUNCTION("""COMPUTED_VALUE"""),45224)</f>
        <v>45224</v>
      </c>
      <c r="AY54" s="5"/>
      <c r="AZ54" s="4">
        <f ca="1">IFERROR(__xludf.DUMMYFUNCTION("""COMPUTED_VALUE"""),45225)</f>
        <v>45225</v>
      </c>
      <c r="BA54" s="5"/>
      <c r="BB54" s="4">
        <f ca="1">IFERROR(__xludf.DUMMYFUNCTION("""COMPUTED_VALUE"""),45226)</f>
        <v>45226</v>
      </c>
      <c r="BC54" s="5"/>
      <c r="BD54" s="4">
        <f ca="1">IFERROR(__xludf.DUMMYFUNCTION("""COMPUTED_VALUE"""),45227)</f>
        <v>45227</v>
      </c>
      <c r="BE54" s="5"/>
      <c r="BF54" s="4">
        <f ca="1">IFERROR(__xludf.DUMMYFUNCTION("""COMPUTED_VALUE"""),45228)</f>
        <v>45228</v>
      </c>
      <c r="BG54" s="5"/>
      <c r="BH54" s="4">
        <f ca="1">IFERROR(__xludf.DUMMYFUNCTION("""COMPUTED_VALUE"""),45229)</f>
        <v>45229</v>
      </c>
      <c r="BI54" s="5"/>
      <c r="BJ54" s="4">
        <f ca="1">IFERROR(__xludf.DUMMYFUNCTION("""COMPUTED_VALUE"""),45230)</f>
        <v>45230</v>
      </c>
      <c r="BK54" s="5"/>
      <c r="BL54" s="6" t="str">
        <f ca="1">IFERROR(__xludf.DUMMYFUNCTION("""COMPUTED_VALUE"""),"HORAS EXTRA")</f>
        <v>HORAS EXTRA</v>
      </c>
    </row>
    <row r="55" spans="1:64" ht="12.75" x14ac:dyDescent="0.2">
      <c r="A55" s="18"/>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8"/>
    </row>
    <row r="56" spans="1:64" ht="79.5" customHeight="1" x14ac:dyDescent="0.2">
      <c r="A56" s="17"/>
      <c r="B56" s="16"/>
      <c r="C56" s="17"/>
      <c r="D56" s="16"/>
      <c r="E56" s="17"/>
      <c r="F56" s="16"/>
      <c r="G56" s="17"/>
      <c r="H56" s="16"/>
      <c r="I56" s="17"/>
      <c r="J56" s="16"/>
      <c r="K56" s="17"/>
      <c r="L56" s="16"/>
      <c r="M56" s="17"/>
      <c r="N56" s="16"/>
      <c r="O56" s="17"/>
      <c r="P56" s="16"/>
      <c r="Q56" s="17"/>
      <c r="R56" s="16"/>
      <c r="S56" s="17"/>
      <c r="T56" s="16"/>
      <c r="U56" s="17"/>
      <c r="V56" s="16"/>
      <c r="W56" s="17"/>
      <c r="X56" s="16"/>
      <c r="Y56" s="17"/>
      <c r="Z56" s="16"/>
      <c r="AA56" s="17"/>
      <c r="AB56" s="16"/>
      <c r="AC56" s="17"/>
      <c r="AD56" s="16"/>
      <c r="AE56" s="17"/>
      <c r="AF56" s="16"/>
      <c r="AG56" s="17"/>
      <c r="AH56" s="16"/>
      <c r="AI56" s="17"/>
      <c r="AJ56" s="16"/>
      <c r="AK56" s="17"/>
      <c r="AL56" s="16"/>
      <c r="AM56" s="17"/>
      <c r="AN56" s="16"/>
      <c r="AO56" s="17"/>
      <c r="AP56" s="16"/>
      <c r="AQ56" s="17"/>
      <c r="AR56" s="16"/>
      <c r="AS56" s="17"/>
      <c r="AT56" s="16"/>
      <c r="AU56" s="17"/>
      <c r="AV56" s="16"/>
      <c r="AW56" s="17"/>
      <c r="AX56" s="16"/>
      <c r="AY56" s="17"/>
      <c r="AZ56" s="16"/>
      <c r="BA56" s="17"/>
      <c r="BB56" s="16"/>
      <c r="BC56" s="17"/>
      <c r="BD56" s="16"/>
      <c r="BE56" s="17"/>
      <c r="BF56" s="16"/>
      <c r="BG56" s="17"/>
      <c r="BH56" s="16"/>
      <c r="BI56" s="17"/>
      <c r="BJ56" s="16"/>
      <c r="BK56" s="17"/>
      <c r="BL56" s="8"/>
    </row>
    <row r="57" spans="1:64" ht="12.75" x14ac:dyDescent="0.2">
      <c r="A57" s="9" t="str">
        <f ca="1">IFERROR(__xludf.DUMMYFUNCTION("""COMPUTED_VALUE"""),"HORAS EXTRA/PRIMA ALIMENTICIA")</f>
        <v>HORAS EXTRA/PRIMA ALIMENTICIA</v>
      </c>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
        <f ca="1">IFERROR(__xludf.DUMMYFUNCTION("""COMPUTED_VALUE"""),0)</f>
        <v>0</v>
      </c>
    </row>
    <row r="58" spans="1:64" ht="12.75" x14ac:dyDescent="0.2">
      <c r="A58" s="3" t="str">
        <f ca="1">IFERROR(__xludf.DUMMYFUNCTION("""COMPUTED_VALUE"""),"NOMBRE")</f>
        <v>NOMBRE</v>
      </c>
      <c r="B58" s="4">
        <f ca="1">IFERROR(__xludf.DUMMYFUNCTION("""COMPUTED_VALUE"""),45200)</f>
        <v>45200</v>
      </c>
      <c r="C58" s="5"/>
      <c r="D58" s="4">
        <f ca="1">IFERROR(__xludf.DUMMYFUNCTION("""COMPUTED_VALUE"""),45201)</f>
        <v>45201</v>
      </c>
      <c r="E58" s="5"/>
      <c r="F58" s="4">
        <f ca="1">IFERROR(__xludf.DUMMYFUNCTION("""COMPUTED_VALUE"""),45202)</f>
        <v>45202</v>
      </c>
      <c r="G58" s="5"/>
      <c r="H58" s="4">
        <f ca="1">IFERROR(__xludf.DUMMYFUNCTION("""COMPUTED_VALUE"""),45203)</f>
        <v>45203</v>
      </c>
      <c r="I58" s="5"/>
      <c r="J58" s="4">
        <f ca="1">IFERROR(__xludf.DUMMYFUNCTION("""COMPUTED_VALUE"""),45204)</f>
        <v>45204</v>
      </c>
      <c r="K58" s="5"/>
      <c r="L58" s="4">
        <f ca="1">IFERROR(__xludf.DUMMYFUNCTION("""COMPUTED_VALUE"""),45205)</f>
        <v>45205</v>
      </c>
      <c r="M58" s="5"/>
      <c r="N58" s="4">
        <f ca="1">IFERROR(__xludf.DUMMYFUNCTION("""COMPUTED_VALUE"""),45206)</f>
        <v>45206</v>
      </c>
      <c r="O58" s="5"/>
      <c r="P58" s="4">
        <f ca="1">IFERROR(__xludf.DUMMYFUNCTION("""COMPUTED_VALUE"""),45207)</f>
        <v>45207</v>
      </c>
      <c r="Q58" s="5"/>
      <c r="R58" s="4">
        <f ca="1">IFERROR(__xludf.DUMMYFUNCTION("""COMPUTED_VALUE"""),45208)</f>
        <v>45208</v>
      </c>
      <c r="S58" s="5"/>
      <c r="T58" s="4">
        <f ca="1">IFERROR(__xludf.DUMMYFUNCTION("""COMPUTED_VALUE"""),45209)</f>
        <v>45209</v>
      </c>
      <c r="U58" s="5"/>
      <c r="V58" s="4">
        <f ca="1">IFERROR(__xludf.DUMMYFUNCTION("""COMPUTED_VALUE"""),45210)</f>
        <v>45210</v>
      </c>
      <c r="W58" s="5"/>
      <c r="X58" s="4">
        <f ca="1">IFERROR(__xludf.DUMMYFUNCTION("""COMPUTED_VALUE"""),45211)</f>
        <v>45211</v>
      </c>
      <c r="Y58" s="5"/>
      <c r="Z58" s="4">
        <f ca="1">IFERROR(__xludf.DUMMYFUNCTION("""COMPUTED_VALUE"""),45212)</f>
        <v>45212</v>
      </c>
      <c r="AA58" s="5"/>
      <c r="AB58" s="4">
        <f ca="1">IFERROR(__xludf.DUMMYFUNCTION("""COMPUTED_VALUE"""),45213)</f>
        <v>45213</v>
      </c>
      <c r="AC58" s="5"/>
      <c r="AD58" s="4">
        <f ca="1">IFERROR(__xludf.DUMMYFUNCTION("""COMPUTED_VALUE"""),45214)</f>
        <v>45214</v>
      </c>
      <c r="AE58" s="5"/>
      <c r="AF58" s="4">
        <f ca="1">IFERROR(__xludf.DUMMYFUNCTION("""COMPUTED_VALUE"""),45215)</f>
        <v>45215</v>
      </c>
      <c r="AG58" s="5"/>
      <c r="AH58" s="4">
        <f ca="1">IFERROR(__xludf.DUMMYFUNCTION("""COMPUTED_VALUE"""),45216)</f>
        <v>45216</v>
      </c>
      <c r="AI58" s="5"/>
      <c r="AJ58" s="4">
        <f ca="1">IFERROR(__xludf.DUMMYFUNCTION("""COMPUTED_VALUE"""),45217)</f>
        <v>45217</v>
      </c>
      <c r="AK58" s="5"/>
      <c r="AL58" s="4">
        <f ca="1">IFERROR(__xludf.DUMMYFUNCTION("""COMPUTED_VALUE"""),45218)</f>
        <v>45218</v>
      </c>
      <c r="AM58" s="5"/>
      <c r="AN58" s="4">
        <f ca="1">IFERROR(__xludf.DUMMYFUNCTION("""COMPUTED_VALUE"""),45219)</f>
        <v>45219</v>
      </c>
      <c r="AO58" s="5"/>
      <c r="AP58" s="4">
        <f ca="1">IFERROR(__xludf.DUMMYFUNCTION("""COMPUTED_VALUE"""),45220)</f>
        <v>45220</v>
      </c>
      <c r="AQ58" s="5"/>
      <c r="AR58" s="4">
        <f ca="1">IFERROR(__xludf.DUMMYFUNCTION("""COMPUTED_VALUE"""),45221)</f>
        <v>45221</v>
      </c>
      <c r="AS58" s="5"/>
      <c r="AT58" s="4">
        <f ca="1">IFERROR(__xludf.DUMMYFUNCTION("""COMPUTED_VALUE"""),45222)</f>
        <v>45222</v>
      </c>
      <c r="AU58" s="5"/>
      <c r="AV58" s="4">
        <f ca="1">IFERROR(__xludf.DUMMYFUNCTION("""COMPUTED_VALUE"""),45223)</f>
        <v>45223</v>
      </c>
      <c r="AW58" s="5"/>
      <c r="AX58" s="4">
        <f ca="1">IFERROR(__xludf.DUMMYFUNCTION("""COMPUTED_VALUE"""),45224)</f>
        <v>45224</v>
      </c>
      <c r="AY58" s="5"/>
      <c r="AZ58" s="4">
        <f ca="1">IFERROR(__xludf.DUMMYFUNCTION("""COMPUTED_VALUE"""),45225)</f>
        <v>45225</v>
      </c>
      <c r="BA58" s="5"/>
      <c r="BB58" s="4">
        <f ca="1">IFERROR(__xludf.DUMMYFUNCTION("""COMPUTED_VALUE"""),45226)</f>
        <v>45226</v>
      </c>
      <c r="BC58" s="5"/>
      <c r="BD58" s="4">
        <f ca="1">IFERROR(__xludf.DUMMYFUNCTION("""COMPUTED_VALUE"""),45227)</f>
        <v>45227</v>
      </c>
      <c r="BE58" s="5"/>
      <c r="BF58" s="4">
        <f ca="1">IFERROR(__xludf.DUMMYFUNCTION("""COMPUTED_VALUE"""),45228)</f>
        <v>45228</v>
      </c>
      <c r="BG58" s="5"/>
      <c r="BH58" s="4">
        <f ca="1">IFERROR(__xludf.DUMMYFUNCTION("""COMPUTED_VALUE"""),45229)</f>
        <v>45229</v>
      </c>
      <c r="BI58" s="5"/>
      <c r="BJ58" s="4">
        <f ca="1">IFERROR(__xludf.DUMMYFUNCTION("""COMPUTED_VALUE"""),45230)</f>
        <v>45230</v>
      </c>
      <c r="BK58" s="5"/>
      <c r="BL58" s="6" t="str">
        <f ca="1">IFERROR(__xludf.DUMMYFUNCTION("""COMPUTED_VALUE"""),"HORAS EXTRA")</f>
        <v>HORAS EXTRA</v>
      </c>
    </row>
    <row r="59" spans="1:64" ht="12.75" x14ac:dyDescent="0.2">
      <c r="A59" s="18"/>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8"/>
    </row>
    <row r="60" spans="1:64" ht="79.5" customHeight="1" x14ac:dyDescent="0.2">
      <c r="A60" s="17"/>
      <c r="B60" s="16"/>
      <c r="C60" s="17"/>
      <c r="D60" s="16"/>
      <c r="E60" s="17"/>
      <c r="F60" s="16"/>
      <c r="G60" s="17"/>
      <c r="H60" s="16"/>
      <c r="I60" s="17"/>
      <c r="J60" s="16"/>
      <c r="K60" s="17"/>
      <c r="L60" s="16"/>
      <c r="M60" s="17"/>
      <c r="N60" s="16"/>
      <c r="O60" s="17"/>
      <c r="P60" s="16"/>
      <c r="Q60" s="17"/>
      <c r="R60" s="16"/>
      <c r="S60" s="17"/>
      <c r="T60" s="16"/>
      <c r="U60" s="17"/>
      <c r="V60" s="16"/>
      <c r="W60" s="17"/>
      <c r="X60" s="16"/>
      <c r="Y60" s="17"/>
      <c r="Z60" s="16"/>
      <c r="AA60" s="17"/>
      <c r="AB60" s="16"/>
      <c r="AC60" s="17"/>
      <c r="AD60" s="16"/>
      <c r="AE60" s="17"/>
      <c r="AF60" s="16"/>
      <c r="AG60" s="17"/>
      <c r="AH60" s="16"/>
      <c r="AI60" s="17"/>
      <c r="AJ60" s="16"/>
      <c r="AK60" s="17"/>
      <c r="AL60" s="16"/>
      <c r="AM60" s="17"/>
      <c r="AN60" s="16"/>
      <c r="AO60" s="17"/>
      <c r="AP60" s="16"/>
      <c r="AQ60" s="17"/>
      <c r="AR60" s="16"/>
      <c r="AS60" s="17"/>
      <c r="AT60" s="16"/>
      <c r="AU60" s="17"/>
      <c r="AV60" s="16"/>
      <c r="AW60" s="17"/>
      <c r="AX60" s="16"/>
      <c r="AY60" s="17"/>
      <c r="AZ60" s="16"/>
      <c r="BA60" s="17"/>
      <c r="BB60" s="16"/>
      <c r="BC60" s="17"/>
      <c r="BD60" s="16"/>
      <c r="BE60" s="17"/>
      <c r="BF60" s="16"/>
      <c r="BG60" s="17"/>
      <c r="BH60" s="16"/>
      <c r="BI60" s="17"/>
      <c r="BJ60" s="16"/>
      <c r="BK60" s="17"/>
      <c r="BL60" s="8"/>
    </row>
    <row r="61" spans="1:64" ht="12.75" x14ac:dyDescent="0.2">
      <c r="A61" s="9" t="str">
        <f ca="1">IFERROR(__xludf.DUMMYFUNCTION("""COMPUTED_VALUE"""),"HORAS EXTRA/PRIMA ALIMENTICIA")</f>
        <v>HORAS EXTRA/PRIMA ALIMENTICIA</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
        <f ca="1">IFERROR(__xludf.DUMMYFUNCTION("""COMPUTED_VALUE"""),0)</f>
        <v>0</v>
      </c>
    </row>
    <row r="62" spans="1:64" ht="12.75" x14ac:dyDescent="0.2">
      <c r="A62" s="3" t="str">
        <f ca="1">IFERROR(__xludf.DUMMYFUNCTION("""COMPUTED_VALUE"""),"NOMBRE")</f>
        <v>NOMBRE</v>
      </c>
      <c r="B62" s="4">
        <f ca="1">IFERROR(__xludf.DUMMYFUNCTION("""COMPUTED_VALUE"""),45200)</f>
        <v>45200</v>
      </c>
      <c r="C62" s="5"/>
      <c r="D62" s="4">
        <f ca="1">IFERROR(__xludf.DUMMYFUNCTION("""COMPUTED_VALUE"""),45201)</f>
        <v>45201</v>
      </c>
      <c r="E62" s="5"/>
      <c r="F62" s="4">
        <f ca="1">IFERROR(__xludf.DUMMYFUNCTION("""COMPUTED_VALUE"""),45202)</f>
        <v>45202</v>
      </c>
      <c r="G62" s="5"/>
      <c r="H62" s="4">
        <f ca="1">IFERROR(__xludf.DUMMYFUNCTION("""COMPUTED_VALUE"""),45203)</f>
        <v>45203</v>
      </c>
      <c r="I62" s="5"/>
      <c r="J62" s="4">
        <f ca="1">IFERROR(__xludf.DUMMYFUNCTION("""COMPUTED_VALUE"""),45204)</f>
        <v>45204</v>
      </c>
      <c r="K62" s="5"/>
      <c r="L62" s="4">
        <f ca="1">IFERROR(__xludf.DUMMYFUNCTION("""COMPUTED_VALUE"""),45205)</f>
        <v>45205</v>
      </c>
      <c r="M62" s="5"/>
      <c r="N62" s="4">
        <f ca="1">IFERROR(__xludf.DUMMYFUNCTION("""COMPUTED_VALUE"""),45206)</f>
        <v>45206</v>
      </c>
      <c r="O62" s="5"/>
      <c r="P62" s="4">
        <f ca="1">IFERROR(__xludf.DUMMYFUNCTION("""COMPUTED_VALUE"""),45207)</f>
        <v>45207</v>
      </c>
      <c r="Q62" s="5"/>
      <c r="R62" s="4">
        <f ca="1">IFERROR(__xludf.DUMMYFUNCTION("""COMPUTED_VALUE"""),45208)</f>
        <v>45208</v>
      </c>
      <c r="S62" s="5"/>
      <c r="T62" s="4">
        <f ca="1">IFERROR(__xludf.DUMMYFUNCTION("""COMPUTED_VALUE"""),45209)</f>
        <v>45209</v>
      </c>
      <c r="U62" s="5"/>
      <c r="V62" s="4">
        <f ca="1">IFERROR(__xludf.DUMMYFUNCTION("""COMPUTED_VALUE"""),45210)</f>
        <v>45210</v>
      </c>
      <c r="W62" s="5"/>
      <c r="X62" s="4">
        <f ca="1">IFERROR(__xludf.DUMMYFUNCTION("""COMPUTED_VALUE"""),45211)</f>
        <v>45211</v>
      </c>
      <c r="Y62" s="5"/>
      <c r="Z62" s="4">
        <f ca="1">IFERROR(__xludf.DUMMYFUNCTION("""COMPUTED_VALUE"""),45212)</f>
        <v>45212</v>
      </c>
      <c r="AA62" s="5"/>
      <c r="AB62" s="4">
        <f ca="1">IFERROR(__xludf.DUMMYFUNCTION("""COMPUTED_VALUE"""),45213)</f>
        <v>45213</v>
      </c>
      <c r="AC62" s="5"/>
      <c r="AD62" s="4">
        <f ca="1">IFERROR(__xludf.DUMMYFUNCTION("""COMPUTED_VALUE"""),45214)</f>
        <v>45214</v>
      </c>
      <c r="AE62" s="5"/>
      <c r="AF62" s="4">
        <f ca="1">IFERROR(__xludf.DUMMYFUNCTION("""COMPUTED_VALUE"""),45215)</f>
        <v>45215</v>
      </c>
      <c r="AG62" s="5"/>
      <c r="AH62" s="4">
        <f ca="1">IFERROR(__xludf.DUMMYFUNCTION("""COMPUTED_VALUE"""),45216)</f>
        <v>45216</v>
      </c>
      <c r="AI62" s="5"/>
      <c r="AJ62" s="4">
        <f ca="1">IFERROR(__xludf.DUMMYFUNCTION("""COMPUTED_VALUE"""),45217)</f>
        <v>45217</v>
      </c>
      <c r="AK62" s="5"/>
      <c r="AL62" s="4">
        <f ca="1">IFERROR(__xludf.DUMMYFUNCTION("""COMPUTED_VALUE"""),45218)</f>
        <v>45218</v>
      </c>
      <c r="AM62" s="5"/>
      <c r="AN62" s="4">
        <f ca="1">IFERROR(__xludf.DUMMYFUNCTION("""COMPUTED_VALUE"""),45219)</f>
        <v>45219</v>
      </c>
      <c r="AO62" s="5"/>
      <c r="AP62" s="4">
        <f ca="1">IFERROR(__xludf.DUMMYFUNCTION("""COMPUTED_VALUE"""),45220)</f>
        <v>45220</v>
      </c>
      <c r="AQ62" s="5"/>
      <c r="AR62" s="4">
        <f ca="1">IFERROR(__xludf.DUMMYFUNCTION("""COMPUTED_VALUE"""),45221)</f>
        <v>45221</v>
      </c>
      <c r="AS62" s="5"/>
      <c r="AT62" s="4">
        <f ca="1">IFERROR(__xludf.DUMMYFUNCTION("""COMPUTED_VALUE"""),45222)</f>
        <v>45222</v>
      </c>
      <c r="AU62" s="5"/>
      <c r="AV62" s="4">
        <f ca="1">IFERROR(__xludf.DUMMYFUNCTION("""COMPUTED_VALUE"""),45223)</f>
        <v>45223</v>
      </c>
      <c r="AW62" s="5"/>
      <c r="AX62" s="4">
        <f ca="1">IFERROR(__xludf.DUMMYFUNCTION("""COMPUTED_VALUE"""),45224)</f>
        <v>45224</v>
      </c>
      <c r="AY62" s="5"/>
      <c r="AZ62" s="4">
        <f ca="1">IFERROR(__xludf.DUMMYFUNCTION("""COMPUTED_VALUE"""),45225)</f>
        <v>45225</v>
      </c>
      <c r="BA62" s="5"/>
      <c r="BB62" s="4">
        <f ca="1">IFERROR(__xludf.DUMMYFUNCTION("""COMPUTED_VALUE"""),45226)</f>
        <v>45226</v>
      </c>
      <c r="BC62" s="5"/>
      <c r="BD62" s="4">
        <f ca="1">IFERROR(__xludf.DUMMYFUNCTION("""COMPUTED_VALUE"""),45227)</f>
        <v>45227</v>
      </c>
      <c r="BE62" s="5"/>
      <c r="BF62" s="4">
        <f ca="1">IFERROR(__xludf.DUMMYFUNCTION("""COMPUTED_VALUE"""),45228)</f>
        <v>45228</v>
      </c>
      <c r="BG62" s="5"/>
      <c r="BH62" s="4">
        <f ca="1">IFERROR(__xludf.DUMMYFUNCTION("""COMPUTED_VALUE"""),45229)</f>
        <v>45229</v>
      </c>
      <c r="BI62" s="5"/>
      <c r="BJ62" s="4">
        <f ca="1">IFERROR(__xludf.DUMMYFUNCTION("""COMPUTED_VALUE"""),45230)</f>
        <v>45230</v>
      </c>
      <c r="BK62" s="5"/>
      <c r="BL62" s="6" t="str">
        <f ca="1">IFERROR(__xludf.DUMMYFUNCTION("""COMPUTED_VALUE"""),"HORAS EXTRA")</f>
        <v>HORAS EXTRA</v>
      </c>
    </row>
    <row r="63" spans="1:64" ht="12.75" x14ac:dyDescent="0.2">
      <c r="A63" s="18"/>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8"/>
    </row>
    <row r="64" spans="1:64" ht="79.5" customHeight="1" x14ac:dyDescent="0.2">
      <c r="A64" s="17"/>
      <c r="B64" s="16"/>
      <c r="C64" s="17"/>
      <c r="D64" s="16"/>
      <c r="E64" s="17"/>
      <c r="F64" s="16"/>
      <c r="G64" s="17"/>
      <c r="H64" s="16"/>
      <c r="I64" s="17"/>
      <c r="J64" s="16"/>
      <c r="K64" s="17"/>
      <c r="L64" s="16"/>
      <c r="M64" s="17"/>
      <c r="N64" s="16"/>
      <c r="O64" s="17"/>
      <c r="P64" s="16"/>
      <c r="Q64" s="17"/>
      <c r="R64" s="16"/>
      <c r="S64" s="17"/>
      <c r="T64" s="16"/>
      <c r="U64" s="17"/>
      <c r="V64" s="16"/>
      <c r="W64" s="17"/>
      <c r="X64" s="16"/>
      <c r="Y64" s="17"/>
      <c r="Z64" s="16"/>
      <c r="AA64" s="17"/>
      <c r="AB64" s="16"/>
      <c r="AC64" s="17"/>
      <c r="AD64" s="16"/>
      <c r="AE64" s="17"/>
      <c r="AF64" s="16"/>
      <c r="AG64" s="17"/>
      <c r="AH64" s="16"/>
      <c r="AI64" s="17"/>
      <c r="AJ64" s="16"/>
      <c r="AK64" s="17"/>
      <c r="AL64" s="16"/>
      <c r="AM64" s="17"/>
      <c r="AN64" s="16"/>
      <c r="AO64" s="17"/>
      <c r="AP64" s="16"/>
      <c r="AQ64" s="17"/>
      <c r="AR64" s="16"/>
      <c r="AS64" s="17"/>
      <c r="AT64" s="16"/>
      <c r="AU64" s="17"/>
      <c r="AV64" s="16"/>
      <c r="AW64" s="17"/>
      <c r="AX64" s="16"/>
      <c r="AY64" s="17"/>
      <c r="AZ64" s="16"/>
      <c r="BA64" s="17"/>
      <c r="BB64" s="16"/>
      <c r="BC64" s="17"/>
      <c r="BD64" s="16"/>
      <c r="BE64" s="17"/>
      <c r="BF64" s="16"/>
      <c r="BG64" s="17"/>
      <c r="BH64" s="16"/>
      <c r="BI64" s="17"/>
      <c r="BJ64" s="16"/>
      <c r="BK64" s="17"/>
      <c r="BL64" s="8"/>
    </row>
    <row r="65" spans="1:64" ht="12.75" x14ac:dyDescent="0.2">
      <c r="A65" s="9" t="str">
        <f ca="1">IFERROR(__xludf.DUMMYFUNCTION("""COMPUTED_VALUE"""),"HORAS EXTRA/PRIMA ALIMENTICIA")</f>
        <v>HORAS EXTRA/PRIMA ALIMENTICIA</v>
      </c>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
        <f ca="1">IFERROR(__xludf.DUMMYFUNCTION("""COMPUTED_VALUE"""),0)</f>
        <v>0</v>
      </c>
    </row>
    <row r="66" spans="1:64" ht="12.75" x14ac:dyDescent="0.2">
      <c r="A66" s="3" t="str">
        <f ca="1">IFERROR(__xludf.DUMMYFUNCTION("""COMPUTED_VALUE"""),"NOMBRE")</f>
        <v>NOMBRE</v>
      </c>
      <c r="B66" s="4">
        <f ca="1">IFERROR(__xludf.DUMMYFUNCTION("""COMPUTED_VALUE"""),45200)</f>
        <v>45200</v>
      </c>
      <c r="C66" s="5"/>
      <c r="D66" s="4">
        <f ca="1">IFERROR(__xludf.DUMMYFUNCTION("""COMPUTED_VALUE"""),45201)</f>
        <v>45201</v>
      </c>
      <c r="E66" s="5"/>
      <c r="F66" s="4">
        <f ca="1">IFERROR(__xludf.DUMMYFUNCTION("""COMPUTED_VALUE"""),45202)</f>
        <v>45202</v>
      </c>
      <c r="G66" s="5"/>
      <c r="H66" s="4">
        <f ca="1">IFERROR(__xludf.DUMMYFUNCTION("""COMPUTED_VALUE"""),45203)</f>
        <v>45203</v>
      </c>
      <c r="I66" s="5"/>
      <c r="J66" s="4">
        <f ca="1">IFERROR(__xludf.DUMMYFUNCTION("""COMPUTED_VALUE"""),45204)</f>
        <v>45204</v>
      </c>
      <c r="K66" s="5"/>
      <c r="L66" s="4">
        <f ca="1">IFERROR(__xludf.DUMMYFUNCTION("""COMPUTED_VALUE"""),45205)</f>
        <v>45205</v>
      </c>
      <c r="M66" s="5"/>
      <c r="N66" s="4">
        <f ca="1">IFERROR(__xludf.DUMMYFUNCTION("""COMPUTED_VALUE"""),45206)</f>
        <v>45206</v>
      </c>
      <c r="O66" s="5"/>
      <c r="P66" s="4">
        <f ca="1">IFERROR(__xludf.DUMMYFUNCTION("""COMPUTED_VALUE"""),45207)</f>
        <v>45207</v>
      </c>
      <c r="Q66" s="5"/>
      <c r="R66" s="4">
        <f ca="1">IFERROR(__xludf.DUMMYFUNCTION("""COMPUTED_VALUE"""),45208)</f>
        <v>45208</v>
      </c>
      <c r="S66" s="5"/>
      <c r="T66" s="4">
        <f ca="1">IFERROR(__xludf.DUMMYFUNCTION("""COMPUTED_VALUE"""),45209)</f>
        <v>45209</v>
      </c>
      <c r="U66" s="5"/>
      <c r="V66" s="4">
        <f ca="1">IFERROR(__xludf.DUMMYFUNCTION("""COMPUTED_VALUE"""),45210)</f>
        <v>45210</v>
      </c>
      <c r="W66" s="5"/>
      <c r="X66" s="4">
        <f ca="1">IFERROR(__xludf.DUMMYFUNCTION("""COMPUTED_VALUE"""),45211)</f>
        <v>45211</v>
      </c>
      <c r="Y66" s="5"/>
      <c r="Z66" s="4">
        <f ca="1">IFERROR(__xludf.DUMMYFUNCTION("""COMPUTED_VALUE"""),45212)</f>
        <v>45212</v>
      </c>
      <c r="AA66" s="5"/>
      <c r="AB66" s="4">
        <f ca="1">IFERROR(__xludf.DUMMYFUNCTION("""COMPUTED_VALUE"""),45213)</f>
        <v>45213</v>
      </c>
      <c r="AC66" s="5"/>
      <c r="AD66" s="4">
        <f ca="1">IFERROR(__xludf.DUMMYFUNCTION("""COMPUTED_VALUE"""),45214)</f>
        <v>45214</v>
      </c>
      <c r="AE66" s="5"/>
      <c r="AF66" s="4">
        <f ca="1">IFERROR(__xludf.DUMMYFUNCTION("""COMPUTED_VALUE"""),45215)</f>
        <v>45215</v>
      </c>
      <c r="AG66" s="5"/>
      <c r="AH66" s="4">
        <f ca="1">IFERROR(__xludf.DUMMYFUNCTION("""COMPUTED_VALUE"""),45216)</f>
        <v>45216</v>
      </c>
      <c r="AI66" s="5"/>
      <c r="AJ66" s="4">
        <f ca="1">IFERROR(__xludf.DUMMYFUNCTION("""COMPUTED_VALUE"""),45217)</f>
        <v>45217</v>
      </c>
      <c r="AK66" s="5"/>
      <c r="AL66" s="4">
        <f ca="1">IFERROR(__xludf.DUMMYFUNCTION("""COMPUTED_VALUE"""),45218)</f>
        <v>45218</v>
      </c>
      <c r="AM66" s="5"/>
      <c r="AN66" s="4">
        <f ca="1">IFERROR(__xludf.DUMMYFUNCTION("""COMPUTED_VALUE"""),45219)</f>
        <v>45219</v>
      </c>
      <c r="AO66" s="5"/>
      <c r="AP66" s="4">
        <f ca="1">IFERROR(__xludf.DUMMYFUNCTION("""COMPUTED_VALUE"""),45220)</f>
        <v>45220</v>
      </c>
      <c r="AQ66" s="5"/>
      <c r="AR66" s="4">
        <f ca="1">IFERROR(__xludf.DUMMYFUNCTION("""COMPUTED_VALUE"""),45221)</f>
        <v>45221</v>
      </c>
      <c r="AS66" s="5"/>
      <c r="AT66" s="4">
        <f ca="1">IFERROR(__xludf.DUMMYFUNCTION("""COMPUTED_VALUE"""),45222)</f>
        <v>45222</v>
      </c>
      <c r="AU66" s="5"/>
      <c r="AV66" s="4">
        <f ca="1">IFERROR(__xludf.DUMMYFUNCTION("""COMPUTED_VALUE"""),45223)</f>
        <v>45223</v>
      </c>
      <c r="AW66" s="5"/>
      <c r="AX66" s="4">
        <f ca="1">IFERROR(__xludf.DUMMYFUNCTION("""COMPUTED_VALUE"""),45224)</f>
        <v>45224</v>
      </c>
      <c r="AY66" s="5"/>
      <c r="AZ66" s="4">
        <f ca="1">IFERROR(__xludf.DUMMYFUNCTION("""COMPUTED_VALUE"""),45225)</f>
        <v>45225</v>
      </c>
      <c r="BA66" s="5"/>
      <c r="BB66" s="4">
        <f ca="1">IFERROR(__xludf.DUMMYFUNCTION("""COMPUTED_VALUE"""),45226)</f>
        <v>45226</v>
      </c>
      <c r="BC66" s="5"/>
      <c r="BD66" s="4">
        <f ca="1">IFERROR(__xludf.DUMMYFUNCTION("""COMPUTED_VALUE"""),45227)</f>
        <v>45227</v>
      </c>
      <c r="BE66" s="5"/>
      <c r="BF66" s="4">
        <f ca="1">IFERROR(__xludf.DUMMYFUNCTION("""COMPUTED_VALUE"""),45228)</f>
        <v>45228</v>
      </c>
      <c r="BG66" s="5"/>
      <c r="BH66" s="4">
        <f ca="1">IFERROR(__xludf.DUMMYFUNCTION("""COMPUTED_VALUE"""),45229)</f>
        <v>45229</v>
      </c>
      <c r="BI66" s="5"/>
      <c r="BJ66" s="4">
        <f ca="1">IFERROR(__xludf.DUMMYFUNCTION("""COMPUTED_VALUE"""),45230)</f>
        <v>45230</v>
      </c>
      <c r="BK66" s="5"/>
      <c r="BL66" s="6" t="str">
        <f ca="1">IFERROR(__xludf.DUMMYFUNCTION("""COMPUTED_VALUE"""),"HORAS EXTRA")</f>
        <v>HORAS EXTRA</v>
      </c>
    </row>
    <row r="67" spans="1:64" ht="12.75" x14ac:dyDescent="0.2">
      <c r="A67" s="18"/>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8"/>
    </row>
    <row r="68" spans="1:64" ht="79.5" customHeight="1" x14ac:dyDescent="0.2">
      <c r="A68" s="17"/>
      <c r="B68" s="16"/>
      <c r="C68" s="17"/>
      <c r="D68" s="16"/>
      <c r="E68" s="17"/>
      <c r="F68" s="16"/>
      <c r="G68" s="17"/>
      <c r="H68" s="16"/>
      <c r="I68" s="17"/>
      <c r="J68" s="16"/>
      <c r="K68" s="17"/>
      <c r="L68" s="16"/>
      <c r="M68" s="17"/>
      <c r="N68" s="16"/>
      <c r="O68" s="17"/>
      <c r="P68" s="16"/>
      <c r="Q68" s="17"/>
      <c r="R68" s="16"/>
      <c r="S68" s="17"/>
      <c r="T68" s="16"/>
      <c r="U68" s="17"/>
      <c r="V68" s="16"/>
      <c r="W68" s="17"/>
      <c r="X68" s="16"/>
      <c r="Y68" s="17"/>
      <c r="Z68" s="16"/>
      <c r="AA68" s="17"/>
      <c r="AB68" s="16"/>
      <c r="AC68" s="17"/>
      <c r="AD68" s="16"/>
      <c r="AE68" s="17"/>
      <c r="AF68" s="16"/>
      <c r="AG68" s="17"/>
      <c r="AH68" s="16"/>
      <c r="AI68" s="17"/>
      <c r="AJ68" s="16"/>
      <c r="AK68" s="17"/>
      <c r="AL68" s="16"/>
      <c r="AM68" s="17"/>
      <c r="AN68" s="16"/>
      <c r="AO68" s="17"/>
      <c r="AP68" s="16"/>
      <c r="AQ68" s="17"/>
      <c r="AR68" s="16"/>
      <c r="AS68" s="17"/>
      <c r="AT68" s="16"/>
      <c r="AU68" s="17"/>
      <c r="AV68" s="16"/>
      <c r="AW68" s="17"/>
      <c r="AX68" s="16"/>
      <c r="AY68" s="17"/>
      <c r="AZ68" s="16"/>
      <c r="BA68" s="17"/>
      <c r="BB68" s="16"/>
      <c r="BC68" s="17"/>
      <c r="BD68" s="16"/>
      <c r="BE68" s="17"/>
      <c r="BF68" s="16"/>
      <c r="BG68" s="17"/>
      <c r="BH68" s="16"/>
      <c r="BI68" s="17"/>
      <c r="BJ68" s="16"/>
      <c r="BK68" s="17"/>
      <c r="BL68" s="8"/>
    </row>
    <row r="69" spans="1:64" ht="12.75" x14ac:dyDescent="0.2">
      <c r="A69" s="9" t="str">
        <f ca="1">IFERROR(__xludf.DUMMYFUNCTION("""COMPUTED_VALUE"""),"HORAS EXTRA/PRIMA ALIMENTICIA")</f>
        <v>HORAS EXTRA/PRIMA ALIMENTICIA</v>
      </c>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
        <f ca="1">IFERROR(__xludf.DUMMYFUNCTION("""COMPUTED_VALUE"""),0)</f>
        <v>0</v>
      </c>
    </row>
    <row r="70" spans="1:64" ht="12.75" x14ac:dyDescent="0.2">
      <c r="A70" s="3" t="str">
        <f ca="1">IFERROR(__xludf.DUMMYFUNCTION("""COMPUTED_VALUE"""),"NOMBRE")</f>
        <v>NOMBRE</v>
      </c>
      <c r="B70" s="4">
        <f ca="1">IFERROR(__xludf.DUMMYFUNCTION("""COMPUTED_VALUE"""),45200)</f>
        <v>45200</v>
      </c>
      <c r="C70" s="5"/>
      <c r="D70" s="4">
        <f ca="1">IFERROR(__xludf.DUMMYFUNCTION("""COMPUTED_VALUE"""),45201)</f>
        <v>45201</v>
      </c>
      <c r="E70" s="5"/>
      <c r="F70" s="4">
        <f ca="1">IFERROR(__xludf.DUMMYFUNCTION("""COMPUTED_VALUE"""),45202)</f>
        <v>45202</v>
      </c>
      <c r="G70" s="5"/>
      <c r="H70" s="4">
        <f ca="1">IFERROR(__xludf.DUMMYFUNCTION("""COMPUTED_VALUE"""),45203)</f>
        <v>45203</v>
      </c>
      <c r="I70" s="5"/>
      <c r="J70" s="4">
        <f ca="1">IFERROR(__xludf.DUMMYFUNCTION("""COMPUTED_VALUE"""),45204)</f>
        <v>45204</v>
      </c>
      <c r="K70" s="5"/>
      <c r="L70" s="4">
        <f ca="1">IFERROR(__xludf.DUMMYFUNCTION("""COMPUTED_VALUE"""),45205)</f>
        <v>45205</v>
      </c>
      <c r="M70" s="5"/>
      <c r="N70" s="4">
        <f ca="1">IFERROR(__xludf.DUMMYFUNCTION("""COMPUTED_VALUE"""),45206)</f>
        <v>45206</v>
      </c>
      <c r="O70" s="5"/>
      <c r="P70" s="4">
        <f ca="1">IFERROR(__xludf.DUMMYFUNCTION("""COMPUTED_VALUE"""),45207)</f>
        <v>45207</v>
      </c>
      <c r="Q70" s="5"/>
      <c r="R70" s="4">
        <f ca="1">IFERROR(__xludf.DUMMYFUNCTION("""COMPUTED_VALUE"""),45208)</f>
        <v>45208</v>
      </c>
      <c r="S70" s="5"/>
      <c r="T70" s="4">
        <f ca="1">IFERROR(__xludf.DUMMYFUNCTION("""COMPUTED_VALUE"""),45209)</f>
        <v>45209</v>
      </c>
      <c r="U70" s="5"/>
      <c r="V70" s="4">
        <f ca="1">IFERROR(__xludf.DUMMYFUNCTION("""COMPUTED_VALUE"""),45210)</f>
        <v>45210</v>
      </c>
      <c r="W70" s="5"/>
      <c r="X70" s="4">
        <f ca="1">IFERROR(__xludf.DUMMYFUNCTION("""COMPUTED_VALUE"""),45211)</f>
        <v>45211</v>
      </c>
      <c r="Y70" s="5"/>
      <c r="Z70" s="4">
        <f ca="1">IFERROR(__xludf.DUMMYFUNCTION("""COMPUTED_VALUE"""),45212)</f>
        <v>45212</v>
      </c>
      <c r="AA70" s="5"/>
      <c r="AB70" s="4">
        <f ca="1">IFERROR(__xludf.DUMMYFUNCTION("""COMPUTED_VALUE"""),45213)</f>
        <v>45213</v>
      </c>
      <c r="AC70" s="5"/>
      <c r="AD70" s="4">
        <f ca="1">IFERROR(__xludf.DUMMYFUNCTION("""COMPUTED_VALUE"""),45214)</f>
        <v>45214</v>
      </c>
      <c r="AE70" s="5"/>
      <c r="AF70" s="4">
        <f ca="1">IFERROR(__xludf.DUMMYFUNCTION("""COMPUTED_VALUE"""),45215)</f>
        <v>45215</v>
      </c>
      <c r="AG70" s="5"/>
      <c r="AH70" s="4">
        <f ca="1">IFERROR(__xludf.DUMMYFUNCTION("""COMPUTED_VALUE"""),45216)</f>
        <v>45216</v>
      </c>
      <c r="AI70" s="5"/>
      <c r="AJ70" s="4">
        <f ca="1">IFERROR(__xludf.DUMMYFUNCTION("""COMPUTED_VALUE"""),45217)</f>
        <v>45217</v>
      </c>
      <c r="AK70" s="5"/>
      <c r="AL70" s="4">
        <f ca="1">IFERROR(__xludf.DUMMYFUNCTION("""COMPUTED_VALUE"""),45218)</f>
        <v>45218</v>
      </c>
      <c r="AM70" s="5"/>
      <c r="AN70" s="4">
        <f ca="1">IFERROR(__xludf.DUMMYFUNCTION("""COMPUTED_VALUE"""),45219)</f>
        <v>45219</v>
      </c>
      <c r="AO70" s="5"/>
      <c r="AP70" s="4">
        <f ca="1">IFERROR(__xludf.DUMMYFUNCTION("""COMPUTED_VALUE"""),45220)</f>
        <v>45220</v>
      </c>
      <c r="AQ70" s="5"/>
      <c r="AR70" s="4">
        <f ca="1">IFERROR(__xludf.DUMMYFUNCTION("""COMPUTED_VALUE"""),45221)</f>
        <v>45221</v>
      </c>
      <c r="AS70" s="5"/>
      <c r="AT70" s="4">
        <f ca="1">IFERROR(__xludf.DUMMYFUNCTION("""COMPUTED_VALUE"""),45222)</f>
        <v>45222</v>
      </c>
      <c r="AU70" s="5"/>
      <c r="AV70" s="4">
        <f ca="1">IFERROR(__xludf.DUMMYFUNCTION("""COMPUTED_VALUE"""),45223)</f>
        <v>45223</v>
      </c>
      <c r="AW70" s="5"/>
      <c r="AX70" s="4">
        <f ca="1">IFERROR(__xludf.DUMMYFUNCTION("""COMPUTED_VALUE"""),45224)</f>
        <v>45224</v>
      </c>
      <c r="AY70" s="5"/>
      <c r="AZ70" s="4">
        <f ca="1">IFERROR(__xludf.DUMMYFUNCTION("""COMPUTED_VALUE"""),45225)</f>
        <v>45225</v>
      </c>
      <c r="BA70" s="5"/>
      <c r="BB70" s="4">
        <f ca="1">IFERROR(__xludf.DUMMYFUNCTION("""COMPUTED_VALUE"""),45226)</f>
        <v>45226</v>
      </c>
      <c r="BC70" s="5"/>
      <c r="BD70" s="4">
        <f ca="1">IFERROR(__xludf.DUMMYFUNCTION("""COMPUTED_VALUE"""),45227)</f>
        <v>45227</v>
      </c>
      <c r="BE70" s="5"/>
      <c r="BF70" s="4">
        <f ca="1">IFERROR(__xludf.DUMMYFUNCTION("""COMPUTED_VALUE"""),45228)</f>
        <v>45228</v>
      </c>
      <c r="BG70" s="5"/>
      <c r="BH70" s="4">
        <f ca="1">IFERROR(__xludf.DUMMYFUNCTION("""COMPUTED_VALUE"""),45229)</f>
        <v>45229</v>
      </c>
      <c r="BI70" s="5"/>
      <c r="BJ70" s="4">
        <f ca="1">IFERROR(__xludf.DUMMYFUNCTION("""COMPUTED_VALUE"""),45230)</f>
        <v>45230</v>
      </c>
      <c r="BK70" s="5"/>
      <c r="BL70" s="6" t="str">
        <f ca="1">IFERROR(__xludf.DUMMYFUNCTION("""COMPUTED_VALUE"""),"HORAS EXTRA")</f>
        <v>HORAS EXTRA</v>
      </c>
    </row>
    <row r="71" spans="1:64" ht="12.75" x14ac:dyDescent="0.2">
      <c r="A71" s="18"/>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8"/>
    </row>
    <row r="72" spans="1:64" ht="79.5" customHeight="1" x14ac:dyDescent="0.2">
      <c r="A72" s="17"/>
      <c r="B72" s="16"/>
      <c r="C72" s="17"/>
      <c r="D72" s="16"/>
      <c r="E72" s="17"/>
      <c r="F72" s="16"/>
      <c r="G72" s="17"/>
      <c r="H72" s="16"/>
      <c r="I72" s="17"/>
      <c r="J72" s="16"/>
      <c r="K72" s="17"/>
      <c r="L72" s="16"/>
      <c r="M72" s="17"/>
      <c r="N72" s="16"/>
      <c r="O72" s="17"/>
      <c r="P72" s="16"/>
      <c r="Q72" s="17"/>
      <c r="R72" s="16"/>
      <c r="S72" s="17"/>
      <c r="T72" s="16"/>
      <c r="U72" s="17"/>
      <c r="V72" s="16"/>
      <c r="W72" s="17"/>
      <c r="X72" s="16"/>
      <c r="Y72" s="17"/>
      <c r="Z72" s="16"/>
      <c r="AA72" s="17"/>
      <c r="AB72" s="16"/>
      <c r="AC72" s="17"/>
      <c r="AD72" s="16"/>
      <c r="AE72" s="17"/>
      <c r="AF72" s="16"/>
      <c r="AG72" s="17"/>
      <c r="AH72" s="16"/>
      <c r="AI72" s="17"/>
      <c r="AJ72" s="16"/>
      <c r="AK72" s="17"/>
      <c r="AL72" s="16"/>
      <c r="AM72" s="17"/>
      <c r="AN72" s="16"/>
      <c r="AO72" s="17"/>
      <c r="AP72" s="16"/>
      <c r="AQ72" s="17"/>
      <c r="AR72" s="16"/>
      <c r="AS72" s="17"/>
      <c r="AT72" s="16"/>
      <c r="AU72" s="17"/>
      <c r="AV72" s="16"/>
      <c r="AW72" s="17"/>
      <c r="AX72" s="16"/>
      <c r="AY72" s="17"/>
      <c r="AZ72" s="16"/>
      <c r="BA72" s="17"/>
      <c r="BB72" s="16"/>
      <c r="BC72" s="17"/>
      <c r="BD72" s="16"/>
      <c r="BE72" s="17"/>
      <c r="BF72" s="16"/>
      <c r="BG72" s="17"/>
      <c r="BH72" s="16"/>
      <c r="BI72" s="17"/>
      <c r="BJ72" s="16"/>
      <c r="BK72" s="17"/>
      <c r="BL72" s="8"/>
    </row>
    <row r="73" spans="1:64" ht="12.75" x14ac:dyDescent="0.2">
      <c r="A73" s="9" t="str">
        <f ca="1">IFERROR(__xludf.DUMMYFUNCTION("""COMPUTED_VALUE"""),"HORAS EXTRA/PRIMA ALIMENTICIA")</f>
        <v>HORAS EXTRA/PRIMA ALIMENTICIA</v>
      </c>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
        <f ca="1">IFERROR(__xludf.DUMMYFUNCTION("""COMPUTED_VALUE"""),0)</f>
        <v>0</v>
      </c>
    </row>
    <row r="74" spans="1:64" ht="12.75" x14ac:dyDescent="0.2">
      <c r="A74" s="3" t="str">
        <f ca="1">IFERROR(__xludf.DUMMYFUNCTION("""COMPUTED_VALUE"""),"NOMBRE")</f>
        <v>NOMBRE</v>
      </c>
      <c r="B74" s="4">
        <f ca="1">IFERROR(__xludf.DUMMYFUNCTION("""COMPUTED_VALUE"""),45200)</f>
        <v>45200</v>
      </c>
      <c r="C74" s="5"/>
      <c r="D74" s="4">
        <f ca="1">IFERROR(__xludf.DUMMYFUNCTION("""COMPUTED_VALUE"""),45201)</f>
        <v>45201</v>
      </c>
      <c r="E74" s="5"/>
      <c r="F74" s="4">
        <f ca="1">IFERROR(__xludf.DUMMYFUNCTION("""COMPUTED_VALUE"""),45202)</f>
        <v>45202</v>
      </c>
      <c r="G74" s="5"/>
      <c r="H74" s="4">
        <f ca="1">IFERROR(__xludf.DUMMYFUNCTION("""COMPUTED_VALUE"""),45203)</f>
        <v>45203</v>
      </c>
      <c r="I74" s="5"/>
      <c r="J74" s="4">
        <f ca="1">IFERROR(__xludf.DUMMYFUNCTION("""COMPUTED_VALUE"""),45204)</f>
        <v>45204</v>
      </c>
      <c r="K74" s="5"/>
      <c r="L74" s="4">
        <f ca="1">IFERROR(__xludf.DUMMYFUNCTION("""COMPUTED_VALUE"""),45205)</f>
        <v>45205</v>
      </c>
      <c r="M74" s="5"/>
      <c r="N74" s="4">
        <f ca="1">IFERROR(__xludf.DUMMYFUNCTION("""COMPUTED_VALUE"""),45206)</f>
        <v>45206</v>
      </c>
      <c r="O74" s="5"/>
      <c r="P74" s="4">
        <f ca="1">IFERROR(__xludf.DUMMYFUNCTION("""COMPUTED_VALUE"""),45207)</f>
        <v>45207</v>
      </c>
      <c r="Q74" s="5"/>
      <c r="R74" s="4">
        <f ca="1">IFERROR(__xludf.DUMMYFUNCTION("""COMPUTED_VALUE"""),45208)</f>
        <v>45208</v>
      </c>
      <c r="S74" s="5"/>
      <c r="T74" s="4">
        <f ca="1">IFERROR(__xludf.DUMMYFUNCTION("""COMPUTED_VALUE"""),45209)</f>
        <v>45209</v>
      </c>
      <c r="U74" s="5"/>
      <c r="V74" s="4">
        <f ca="1">IFERROR(__xludf.DUMMYFUNCTION("""COMPUTED_VALUE"""),45210)</f>
        <v>45210</v>
      </c>
      <c r="W74" s="5"/>
      <c r="X74" s="4">
        <f ca="1">IFERROR(__xludf.DUMMYFUNCTION("""COMPUTED_VALUE"""),45211)</f>
        <v>45211</v>
      </c>
      <c r="Y74" s="5"/>
      <c r="Z74" s="4">
        <f ca="1">IFERROR(__xludf.DUMMYFUNCTION("""COMPUTED_VALUE"""),45212)</f>
        <v>45212</v>
      </c>
      <c r="AA74" s="5"/>
      <c r="AB74" s="4">
        <f ca="1">IFERROR(__xludf.DUMMYFUNCTION("""COMPUTED_VALUE"""),45213)</f>
        <v>45213</v>
      </c>
      <c r="AC74" s="5"/>
      <c r="AD74" s="4">
        <f ca="1">IFERROR(__xludf.DUMMYFUNCTION("""COMPUTED_VALUE"""),45214)</f>
        <v>45214</v>
      </c>
      <c r="AE74" s="5"/>
      <c r="AF74" s="4">
        <f ca="1">IFERROR(__xludf.DUMMYFUNCTION("""COMPUTED_VALUE"""),45215)</f>
        <v>45215</v>
      </c>
      <c r="AG74" s="5"/>
      <c r="AH74" s="4">
        <f ca="1">IFERROR(__xludf.DUMMYFUNCTION("""COMPUTED_VALUE"""),45216)</f>
        <v>45216</v>
      </c>
      <c r="AI74" s="5"/>
      <c r="AJ74" s="4">
        <f ca="1">IFERROR(__xludf.DUMMYFUNCTION("""COMPUTED_VALUE"""),45217)</f>
        <v>45217</v>
      </c>
      <c r="AK74" s="5"/>
      <c r="AL74" s="4">
        <f ca="1">IFERROR(__xludf.DUMMYFUNCTION("""COMPUTED_VALUE"""),45218)</f>
        <v>45218</v>
      </c>
      <c r="AM74" s="5"/>
      <c r="AN74" s="4">
        <f ca="1">IFERROR(__xludf.DUMMYFUNCTION("""COMPUTED_VALUE"""),45219)</f>
        <v>45219</v>
      </c>
      <c r="AO74" s="5"/>
      <c r="AP74" s="4">
        <f ca="1">IFERROR(__xludf.DUMMYFUNCTION("""COMPUTED_VALUE"""),45220)</f>
        <v>45220</v>
      </c>
      <c r="AQ74" s="5"/>
      <c r="AR74" s="4">
        <f ca="1">IFERROR(__xludf.DUMMYFUNCTION("""COMPUTED_VALUE"""),45221)</f>
        <v>45221</v>
      </c>
      <c r="AS74" s="5"/>
      <c r="AT74" s="4">
        <f ca="1">IFERROR(__xludf.DUMMYFUNCTION("""COMPUTED_VALUE"""),45222)</f>
        <v>45222</v>
      </c>
      <c r="AU74" s="5"/>
      <c r="AV74" s="4">
        <f ca="1">IFERROR(__xludf.DUMMYFUNCTION("""COMPUTED_VALUE"""),45223)</f>
        <v>45223</v>
      </c>
      <c r="AW74" s="5"/>
      <c r="AX74" s="4">
        <f ca="1">IFERROR(__xludf.DUMMYFUNCTION("""COMPUTED_VALUE"""),45224)</f>
        <v>45224</v>
      </c>
      <c r="AY74" s="5"/>
      <c r="AZ74" s="4">
        <f ca="1">IFERROR(__xludf.DUMMYFUNCTION("""COMPUTED_VALUE"""),45225)</f>
        <v>45225</v>
      </c>
      <c r="BA74" s="5"/>
      <c r="BB74" s="4">
        <f ca="1">IFERROR(__xludf.DUMMYFUNCTION("""COMPUTED_VALUE"""),45226)</f>
        <v>45226</v>
      </c>
      <c r="BC74" s="5"/>
      <c r="BD74" s="4">
        <f ca="1">IFERROR(__xludf.DUMMYFUNCTION("""COMPUTED_VALUE"""),45227)</f>
        <v>45227</v>
      </c>
      <c r="BE74" s="5"/>
      <c r="BF74" s="4">
        <f ca="1">IFERROR(__xludf.DUMMYFUNCTION("""COMPUTED_VALUE"""),45228)</f>
        <v>45228</v>
      </c>
      <c r="BG74" s="5"/>
      <c r="BH74" s="4">
        <f ca="1">IFERROR(__xludf.DUMMYFUNCTION("""COMPUTED_VALUE"""),45229)</f>
        <v>45229</v>
      </c>
      <c r="BI74" s="5"/>
      <c r="BJ74" s="4">
        <f ca="1">IFERROR(__xludf.DUMMYFUNCTION("""COMPUTED_VALUE"""),45230)</f>
        <v>45230</v>
      </c>
      <c r="BK74" s="5"/>
      <c r="BL74" s="6" t="str">
        <f ca="1">IFERROR(__xludf.DUMMYFUNCTION("""COMPUTED_VALUE"""),"HORAS EXTRA")</f>
        <v>HORAS EXTRA</v>
      </c>
    </row>
    <row r="75" spans="1:64" ht="12.75" x14ac:dyDescent="0.2">
      <c r="A75" s="18"/>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8"/>
    </row>
    <row r="76" spans="1:64" ht="79.5" customHeight="1" x14ac:dyDescent="0.2">
      <c r="A76" s="17"/>
      <c r="B76" s="16"/>
      <c r="C76" s="17"/>
      <c r="D76" s="16"/>
      <c r="E76" s="17"/>
      <c r="F76" s="16"/>
      <c r="G76" s="17"/>
      <c r="H76" s="16"/>
      <c r="I76" s="17"/>
      <c r="J76" s="16"/>
      <c r="K76" s="17"/>
      <c r="L76" s="16"/>
      <c r="M76" s="17"/>
      <c r="N76" s="16"/>
      <c r="O76" s="17"/>
      <c r="P76" s="16"/>
      <c r="Q76" s="17"/>
      <c r="R76" s="16"/>
      <c r="S76" s="17"/>
      <c r="T76" s="16"/>
      <c r="U76" s="17"/>
      <c r="V76" s="16"/>
      <c r="W76" s="17"/>
      <c r="X76" s="16"/>
      <c r="Y76" s="17"/>
      <c r="Z76" s="16"/>
      <c r="AA76" s="17"/>
      <c r="AB76" s="16"/>
      <c r="AC76" s="17"/>
      <c r="AD76" s="16"/>
      <c r="AE76" s="17"/>
      <c r="AF76" s="16"/>
      <c r="AG76" s="17"/>
      <c r="AH76" s="16"/>
      <c r="AI76" s="17"/>
      <c r="AJ76" s="16"/>
      <c r="AK76" s="17"/>
      <c r="AL76" s="16"/>
      <c r="AM76" s="17"/>
      <c r="AN76" s="16"/>
      <c r="AO76" s="17"/>
      <c r="AP76" s="16"/>
      <c r="AQ76" s="17"/>
      <c r="AR76" s="16"/>
      <c r="AS76" s="17"/>
      <c r="AT76" s="16"/>
      <c r="AU76" s="17"/>
      <c r="AV76" s="16"/>
      <c r="AW76" s="17"/>
      <c r="AX76" s="16"/>
      <c r="AY76" s="17"/>
      <c r="AZ76" s="16"/>
      <c r="BA76" s="17"/>
      <c r="BB76" s="16"/>
      <c r="BC76" s="17"/>
      <c r="BD76" s="16"/>
      <c r="BE76" s="17"/>
      <c r="BF76" s="16"/>
      <c r="BG76" s="17"/>
      <c r="BH76" s="16"/>
      <c r="BI76" s="17"/>
      <c r="BJ76" s="16"/>
      <c r="BK76" s="17"/>
      <c r="BL76" s="8"/>
    </row>
    <row r="77" spans="1:64" ht="12.75" x14ac:dyDescent="0.2">
      <c r="A77" s="9" t="str">
        <f ca="1">IFERROR(__xludf.DUMMYFUNCTION("""COMPUTED_VALUE"""),"HORAS EXTRA/PRIMA ALIMENTICIA")</f>
        <v>HORAS EXTRA/PRIMA ALIMENTICIA</v>
      </c>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
        <f ca="1">IFERROR(__xludf.DUMMYFUNCTION("""COMPUTED_VALUE"""),0)</f>
        <v>0</v>
      </c>
    </row>
    <row r="78" spans="1:64" ht="12.75" x14ac:dyDescent="0.2">
      <c r="A78" s="3" t="str">
        <f ca="1">IFERROR(__xludf.DUMMYFUNCTION("""COMPUTED_VALUE"""),"NOMBRE")</f>
        <v>NOMBRE</v>
      </c>
      <c r="B78" s="4">
        <f ca="1">IFERROR(__xludf.DUMMYFUNCTION("""COMPUTED_VALUE"""),45200)</f>
        <v>45200</v>
      </c>
      <c r="C78" s="5"/>
      <c r="D78" s="4">
        <f ca="1">IFERROR(__xludf.DUMMYFUNCTION("""COMPUTED_VALUE"""),45201)</f>
        <v>45201</v>
      </c>
      <c r="E78" s="5"/>
      <c r="F78" s="4">
        <f ca="1">IFERROR(__xludf.DUMMYFUNCTION("""COMPUTED_VALUE"""),45202)</f>
        <v>45202</v>
      </c>
      <c r="G78" s="5"/>
      <c r="H78" s="4">
        <f ca="1">IFERROR(__xludf.DUMMYFUNCTION("""COMPUTED_VALUE"""),45203)</f>
        <v>45203</v>
      </c>
      <c r="I78" s="5"/>
      <c r="J78" s="4">
        <f ca="1">IFERROR(__xludf.DUMMYFUNCTION("""COMPUTED_VALUE"""),45204)</f>
        <v>45204</v>
      </c>
      <c r="K78" s="5"/>
      <c r="L78" s="4">
        <f ca="1">IFERROR(__xludf.DUMMYFUNCTION("""COMPUTED_VALUE"""),45205)</f>
        <v>45205</v>
      </c>
      <c r="M78" s="5"/>
      <c r="N78" s="4">
        <f ca="1">IFERROR(__xludf.DUMMYFUNCTION("""COMPUTED_VALUE"""),45206)</f>
        <v>45206</v>
      </c>
      <c r="O78" s="5"/>
      <c r="P78" s="4">
        <f ca="1">IFERROR(__xludf.DUMMYFUNCTION("""COMPUTED_VALUE"""),45207)</f>
        <v>45207</v>
      </c>
      <c r="Q78" s="5"/>
      <c r="R78" s="4">
        <f ca="1">IFERROR(__xludf.DUMMYFUNCTION("""COMPUTED_VALUE"""),45208)</f>
        <v>45208</v>
      </c>
      <c r="S78" s="5"/>
      <c r="T78" s="4">
        <f ca="1">IFERROR(__xludf.DUMMYFUNCTION("""COMPUTED_VALUE"""),45209)</f>
        <v>45209</v>
      </c>
      <c r="U78" s="5"/>
      <c r="V78" s="4">
        <f ca="1">IFERROR(__xludf.DUMMYFUNCTION("""COMPUTED_VALUE"""),45210)</f>
        <v>45210</v>
      </c>
      <c r="W78" s="5"/>
      <c r="X78" s="4">
        <f ca="1">IFERROR(__xludf.DUMMYFUNCTION("""COMPUTED_VALUE"""),45211)</f>
        <v>45211</v>
      </c>
      <c r="Y78" s="5"/>
      <c r="Z78" s="4">
        <f ca="1">IFERROR(__xludf.DUMMYFUNCTION("""COMPUTED_VALUE"""),45212)</f>
        <v>45212</v>
      </c>
      <c r="AA78" s="5"/>
      <c r="AB78" s="4">
        <f ca="1">IFERROR(__xludf.DUMMYFUNCTION("""COMPUTED_VALUE"""),45213)</f>
        <v>45213</v>
      </c>
      <c r="AC78" s="5"/>
      <c r="AD78" s="4">
        <f ca="1">IFERROR(__xludf.DUMMYFUNCTION("""COMPUTED_VALUE"""),45214)</f>
        <v>45214</v>
      </c>
      <c r="AE78" s="5"/>
      <c r="AF78" s="4">
        <f ca="1">IFERROR(__xludf.DUMMYFUNCTION("""COMPUTED_VALUE"""),45215)</f>
        <v>45215</v>
      </c>
      <c r="AG78" s="5"/>
      <c r="AH78" s="4">
        <f ca="1">IFERROR(__xludf.DUMMYFUNCTION("""COMPUTED_VALUE"""),45216)</f>
        <v>45216</v>
      </c>
      <c r="AI78" s="5"/>
      <c r="AJ78" s="4">
        <f ca="1">IFERROR(__xludf.DUMMYFUNCTION("""COMPUTED_VALUE"""),45217)</f>
        <v>45217</v>
      </c>
      <c r="AK78" s="5"/>
      <c r="AL78" s="4">
        <f ca="1">IFERROR(__xludf.DUMMYFUNCTION("""COMPUTED_VALUE"""),45218)</f>
        <v>45218</v>
      </c>
      <c r="AM78" s="5"/>
      <c r="AN78" s="4">
        <f ca="1">IFERROR(__xludf.DUMMYFUNCTION("""COMPUTED_VALUE"""),45219)</f>
        <v>45219</v>
      </c>
      <c r="AO78" s="5"/>
      <c r="AP78" s="4">
        <f ca="1">IFERROR(__xludf.DUMMYFUNCTION("""COMPUTED_VALUE"""),45220)</f>
        <v>45220</v>
      </c>
      <c r="AQ78" s="5"/>
      <c r="AR78" s="4">
        <f ca="1">IFERROR(__xludf.DUMMYFUNCTION("""COMPUTED_VALUE"""),45221)</f>
        <v>45221</v>
      </c>
      <c r="AS78" s="5"/>
      <c r="AT78" s="4">
        <f ca="1">IFERROR(__xludf.DUMMYFUNCTION("""COMPUTED_VALUE"""),45222)</f>
        <v>45222</v>
      </c>
      <c r="AU78" s="5"/>
      <c r="AV78" s="4">
        <f ca="1">IFERROR(__xludf.DUMMYFUNCTION("""COMPUTED_VALUE"""),45223)</f>
        <v>45223</v>
      </c>
      <c r="AW78" s="5"/>
      <c r="AX78" s="4">
        <f ca="1">IFERROR(__xludf.DUMMYFUNCTION("""COMPUTED_VALUE"""),45224)</f>
        <v>45224</v>
      </c>
      <c r="AY78" s="5"/>
      <c r="AZ78" s="4">
        <f ca="1">IFERROR(__xludf.DUMMYFUNCTION("""COMPUTED_VALUE"""),45225)</f>
        <v>45225</v>
      </c>
      <c r="BA78" s="5"/>
      <c r="BB78" s="4">
        <f ca="1">IFERROR(__xludf.DUMMYFUNCTION("""COMPUTED_VALUE"""),45226)</f>
        <v>45226</v>
      </c>
      <c r="BC78" s="5"/>
      <c r="BD78" s="4">
        <f ca="1">IFERROR(__xludf.DUMMYFUNCTION("""COMPUTED_VALUE"""),45227)</f>
        <v>45227</v>
      </c>
      <c r="BE78" s="5"/>
      <c r="BF78" s="4">
        <f ca="1">IFERROR(__xludf.DUMMYFUNCTION("""COMPUTED_VALUE"""),45228)</f>
        <v>45228</v>
      </c>
      <c r="BG78" s="5"/>
      <c r="BH78" s="4">
        <f ca="1">IFERROR(__xludf.DUMMYFUNCTION("""COMPUTED_VALUE"""),45229)</f>
        <v>45229</v>
      </c>
      <c r="BI78" s="5"/>
      <c r="BJ78" s="4">
        <f ca="1">IFERROR(__xludf.DUMMYFUNCTION("""COMPUTED_VALUE"""),45230)</f>
        <v>45230</v>
      </c>
      <c r="BK78" s="5"/>
      <c r="BL78" s="6" t="str">
        <f ca="1">IFERROR(__xludf.DUMMYFUNCTION("""COMPUTED_VALUE"""),"HORAS EXTRA")</f>
        <v>HORAS EXTRA</v>
      </c>
    </row>
    <row r="79" spans="1:64" ht="12.75" x14ac:dyDescent="0.2">
      <c r="A79" s="18"/>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8"/>
    </row>
    <row r="80" spans="1:64" ht="79.5" customHeight="1" x14ac:dyDescent="0.2">
      <c r="A80" s="17"/>
      <c r="B80" s="16"/>
      <c r="C80" s="17"/>
      <c r="D80" s="16"/>
      <c r="E80" s="17"/>
      <c r="F80" s="16"/>
      <c r="G80" s="17"/>
      <c r="H80" s="16"/>
      <c r="I80" s="17"/>
      <c r="J80" s="16"/>
      <c r="K80" s="17"/>
      <c r="L80" s="16"/>
      <c r="M80" s="17"/>
      <c r="N80" s="16"/>
      <c r="O80" s="17"/>
      <c r="P80" s="16"/>
      <c r="Q80" s="17"/>
      <c r="R80" s="16"/>
      <c r="S80" s="17"/>
      <c r="T80" s="16"/>
      <c r="U80" s="17"/>
      <c r="V80" s="16"/>
      <c r="W80" s="17"/>
      <c r="X80" s="16"/>
      <c r="Y80" s="17"/>
      <c r="Z80" s="16"/>
      <c r="AA80" s="17"/>
      <c r="AB80" s="16"/>
      <c r="AC80" s="17"/>
      <c r="AD80" s="16"/>
      <c r="AE80" s="17"/>
      <c r="AF80" s="16"/>
      <c r="AG80" s="17"/>
      <c r="AH80" s="16"/>
      <c r="AI80" s="17"/>
      <c r="AJ80" s="16"/>
      <c r="AK80" s="17"/>
      <c r="AL80" s="16"/>
      <c r="AM80" s="17"/>
      <c r="AN80" s="16"/>
      <c r="AO80" s="17"/>
      <c r="AP80" s="16"/>
      <c r="AQ80" s="17"/>
      <c r="AR80" s="16"/>
      <c r="AS80" s="17"/>
      <c r="AT80" s="16"/>
      <c r="AU80" s="17"/>
      <c r="AV80" s="16"/>
      <c r="AW80" s="17"/>
      <c r="AX80" s="16"/>
      <c r="AY80" s="17"/>
      <c r="AZ80" s="16"/>
      <c r="BA80" s="17"/>
      <c r="BB80" s="16"/>
      <c r="BC80" s="17"/>
      <c r="BD80" s="16"/>
      <c r="BE80" s="17"/>
      <c r="BF80" s="16"/>
      <c r="BG80" s="17"/>
      <c r="BH80" s="16"/>
      <c r="BI80" s="17"/>
      <c r="BJ80" s="16"/>
      <c r="BK80" s="17"/>
      <c r="BL80" s="8"/>
    </row>
    <row r="81" spans="1:64" ht="12.75" x14ac:dyDescent="0.2">
      <c r="A81" s="9" t="str">
        <f ca="1">IFERROR(__xludf.DUMMYFUNCTION("""COMPUTED_VALUE"""),"HORAS EXTRA/PRIMA ALIMENTICIA")</f>
        <v>HORAS EXTRA/PRIMA ALIMENTICIA</v>
      </c>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
        <f ca="1">IFERROR(__xludf.DUMMYFUNCTION("""COMPUTED_VALUE"""),0)</f>
        <v>0</v>
      </c>
    </row>
    <row r="82" spans="1:64" ht="12.75" x14ac:dyDescent="0.2">
      <c r="A82" s="3" t="str">
        <f ca="1">IFERROR(__xludf.DUMMYFUNCTION("""COMPUTED_VALUE"""),"NOMBRE")</f>
        <v>NOMBRE</v>
      </c>
      <c r="B82" s="4">
        <f ca="1">IFERROR(__xludf.DUMMYFUNCTION("""COMPUTED_VALUE"""),45200)</f>
        <v>45200</v>
      </c>
      <c r="C82" s="5"/>
      <c r="D82" s="4">
        <f ca="1">IFERROR(__xludf.DUMMYFUNCTION("""COMPUTED_VALUE"""),45201)</f>
        <v>45201</v>
      </c>
      <c r="E82" s="5"/>
      <c r="F82" s="4">
        <f ca="1">IFERROR(__xludf.DUMMYFUNCTION("""COMPUTED_VALUE"""),45202)</f>
        <v>45202</v>
      </c>
      <c r="G82" s="5"/>
      <c r="H82" s="4">
        <f ca="1">IFERROR(__xludf.DUMMYFUNCTION("""COMPUTED_VALUE"""),45203)</f>
        <v>45203</v>
      </c>
      <c r="I82" s="5"/>
      <c r="J82" s="4">
        <f ca="1">IFERROR(__xludf.DUMMYFUNCTION("""COMPUTED_VALUE"""),45204)</f>
        <v>45204</v>
      </c>
      <c r="K82" s="5"/>
      <c r="L82" s="4">
        <f ca="1">IFERROR(__xludf.DUMMYFUNCTION("""COMPUTED_VALUE"""),45205)</f>
        <v>45205</v>
      </c>
      <c r="M82" s="5"/>
      <c r="N82" s="4">
        <f ca="1">IFERROR(__xludf.DUMMYFUNCTION("""COMPUTED_VALUE"""),45206)</f>
        <v>45206</v>
      </c>
      <c r="O82" s="5"/>
      <c r="P82" s="4">
        <f ca="1">IFERROR(__xludf.DUMMYFUNCTION("""COMPUTED_VALUE"""),45207)</f>
        <v>45207</v>
      </c>
      <c r="Q82" s="5"/>
      <c r="R82" s="4">
        <f ca="1">IFERROR(__xludf.DUMMYFUNCTION("""COMPUTED_VALUE"""),45208)</f>
        <v>45208</v>
      </c>
      <c r="S82" s="5"/>
      <c r="T82" s="4">
        <f ca="1">IFERROR(__xludf.DUMMYFUNCTION("""COMPUTED_VALUE"""),45209)</f>
        <v>45209</v>
      </c>
      <c r="U82" s="5"/>
      <c r="V82" s="4">
        <f ca="1">IFERROR(__xludf.DUMMYFUNCTION("""COMPUTED_VALUE"""),45210)</f>
        <v>45210</v>
      </c>
      <c r="W82" s="5"/>
      <c r="X82" s="4">
        <f ca="1">IFERROR(__xludf.DUMMYFUNCTION("""COMPUTED_VALUE"""),45211)</f>
        <v>45211</v>
      </c>
      <c r="Y82" s="5"/>
      <c r="Z82" s="4">
        <f ca="1">IFERROR(__xludf.DUMMYFUNCTION("""COMPUTED_VALUE"""),45212)</f>
        <v>45212</v>
      </c>
      <c r="AA82" s="5"/>
      <c r="AB82" s="4">
        <f ca="1">IFERROR(__xludf.DUMMYFUNCTION("""COMPUTED_VALUE"""),45213)</f>
        <v>45213</v>
      </c>
      <c r="AC82" s="5"/>
      <c r="AD82" s="4">
        <f ca="1">IFERROR(__xludf.DUMMYFUNCTION("""COMPUTED_VALUE"""),45214)</f>
        <v>45214</v>
      </c>
      <c r="AE82" s="5"/>
      <c r="AF82" s="4">
        <f ca="1">IFERROR(__xludf.DUMMYFUNCTION("""COMPUTED_VALUE"""),45215)</f>
        <v>45215</v>
      </c>
      <c r="AG82" s="5"/>
      <c r="AH82" s="4">
        <f ca="1">IFERROR(__xludf.DUMMYFUNCTION("""COMPUTED_VALUE"""),45216)</f>
        <v>45216</v>
      </c>
      <c r="AI82" s="5"/>
      <c r="AJ82" s="4">
        <f ca="1">IFERROR(__xludf.DUMMYFUNCTION("""COMPUTED_VALUE"""),45217)</f>
        <v>45217</v>
      </c>
      <c r="AK82" s="5"/>
      <c r="AL82" s="4">
        <f ca="1">IFERROR(__xludf.DUMMYFUNCTION("""COMPUTED_VALUE"""),45218)</f>
        <v>45218</v>
      </c>
      <c r="AM82" s="5"/>
      <c r="AN82" s="4">
        <f ca="1">IFERROR(__xludf.DUMMYFUNCTION("""COMPUTED_VALUE"""),45219)</f>
        <v>45219</v>
      </c>
      <c r="AO82" s="5"/>
      <c r="AP82" s="4">
        <f ca="1">IFERROR(__xludf.DUMMYFUNCTION("""COMPUTED_VALUE"""),45220)</f>
        <v>45220</v>
      </c>
      <c r="AQ82" s="5"/>
      <c r="AR82" s="4">
        <f ca="1">IFERROR(__xludf.DUMMYFUNCTION("""COMPUTED_VALUE"""),45221)</f>
        <v>45221</v>
      </c>
      <c r="AS82" s="5"/>
      <c r="AT82" s="4">
        <f ca="1">IFERROR(__xludf.DUMMYFUNCTION("""COMPUTED_VALUE"""),45222)</f>
        <v>45222</v>
      </c>
      <c r="AU82" s="5"/>
      <c r="AV82" s="4">
        <f ca="1">IFERROR(__xludf.DUMMYFUNCTION("""COMPUTED_VALUE"""),45223)</f>
        <v>45223</v>
      </c>
      <c r="AW82" s="5"/>
      <c r="AX82" s="4">
        <f ca="1">IFERROR(__xludf.DUMMYFUNCTION("""COMPUTED_VALUE"""),45224)</f>
        <v>45224</v>
      </c>
      <c r="AY82" s="5"/>
      <c r="AZ82" s="4">
        <f ca="1">IFERROR(__xludf.DUMMYFUNCTION("""COMPUTED_VALUE"""),45225)</f>
        <v>45225</v>
      </c>
      <c r="BA82" s="5"/>
      <c r="BB82" s="4">
        <f ca="1">IFERROR(__xludf.DUMMYFUNCTION("""COMPUTED_VALUE"""),45226)</f>
        <v>45226</v>
      </c>
      <c r="BC82" s="5"/>
      <c r="BD82" s="4">
        <f ca="1">IFERROR(__xludf.DUMMYFUNCTION("""COMPUTED_VALUE"""),45227)</f>
        <v>45227</v>
      </c>
      <c r="BE82" s="5"/>
      <c r="BF82" s="4">
        <f ca="1">IFERROR(__xludf.DUMMYFUNCTION("""COMPUTED_VALUE"""),45228)</f>
        <v>45228</v>
      </c>
      <c r="BG82" s="5"/>
      <c r="BH82" s="4">
        <f ca="1">IFERROR(__xludf.DUMMYFUNCTION("""COMPUTED_VALUE"""),45229)</f>
        <v>45229</v>
      </c>
      <c r="BI82" s="5"/>
      <c r="BJ82" s="4">
        <f ca="1">IFERROR(__xludf.DUMMYFUNCTION("""COMPUTED_VALUE"""),45230)</f>
        <v>45230</v>
      </c>
      <c r="BK82" s="5"/>
      <c r="BL82" s="6" t="str">
        <f ca="1">IFERROR(__xludf.DUMMYFUNCTION("""COMPUTED_VALUE"""),"HORAS EXTRA")</f>
        <v>HORAS EXTRA</v>
      </c>
    </row>
    <row r="83" spans="1:64" ht="12.75" x14ac:dyDescent="0.2">
      <c r="A83" s="18"/>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8"/>
    </row>
    <row r="84" spans="1:64" ht="79.5" customHeight="1" x14ac:dyDescent="0.2">
      <c r="A84" s="17"/>
      <c r="B84" s="16"/>
      <c r="C84" s="17"/>
      <c r="D84" s="16"/>
      <c r="E84" s="17"/>
      <c r="F84" s="16"/>
      <c r="G84" s="17"/>
      <c r="H84" s="16"/>
      <c r="I84" s="17"/>
      <c r="J84" s="16"/>
      <c r="K84" s="17"/>
      <c r="L84" s="16"/>
      <c r="M84" s="17"/>
      <c r="N84" s="16"/>
      <c r="O84" s="17"/>
      <c r="P84" s="16"/>
      <c r="Q84" s="17"/>
      <c r="R84" s="16"/>
      <c r="S84" s="17"/>
      <c r="T84" s="16"/>
      <c r="U84" s="17"/>
      <c r="V84" s="16"/>
      <c r="W84" s="17"/>
      <c r="X84" s="16"/>
      <c r="Y84" s="17"/>
      <c r="Z84" s="16"/>
      <c r="AA84" s="17"/>
      <c r="AB84" s="16"/>
      <c r="AC84" s="17"/>
      <c r="AD84" s="16"/>
      <c r="AE84" s="17"/>
      <c r="AF84" s="16"/>
      <c r="AG84" s="17"/>
      <c r="AH84" s="16"/>
      <c r="AI84" s="17"/>
      <c r="AJ84" s="16"/>
      <c r="AK84" s="17"/>
      <c r="AL84" s="16"/>
      <c r="AM84" s="17"/>
      <c r="AN84" s="16"/>
      <c r="AO84" s="17"/>
      <c r="AP84" s="16"/>
      <c r="AQ84" s="17"/>
      <c r="AR84" s="16"/>
      <c r="AS84" s="17"/>
      <c r="AT84" s="16"/>
      <c r="AU84" s="17"/>
      <c r="AV84" s="16"/>
      <c r="AW84" s="17"/>
      <c r="AX84" s="16"/>
      <c r="AY84" s="17"/>
      <c r="AZ84" s="16"/>
      <c r="BA84" s="17"/>
      <c r="BB84" s="16"/>
      <c r="BC84" s="17"/>
      <c r="BD84" s="16"/>
      <c r="BE84" s="17"/>
      <c r="BF84" s="16"/>
      <c r="BG84" s="17"/>
      <c r="BH84" s="16"/>
      <c r="BI84" s="17"/>
      <c r="BJ84" s="16"/>
      <c r="BK84" s="17"/>
      <c r="BL84" s="8"/>
    </row>
    <row r="85" spans="1:64" ht="12.75" x14ac:dyDescent="0.2">
      <c r="A85" s="9" t="str">
        <f ca="1">IFERROR(__xludf.DUMMYFUNCTION("""COMPUTED_VALUE"""),"HORAS EXTRA/PRIMA ALIMENTICIA")</f>
        <v>HORAS EXTRA/PRIMA ALIMENTICIA</v>
      </c>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
        <f ca="1">IFERROR(__xludf.DUMMYFUNCTION("""COMPUTED_VALUE"""),0)</f>
        <v>0</v>
      </c>
    </row>
    <row r="86" spans="1:64" ht="12.75" x14ac:dyDescent="0.2">
      <c r="A86" s="3" t="str">
        <f ca="1">IFERROR(__xludf.DUMMYFUNCTION("""COMPUTED_VALUE"""),"NOMBRE")</f>
        <v>NOMBRE</v>
      </c>
      <c r="B86" s="4">
        <f ca="1">IFERROR(__xludf.DUMMYFUNCTION("""COMPUTED_VALUE"""),45200)</f>
        <v>45200</v>
      </c>
      <c r="C86" s="5"/>
      <c r="D86" s="4">
        <f ca="1">IFERROR(__xludf.DUMMYFUNCTION("""COMPUTED_VALUE"""),45201)</f>
        <v>45201</v>
      </c>
      <c r="E86" s="5"/>
      <c r="F86" s="4">
        <f ca="1">IFERROR(__xludf.DUMMYFUNCTION("""COMPUTED_VALUE"""),45202)</f>
        <v>45202</v>
      </c>
      <c r="G86" s="5"/>
      <c r="H86" s="4">
        <f ca="1">IFERROR(__xludf.DUMMYFUNCTION("""COMPUTED_VALUE"""),45203)</f>
        <v>45203</v>
      </c>
      <c r="I86" s="5"/>
      <c r="J86" s="4">
        <f ca="1">IFERROR(__xludf.DUMMYFUNCTION("""COMPUTED_VALUE"""),45204)</f>
        <v>45204</v>
      </c>
      <c r="K86" s="5"/>
      <c r="L86" s="4">
        <f ca="1">IFERROR(__xludf.DUMMYFUNCTION("""COMPUTED_VALUE"""),45205)</f>
        <v>45205</v>
      </c>
      <c r="M86" s="5"/>
      <c r="N86" s="4">
        <f ca="1">IFERROR(__xludf.DUMMYFUNCTION("""COMPUTED_VALUE"""),45206)</f>
        <v>45206</v>
      </c>
      <c r="O86" s="5"/>
      <c r="P86" s="4">
        <f ca="1">IFERROR(__xludf.DUMMYFUNCTION("""COMPUTED_VALUE"""),45207)</f>
        <v>45207</v>
      </c>
      <c r="Q86" s="5"/>
      <c r="R86" s="4">
        <f ca="1">IFERROR(__xludf.DUMMYFUNCTION("""COMPUTED_VALUE"""),45208)</f>
        <v>45208</v>
      </c>
      <c r="S86" s="5"/>
      <c r="T86" s="4">
        <f ca="1">IFERROR(__xludf.DUMMYFUNCTION("""COMPUTED_VALUE"""),45209)</f>
        <v>45209</v>
      </c>
      <c r="U86" s="5"/>
      <c r="V86" s="4">
        <f ca="1">IFERROR(__xludf.DUMMYFUNCTION("""COMPUTED_VALUE"""),45210)</f>
        <v>45210</v>
      </c>
      <c r="W86" s="5"/>
      <c r="X86" s="4">
        <f ca="1">IFERROR(__xludf.DUMMYFUNCTION("""COMPUTED_VALUE"""),45211)</f>
        <v>45211</v>
      </c>
      <c r="Y86" s="5"/>
      <c r="Z86" s="4">
        <f ca="1">IFERROR(__xludf.DUMMYFUNCTION("""COMPUTED_VALUE"""),45212)</f>
        <v>45212</v>
      </c>
      <c r="AA86" s="5"/>
      <c r="AB86" s="4">
        <f ca="1">IFERROR(__xludf.DUMMYFUNCTION("""COMPUTED_VALUE"""),45213)</f>
        <v>45213</v>
      </c>
      <c r="AC86" s="5"/>
      <c r="AD86" s="4">
        <f ca="1">IFERROR(__xludf.DUMMYFUNCTION("""COMPUTED_VALUE"""),45214)</f>
        <v>45214</v>
      </c>
      <c r="AE86" s="5"/>
      <c r="AF86" s="4">
        <f ca="1">IFERROR(__xludf.DUMMYFUNCTION("""COMPUTED_VALUE"""),45215)</f>
        <v>45215</v>
      </c>
      <c r="AG86" s="5"/>
      <c r="AH86" s="4">
        <f ca="1">IFERROR(__xludf.DUMMYFUNCTION("""COMPUTED_VALUE"""),45216)</f>
        <v>45216</v>
      </c>
      <c r="AI86" s="5"/>
      <c r="AJ86" s="4">
        <f ca="1">IFERROR(__xludf.DUMMYFUNCTION("""COMPUTED_VALUE"""),45217)</f>
        <v>45217</v>
      </c>
      <c r="AK86" s="5"/>
      <c r="AL86" s="4">
        <f ca="1">IFERROR(__xludf.DUMMYFUNCTION("""COMPUTED_VALUE"""),45218)</f>
        <v>45218</v>
      </c>
      <c r="AM86" s="5"/>
      <c r="AN86" s="4">
        <f ca="1">IFERROR(__xludf.DUMMYFUNCTION("""COMPUTED_VALUE"""),45219)</f>
        <v>45219</v>
      </c>
      <c r="AO86" s="5"/>
      <c r="AP86" s="4">
        <f ca="1">IFERROR(__xludf.DUMMYFUNCTION("""COMPUTED_VALUE"""),45220)</f>
        <v>45220</v>
      </c>
      <c r="AQ86" s="5"/>
      <c r="AR86" s="4">
        <f ca="1">IFERROR(__xludf.DUMMYFUNCTION("""COMPUTED_VALUE"""),45221)</f>
        <v>45221</v>
      </c>
      <c r="AS86" s="5"/>
      <c r="AT86" s="4">
        <f ca="1">IFERROR(__xludf.DUMMYFUNCTION("""COMPUTED_VALUE"""),45222)</f>
        <v>45222</v>
      </c>
      <c r="AU86" s="5"/>
      <c r="AV86" s="4">
        <f ca="1">IFERROR(__xludf.DUMMYFUNCTION("""COMPUTED_VALUE"""),45223)</f>
        <v>45223</v>
      </c>
      <c r="AW86" s="5"/>
      <c r="AX86" s="4">
        <f ca="1">IFERROR(__xludf.DUMMYFUNCTION("""COMPUTED_VALUE"""),45224)</f>
        <v>45224</v>
      </c>
      <c r="AY86" s="5"/>
      <c r="AZ86" s="4">
        <f ca="1">IFERROR(__xludf.DUMMYFUNCTION("""COMPUTED_VALUE"""),45225)</f>
        <v>45225</v>
      </c>
      <c r="BA86" s="5"/>
      <c r="BB86" s="4">
        <f ca="1">IFERROR(__xludf.DUMMYFUNCTION("""COMPUTED_VALUE"""),45226)</f>
        <v>45226</v>
      </c>
      <c r="BC86" s="5"/>
      <c r="BD86" s="4">
        <f ca="1">IFERROR(__xludf.DUMMYFUNCTION("""COMPUTED_VALUE"""),45227)</f>
        <v>45227</v>
      </c>
      <c r="BE86" s="5"/>
      <c r="BF86" s="4">
        <f ca="1">IFERROR(__xludf.DUMMYFUNCTION("""COMPUTED_VALUE"""),45228)</f>
        <v>45228</v>
      </c>
      <c r="BG86" s="5"/>
      <c r="BH86" s="4">
        <f ca="1">IFERROR(__xludf.DUMMYFUNCTION("""COMPUTED_VALUE"""),45229)</f>
        <v>45229</v>
      </c>
      <c r="BI86" s="5"/>
      <c r="BJ86" s="4">
        <f ca="1">IFERROR(__xludf.DUMMYFUNCTION("""COMPUTED_VALUE"""),45230)</f>
        <v>45230</v>
      </c>
      <c r="BK86" s="5"/>
      <c r="BL86" s="6" t="str">
        <f ca="1">IFERROR(__xludf.DUMMYFUNCTION("""COMPUTED_VALUE"""),"HORAS EXTRA")</f>
        <v>HORAS EXTRA</v>
      </c>
    </row>
    <row r="87" spans="1:64" ht="12.75" x14ac:dyDescent="0.2">
      <c r="A87" s="18"/>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8"/>
    </row>
    <row r="88" spans="1:64" ht="79.5" customHeight="1" x14ac:dyDescent="0.2">
      <c r="A88" s="17"/>
      <c r="B88" s="16"/>
      <c r="C88" s="17"/>
      <c r="D88" s="16"/>
      <c r="E88" s="17"/>
      <c r="F88" s="16"/>
      <c r="G88" s="17"/>
      <c r="H88" s="16"/>
      <c r="I88" s="17"/>
      <c r="J88" s="16"/>
      <c r="K88" s="17"/>
      <c r="L88" s="16"/>
      <c r="M88" s="17"/>
      <c r="N88" s="16"/>
      <c r="O88" s="17"/>
      <c r="P88" s="16"/>
      <c r="Q88" s="17"/>
      <c r="R88" s="16"/>
      <c r="S88" s="17"/>
      <c r="T88" s="16"/>
      <c r="U88" s="17"/>
      <c r="V88" s="16"/>
      <c r="W88" s="17"/>
      <c r="X88" s="16"/>
      <c r="Y88" s="17"/>
      <c r="Z88" s="16"/>
      <c r="AA88" s="17"/>
      <c r="AB88" s="16"/>
      <c r="AC88" s="17"/>
      <c r="AD88" s="16"/>
      <c r="AE88" s="17"/>
      <c r="AF88" s="16"/>
      <c r="AG88" s="17"/>
      <c r="AH88" s="16"/>
      <c r="AI88" s="17"/>
      <c r="AJ88" s="16"/>
      <c r="AK88" s="17"/>
      <c r="AL88" s="16"/>
      <c r="AM88" s="17"/>
      <c r="AN88" s="16"/>
      <c r="AO88" s="17"/>
      <c r="AP88" s="16"/>
      <c r="AQ88" s="17"/>
      <c r="AR88" s="16"/>
      <c r="AS88" s="17"/>
      <c r="AT88" s="16"/>
      <c r="AU88" s="17"/>
      <c r="AV88" s="16"/>
      <c r="AW88" s="17"/>
      <c r="AX88" s="16"/>
      <c r="AY88" s="17"/>
      <c r="AZ88" s="16"/>
      <c r="BA88" s="17"/>
      <c r="BB88" s="16"/>
      <c r="BC88" s="17"/>
      <c r="BD88" s="16"/>
      <c r="BE88" s="17"/>
      <c r="BF88" s="16"/>
      <c r="BG88" s="17"/>
      <c r="BH88" s="16"/>
      <c r="BI88" s="17"/>
      <c r="BJ88" s="16"/>
      <c r="BK88" s="17"/>
      <c r="BL88" s="8"/>
    </row>
    <row r="89" spans="1:64" ht="12.75" x14ac:dyDescent="0.2">
      <c r="A89" s="9" t="str">
        <f ca="1">IFERROR(__xludf.DUMMYFUNCTION("""COMPUTED_VALUE"""),"HORAS EXTRA/PRIMA ALIMENTICIA")</f>
        <v>HORAS EXTRA/PRIMA ALIMENTICIA</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
        <f ca="1">IFERROR(__xludf.DUMMYFUNCTION("""COMPUTED_VALUE"""),0)</f>
        <v>0</v>
      </c>
    </row>
    <row r="90" spans="1:64" ht="12.75"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2"/>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row>
    <row r="91" spans="1:64"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2"/>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spans="1:64"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2"/>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spans="1:64"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2"/>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spans="1:64"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2"/>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spans="1:64"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2"/>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spans="1:64"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2"/>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spans="1:64"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2"/>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spans="1:64"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2"/>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spans="1:64"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2"/>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spans="1:64"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2"/>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sheetData>
  <mergeCells count="640">
    <mergeCell ref="A79:A80"/>
    <mergeCell ref="B80:C80"/>
    <mergeCell ref="D80:E80"/>
    <mergeCell ref="F80:G80"/>
    <mergeCell ref="H80:I80"/>
    <mergeCell ref="J80:K80"/>
    <mergeCell ref="L80:M80"/>
    <mergeCell ref="BD80:BE80"/>
    <mergeCell ref="BF80:BG80"/>
    <mergeCell ref="BH80:BI80"/>
    <mergeCell ref="BJ80:BK80"/>
    <mergeCell ref="AP80:AQ80"/>
    <mergeCell ref="AR80:AS80"/>
    <mergeCell ref="AT80:AU80"/>
    <mergeCell ref="AV80:AW80"/>
    <mergeCell ref="AX80:AY80"/>
    <mergeCell ref="AZ80:BA80"/>
    <mergeCell ref="BB80:BC80"/>
    <mergeCell ref="N80:O80"/>
    <mergeCell ref="P80:Q80"/>
    <mergeCell ref="R80:S80"/>
    <mergeCell ref="T80:U80"/>
    <mergeCell ref="V80:W80"/>
    <mergeCell ref="X80:Y80"/>
    <mergeCell ref="Z80:AA80"/>
    <mergeCell ref="AB80:AC80"/>
    <mergeCell ref="AD80:AE80"/>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N68:O68"/>
    <mergeCell ref="P68:Q68"/>
    <mergeCell ref="R68:S68"/>
    <mergeCell ref="T68:U68"/>
    <mergeCell ref="V68:W68"/>
    <mergeCell ref="X68:Y68"/>
    <mergeCell ref="Z68:AA68"/>
    <mergeCell ref="AB68:AC68"/>
    <mergeCell ref="AD68:AE68"/>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A63:A64"/>
    <mergeCell ref="B64:C64"/>
    <mergeCell ref="D64:E64"/>
    <mergeCell ref="F64:G64"/>
    <mergeCell ref="H64:I64"/>
    <mergeCell ref="J64:K64"/>
    <mergeCell ref="L64:M64"/>
    <mergeCell ref="N64:O64"/>
    <mergeCell ref="P64:Q64"/>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D60:AE60"/>
    <mergeCell ref="AF60:AG60"/>
    <mergeCell ref="AH60:AI60"/>
    <mergeCell ref="AJ60:AK60"/>
    <mergeCell ref="AL60:AM60"/>
    <mergeCell ref="AN60:AO60"/>
    <mergeCell ref="BD60:BE60"/>
    <mergeCell ref="BF60:BG60"/>
    <mergeCell ref="BH60:BI60"/>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BD56:BE56"/>
    <mergeCell ref="BF56:BG56"/>
    <mergeCell ref="BH56:BI56"/>
    <mergeCell ref="BJ56:BK56"/>
    <mergeCell ref="AP56:AQ56"/>
    <mergeCell ref="AR56:AS56"/>
    <mergeCell ref="AT56:AU56"/>
    <mergeCell ref="AV56:AW56"/>
    <mergeCell ref="AX56:AY56"/>
    <mergeCell ref="AZ56:BA56"/>
    <mergeCell ref="BB56:BC56"/>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N48:O48"/>
    <mergeCell ref="P48:Q48"/>
    <mergeCell ref="R48:S48"/>
    <mergeCell ref="T48:U48"/>
    <mergeCell ref="V48:W48"/>
    <mergeCell ref="X48:Y48"/>
    <mergeCell ref="Z48:AA48"/>
    <mergeCell ref="AB48:AC48"/>
    <mergeCell ref="AD48:AE4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52:O52"/>
    <mergeCell ref="P52:Q52"/>
    <mergeCell ref="R52:S52"/>
    <mergeCell ref="T52:U52"/>
    <mergeCell ref="V52:W52"/>
    <mergeCell ref="X52:Y52"/>
    <mergeCell ref="Z52:AA52"/>
    <mergeCell ref="AP52:AQ52"/>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BD84:BE84"/>
    <mergeCell ref="BF84:BG84"/>
    <mergeCell ref="BH84:BI84"/>
    <mergeCell ref="BJ84:BK84"/>
    <mergeCell ref="AP84:AQ84"/>
    <mergeCell ref="AR84:AS84"/>
    <mergeCell ref="AT84:AU84"/>
    <mergeCell ref="AV84:AW84"/>
    <mergeCell ref="AX84:AY84"/>
    <mergeCell ref="AZ84:BA84"/>
    <mergeCell ref="BB84:BC84"/>
    <mergeCell ref="N84:O84"/>
    <mergeCell ref="P84:Q84"/>
    <mergeCell ref="R84:S84"/>
    <mergeCell ref="T84:U84"/>
    <mergeCell ref="V84:W84"/>
    <mergeCell ref="X84:Y84"/>
    <mergeCell ref="Z84:AA84"/>
    <mergeCell ref="AB84:AC84"/>
    <mergeCell ref="AD84:AE84"/>
    <mergeCell ref="BH88:BI88"/>
    <mergeCell ref="BJ88:BK88"/>
    <mergeCell ref="AT88:AU88"/>
    <mergeCell ref="AV88:AW88"/>
    <mergeCell ref="AX88:AY88"/>
    <mergeCell ref="AZ88:BA88"/>
    <mergeCell ref="BB88:BC88"/>
    <mergeCell ref="BD88:BE88"/>
    <mergeCell ref="BF88:BG88"/>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AF84:AG84"/>
    <mergeCell ref="AH84:AI84"/>
    <mergeCell ref="AJ84:AK84"/>
    <mergeCell ref="AL84:AM84"/>
    <mergeCell ref="AN84:AO84"/>
    <mergeCell ref="AF80:AG80"/>
    <mergeCell ref="AH80:AI80"/>
    <mergeCell ref="AJ80:AK80"/>
    <mergeCell ref="AL80:AM80"/>
    <mergeCell ref="AN80:AO80"/>
    <mergeCell ref="A75:A76"/>
    <mergeCell ref="B76:C76"/>
    <mergeCell ref="D76:E76"/>
    <mergeCell ref="F76:G76"/>
    <mergeCell ref="H76:I76"/>
    <mergeCell ref="J76:K76"/>
    <mergeCell ref="L76:M76"/>
    <mergeCell ref="N76:O76"/>
    <mergeCell ref="P76:Q76"/>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D72:AE72"/>
    <mergeCell ref="AF72:AG72"/>
    <mergeCell ref="AH72:AI72"/>
    <mergeCell ref="AJ72:AK72"/>
    <mergeCell ref="AL72:AM72"/>
    <mergeCell ref="AN72:AO72"/>
    <mergeCell ref="BD72:BE72"/>
    <mergeCell ref="BF72:BG72"/>
    <mergeCell ref="BH72:BI72"/>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N44:O44"/>
    <mergeCell ref="P44:Q44"/>
    <mergeCell ref="R44:S44"/>
    <mergeCell ref="T44:U44"/>
    <mergeCell ref="V44:W44"/>
    <mergeCell ref="X44:Y44"/>
    <mergeCell ref="Z44:AA44"/>
    <mergeCell ref="AB44:AC44"/>
    <mergeCell ref="AD44:AE44"/>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N32:O32"/>
    <mergeCell ref="P32:Q32"/>
    <mergeCell ref="R32:S32"/>
    <mergeCell ref="T32:U32"/>
    <mergeCell ref="V32:W32"/>
    <mergeCell ref="X32:Y32"/>
    <mergeCell ref="Z32:AA32"/>
    <mergeCell ref="AB32:AC32"/>
    <mergeCell ref="AD32:AE32"/>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A27:A28"/>
    <mergeCell ref="B28:C28"/>
    <mergeCell ref="D28:E28"/>
    <mergeCell ref="F28:G28"/>
    <mergeCell ref="H28:I28"/>
    <mergeCell ref="J28:K28"/>
    <mergeCell ref="L28:M28"/>
    <mergeCell ref="N28:O28"/>
    <mergeCell ref="P28:Q28"/>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D24:AE24"/>
    <mergeCell ref="AF24:AG24"/>
    <mergeCell ref="AH24:AI24"/>
    <mergeCell ref="AJ24:AK24"/>
    <mergeCell ref="AL24:AM24"/>
    <mergeCell ref="AN24:AO24"/>
    <mergeCell ref="BD24:BE24"/>
    <mergeCell ref="BF24:BG24"/>
    <mergeCell ref="BH24:BI24"/>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BD20:BE20"/>
    <mergeCell ref="BF20:BG20"/>
    <mergeCell ref="BH20:BI20"/>
    <mergeCell ref="BJ20:BK20"/>
    <mergeCell ref="AP20:AQ20"/>
    <mergeCell ref="AR20:AS20"/>
    <mergeCell ref="AT20:AU20"/>
    <mergeCell ref="AV20:AW20"/>
    <mergeCell ref="AX20:AY20"/>
    <mergeCell ref="AZ20:BA20"/>
    <mergeCell ref="BB20:BC20"/>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N12:O12"/>
    <mergeCell ref="P12:Q12"/>
    <mergeCell ref="R12:S12"/>
    <mergeCell ref="T12:U12"/>
    <mergeCell ref="V12:W12"/>
    <mergeCell ref="X12:Y12"/>
    <mergeCell ref="Z12:AA12"/>
    <mergeCell ref="AB12:AC12"/>
    <mergeCell ref="AD12:AE12"/>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6:O16"/>
    <mergeCell ref="P16:Q16"/>
    <mergeCell ref="R16:S16"/>
    <mergeCell ref="T16:U16"/>
    <mergeCell ref="V16:W16"/>
    <mergeCell ref="X16:Y16"/>
    <mergeCell ref="Z16:AA16"/>
    <mergeCell ref="AP16:AQ1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N36:O36"/>
    <mergeCell ref="P36:Q36"/>
    <mergeCell ref="R36:S36"/>
    <mergeCell ref="T36:U36"/>
    <mergeCell ref="V36:W36"/>
    <mergeCell ref="X36:Y36"/>
    <mergeCell ref="Z36:AA36"/>
    <mergeCell ref="AB36:AC36"/>
    <mergeCell ref="AD36:AE36"/>
    <mergeCell ref="BH40:BI40"/>
    <mergeCell ref="BJ40:BK40"/>
    <mergeCell ref="AT40:AU40"/>
    <mergeCell ref="AV40:AW40"/>
    <mergeCell ref="AX40:AY40"/>
    <mergeCell ref="AZ40:BA40"/>
    <mergeCell ref="BB40:BC40"/>
    <mergeCell ref="BD40:BE40"/>
    <mergeCell ref="BF40:BG40"/>
  </mergeCells>
  <conditionalFormatting sqref="B12:BK12 B16:BK16 B20:BK20 B24:BK24 B28:BK28 B32:BK32 B36:BK36 B40:BK40 B44:BK44 B48:BK48 B52:BK52 B56:BK56 B60:BK60 B64:BK64 B68:BK68 B72:BK72 B76:BK76 B80:BK80 B84:BK84 B88:BK88">
    <cfRule type="containsText" dxfId="11" priority="3" operator="containsText" text="GUARDIA PASIVA">
      <formula>NOT(ISERROR(SEARCH(("GUARDIA PASIVA"),(B12))))</formula>
    </cfRule>
  </conditionalFormatting>
  <conditionalFormatting sqref="B13:BL13 B17:BL17 B21:BL21 B25:BL25 B29:BL29 B33:BL33 B37:BL37 B41:BL41 B45:BL45 B49:BL49 B53:BL53 B57:BL57 B61:BL61 B65:BL65 B69:BL69 B73:BL73 B77:BL77 B81:BL81 B85:BL85 B89:BL89">
    <cfRule type="cellIs" dxfId="10" priority="1" operator="greaterThanOrEqual">
      <formula>0.5</formula>
    </cfRule>
  </conditionalFormatting>
  <conditionalFormatting sqref="D11:BK12 B12:C12 D15:BK16 B16:C16 D19:BK20 B20:C20 D23:BK24 B24:C24 D27:BK28 B28:C28 D31:BK32 B32:C32 D35:BK36 B36:C36 D39:BK40 B40:C40 D43:BK44 B44:C44 D47:BK48 B48:C48 D51:BK52 B52:C52 D55:BK56 B56:C56 D59:BK60 B60:C60 D63:BK64 B64:C64 D67:BK68 B68:C68 D71:BK72 B72:C72 D75:BK76 B76:C76 D79:BK80 B80:C80 D83:BK84 B84:C84 D87:BK88 B88:C88">
    <cfRule type="containsText" dxfId="9" priority="2" operator="containsText" text="D,">
      <formula>NOT(ISERROR(SEARCH(("D,"),(D11))))</formula>
    </cfRule>
  </conditionalFormatting>
  <dataValidations count="4">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xr:uid="{00000000-0002-0000-0400-000000000000}">
      <formula1>"APLICA PRIMA"</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xr:uid="{00000000-0002-0000-0400-000001000000}">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xr:uid="{00000000-0002-0000-0400-000002000000}">
      <formula1>0.5</formula1>
    </dataValidation>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xr:uid="{00000000-0002-0000-0400-000003000000}">
      <formula1>"FALTA,RETARDO,ACUERDO,P SIN GOCE,NO SE CITO,FESTIVO,VACACIONES,INCAPACIDAD,SUSPENSION"</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L100"/>
  <sheetViews>
    <sheetView workbookViewId="0">
      <pane xSplit="1" topLeftCell="B1" activePane="topRight" state="frozen"/>
      <selection pane="topRight" activeCell="C2" sqref="C2"/>
    </sheetView>
  </sheetViews>
  <sheetFormatPr baseColWidth="10" defaultColWidth="12.5703125" defaultRowHeight="15.75" customHeight="1" x14ac:dyDescent="0.2"/>
  <cols>
    <col min="1" max="1" width="40.28515625" customWidth="1"/>
    <col min="2" max="64" width="15.5703125" customWidth="1"/>
  </cols>
  <sheetData>
    <row r="1" spans="1:64" ht="12.75" x14ac:dyDescent="0.2">
      <c r="A1" s="1"/>
      <c r="B1" s="1"/>
      <c r="E1" s="1"/>
      <c r="F1" s="1"/>
      <c r="G1" s="1"/>
      <c r="H1" s="1"/>
      <c r="I1" s="1"/>
      <c r="J1" s="1"/>
      <c r="K1" s="1"/>
      <c r="L1" s="1"/>
      <c r="M1" s="1"/>
      <c r="N1" s="1"/>
      <c r="O1" s="1"/>
      <c r="P1" s="1"/>
      <c r="Q1" s="1"/>
      <c r="R1" s="1"/>
      <c r="S1" s="1"/>
      <c r="T1" s="1"/>
      <c r="U1" s="1"/>
      <c r="V1" s="1"/>
      <c r="W1" s="1"/>
      <c r="X1" s="1"/>
      <c r="Y1" s="1"/>
      <c r="Z1" s="1"/>
      <c r="AA1" s="1"/>
      <c r="AB1" s="2"/>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ht="12.75" x14ac:dyDescent="0.2">
      <c r="A2" s="1"/>
      <c r="B2" s="1"/>
      <c r="E2" s="1"/>
      <c r="F2" s="1"/>
      <c r="G2" s="1"/>
      <c r="H2" s="1"/>
      <c r="I2" s="1"/>
      <c r="J2" s="1"/>
      <c r="K2" s="1"/>
      <c r="L2" s="1"/>
      <c r="M2" s="1"/>
      <c r="N2" s="1"/>
      <c r="O2" s="1"/>
      <c r="P2" s="1"/>
      <c r="Q2" s="1"/>
      <c r="R2" s="1"/>
      <c r="S2" s="1"/>
      <c r="T2" s="1"/>
      <c r="U2" s="1"/>
      <c r="V2" s="1"/>
      <c r="W2" s="1"/>
      <c r="X2" s="1"/>
      <c r="Y2" s="1"/>
      <c r="Z2" s="1"/>
      <c r="AA2" s="1"/>
      <c r="AB2" s="2"/>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spans="1:64" ht="12.75" x14ac:dyDescent="0.2">
      <c r="A3" s="1"/>
      <c r="B3" s="1"/>
      <c r="E3" s="1"/>
      <c r="F3" s="1"/>
      <c r="G3" s="1"/>
      <c r="H3" s="1"/>
      <c r="I3" s="1"/>
      <c r="J3" s="1"/>
      <c r="K3" s="1"/>
      <c r="L3" s="1"/>
      <c r="M3" s="1"/>
      <c r="N3" s="1"/>
      <c r="O3" s="1"/>
      <c r="P3" s="1"/>
      <c r="Q3" s="1"/>
      <c r="R3" s="1"/>
      <c r="S3" s="1"/>
      <c r="T3" s="1"/>
      <c r="U3" s="1"/>
      <c r="V3" s="1"/>
      <c r="W3" s="1"/>
      <c r="X3" s="1"/>
      <c r="Y3" s="1"/>
      <c r="Z3" s="1"/>
      <c r="AA3" s="1"/>
      <c r="AB3" s="2"/>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12.75" x14ac:dyDescent="0.2">
      <c r="A4" s="1"/>
      <c r="B4" s="1"/>
      <c r="E4" s="1"/>
      <c r="F4" s="1"/>
      <c r="G4" s="1"/>
      <c r="H4" s="1"/>
      <c r="I4" s="1"/>
      <c r="J4" s="1"/>
      <c r="K4" s="1"/>
      <c r="L4" s="1"/>
      <c r="M4" s="1"/>
      <c r="N4" s="1"/>
      <c r="O4" s="1"/>
      <c r="P4" s="1"/>
      <c r="Q4" s="1"/>
      <c r="R4" s="1"/>
      <c r="S4" s="1"/>
      <c r="T4" s="1"/>
      <c r="U4" s="1"/>
      <c r="V4" s="1"/>
      <c r="W4" s="1"/>
      <c r="X4" s="1"/>
      <c r="Y4" s="1"/>
      <c r="Z4" s="1"/>
      <c r="AA4" s="1"/>
      <c r="AB4" s="2"/>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ht="12.75" x14ac:dyDescent="0.2">
      <c r="A5" s="1"/>
      <c r="B5" s="1"/>
      <c r="E5" s="1"/>
      <c r="F5" s="1"/>
      <c r="G5" s="1"/>
      <c r="H5" s="1"/>
      <c r="I5" s="1"/>
      <c r="J5" s="1"/>
      <c r="K5" s="1"/>
      <c r="L5" s="1"/>
      <c r="M5" s="1"/>
      <c r="N5" s="1"/>
      <c r="O5" s="1"/>
      <c r="P5" s="1"/>
      <c r="Q5" s="1"/>
      <c r="R5" s="1"/>
      <c r="S5" s="1"/>
      <c r="T5" s="1"/>
      <c r="U5" s="1"/>
      <c r="V5" s="1"/>
      <c r="W5" s="1"/>
      <c r="X5" s="1"/>
      <c r="Y5" s="1"/>
      <c r="Z5" s="1"/>
      <c r="AA5" s="1"/>
      <c r="AB5" s="2"/>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spans="1:64" ht="12.75" x14ac:dyDescent="0.2">
      <c r="A6" s="1"/>
      <c r="B6" s="1"/>
      <c r="D6" s="1"/>
      <c r="E6" s="1"/>
      <c r="F6" s="1"/>
      <c r="G6" s="1"/>
      <c r="H6" s="1"/>
      <c r="I6" s="1"/>
      <c r="J6" s="1"/>
      <c r="K6" s="1"/>
      <c r="L6" s="1"/>
      <c r="M6" s="1"/>
      <c r="N6" s="1"/>
      <c r="O6" s="1"/>
      <c r="P6" s="1"/>
      <c r="Q6" s="1"/>
      <c r="R6" s="1"/>
      <c r="S6" s="1"/>
      <c r="T6" s="1"/>
      <c r="U6" s="1"/>
      <c r="V6" s="1"/>
      <c r="W6" s="1"/>
      <c r="X6" s="1"/>
      <c r="Y6" s="1"/>
      <c r="Z6" s="1"/>
      <c r="AA6" s="1"/>
      <c r="AB6" s="2"/>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spans="1:64" ht="12.75" x14ac:dyDescent="0.2">
      <c r="A7" s="1"/>
      <c r="B7" s="1"/>
      <c r="D7" s="1"/>
      <c r="E7" s="1"/>
      <c r="F7" s="1"/>
      <c r="G7" s="1"/>
      <c r="H7" s="1"/>
      <c r="I7" s="1"/>
      <c r="J7" s="1"/>
      <c r="K7" s="1"/>
      <c r="L7" s="1"/>
      <c r="M7" s="1"/>
      <c r="N7" s="1"/>
      <c r="O7" s="1"/>
      <c r="P7" s="1"/>
      <c r="Q7" s="1"/>
      <c r="R7" s="1"/>
      <c r="S7" s="1"/>
      <c r="T7" s="1"/>
      <c r="U7" s="1"/>
      <c r="V7" s="1"/>
      <c r="W7" s="1"/>
      <c r="X7" s="1"/>
      <c r="Y7" s="1"/>
      <c r="Z7" s="1"/>
      <c r="AA7" s="1"/>
      <c r="AB7" s="2"/>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4" ht="12.75" x14ac:dyDescent="0.2">
      <c r="A8" s="1"/>
      <c r="B8" s="1"/>
      <c r="D8" s="1"/>
      <c r="E8" s="1"/>
      <c r="F8" s="1"/>
      <c r="G8" s="1"/>
      <c r="H8" s="1"/>
      <c r="I8" s="1"/>
      <c r="J8" s="1"/>
      <c r="K8" s="1"/>
      <c r="L8" s="1"/>
      <c r="M8" s="1"/>
      <c r="N8" s="1"/>
      <c r="O8" s="1"/>
      <c r="P8" s="1"/>
      <c r="Q8" s="1"/>
      <c r="R8" s="1"/>
      <c r="S8" s="1"/>
      <c r="T8" s="1"/>
      <c r="U8" s="1"/>
      <c r="V8" s="1"/>
      <c r="W8" s="1"/>
      <c r="X8" s="1"/>
      <c r="Y8" s="1"/>
      <c r="Z8" s="1"/>
      <c r="AA8" s="1"/>
      <c r="AB8" s="2"/>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spans="1:64" ht="12.75" x14ac:dyDescent="0.2">
      <c r="A9" s="1"/>
      <c r="B9" s="1"/>
      <c r="D9" s="1"/>
      <c r="E9" s="1"/>
      <c r="F9" s="1"/>
      <c r="G9" s="1"/>
      <c r="H9" s="1"/>
      <c r="I9" s="1"/>
      <c r="J9" s="1"/>
      <c r="K9" s="1"/>
      <c r="L9" s="1"/>
      <c r="M9" s="1"/>
      <c r="N9" s="1"/>
      <c r="O9" s="1"/>
      <c r="P9" s="1"/>
      <c r="Q9" s="1"/>
      <c r="R9" s="1"/>
      <c r="S9" s="1"/>
      <c r="T9" s="1"/>
      <c r="U9" s="1"/>
      <c r="V9" s="1"/>
      <c r="W9" s="1"/>
      <c r="X9" s="1"/>
      <c r="Y9" s="1"/>
      <c r="Z9" s="1"/>
      <c r="AA9" s="1"/>
      <c r="AB9" s="2"/>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spans="1:64" ht="12.75" x14ac:dyDescent="0.2">
      <c r="A10" s="3" t="s">
        <v>0</v>
      </c>
      <c r="B10" s="4">
        <v>45200</v>
      </c>
      <c r="C10" s="5"/>
      <c r="D10" s="4">
        <v>45201</v>
      </c>
      <c r="E10" s="5"/>
      <c r="F10" s="4">
        <v>45202</v>
      </c>
      <c r="G10" s="5"/>
      <c r="H10" s="4">
        <v>45203</v>
      </c>
      <c r="I10" s="5"/>
      <c r="J10" s="4">
        <v>45204</v>
      </c>
      <c r="K10" s="5"/>
      <c r="L10" s="4">
        <v>45205</v>
      </c>
      <c r="M10" s="5"/>
      <c r="N10" s="4">
        <v>45206</v>
      </c>
      <c r="O10" s="5"/>
      <c r="P10" s="4">
        <v>45207</v>
      </c>
      <c r="Q10" s="5"/>
      <c r="R10" s="4">
        <v>45208</v>
      </c>
      <c r="S10" s="5"/>
      <c r="T10" s="4">
        <v>45209</v>
      </c>
      <c r="U10" s="5"/>
      <c r="V10" s="4">
        <v>45210</v>
      </c>
      <c r="W10" s="5"/>
      <c r="X10" s="4">
        <v>45211</v>
      </c>
      <c r="Y10" s="5"/>
      <c r="Z10" s="4">
        <v>45212</v>
      </c>
      <c r="AA10" s="5"/>
      <c r="AB10" s="4">
        <v>45213</v>
      </c>
      <c r="AC10" s="5"/>
      <c r="AD10" s="4">
        <v>45214</v>
      </c>
      <c r="AE10" s="5"/>
      <c r="AF10" s="4">
        <v>45215</v>
      </c>
      <c r="AG10" s="5" t="s">
        <v>97</v>
      </c>
      <c r="AH10" s="4">
        <v>45216</v>
      </c>
      <c r="AI10" s="5" t="s">
        <v>97</v>
      </c>
      <c r="AJ10" s="4">
        <v>45217</v>
      </c>
      <c r="AK10" s="5"/>
      <c r="AL10" s="4">
        <v>45218</v>
      </c>
      <c r="AM10" s="5"/>
      <c r="AN10" s="4">
        <v>45219</v>
      </c>
      <c r="AO10" s="5"/>
      <c r="AP10" s="4">
        <v>45220</v>
      </c>
      <c r="AQ10" s="5"/>
      <c r="AR10" s="4">
        <v>45221</v>
      </c>
      <c r="AS10" s="5"/>
      <c r="AT10" s="4">
        <v>45222</v>
      </c>
      <c r="AU10" s="5"/>
      <c r="AV10" s="4">
        <v>45223</v>
      </c>
      <c r="AW10" s="5"/>
      <c r="AX10" s="4">
        <v>45224</v>
      </c>
      <c r="AY10" s="5"/>
      <c r="AZ10" s="4">
        <v>45225</v>
      </c>
      <c r="BA10" s="5"/>
      <c r="BB10" s="4">
        <v>45226</v>
      </c>
      <c r="BC10" s="5"/>
      <c r="BD10" s="4">
        <v>45227</v>
      </c>
      <c r="BE10" s="5" t="s">
        <v>98</v>
      </c>
      <c r="BF10" s="4">
        <v>45228</v>
      </c>
      <c r="BG10" s="5"/>
      <c r="BH10" s="4">
        <v>45229</v>
      </c>
      <c r="BI10" s="5" t="s">
        <v>97</v>
      </c>
      <c r="BJ10" s="4">
        <v>45230</v>
      </c>
      <c r="BK10" s="5"/>
      <c r="BL10" s="6" t="s">
        <v>1</v>
      </c>
    </row>
    <row r="11" spans="1:64" ht="12.75" x14ac:dyDescent="0.2">
      <c r="A11" s="19" t="s">
        <v>99</v>
      </c>
      <c r="B11" s="7"/>
      <c r="C11" s="7"/>
      <c r="D11" s="7"/>
      <c r="E11" s="7"/>
      <c r="F11" s="7" t="s">
        <v>3</v>
      </c>
      <c r="G11" s="7" t="s">
        <v>100</v>
      </c>
      <c r="H11" s="7"/>
      <c r="I11" s="7"/>
      <c r="J11" s="7" t="s">
        <v>101</v>
      </c>
      <c r="K11" s="7"/>
      <c r="L11" s="7" t="s">
        <v>4</v>
      </c>
      <c r="M11" s="7"/>
      <c r="N11" s="7"/>
      <c r="O11" s="7"/>
      <c r="P11" s="7"/>
      <c r="Q11" s="7"/>
      <c r="R11" s="7" t="s">
        <v>102</v>
      </c>
      <c r="S11" s="7" t="s">
        <v>3</v>
      </c>
      <c r="T11" s="7" t="s">
        <v>101</v>
      </c>
      <c r="U11" s="7"/>
      <c r="V11" s="7" t="s">
        <v>4</v>
      </c>
      <c r="W11" s="7"/>
      <c r="X11" s="7" t="s">
        <v>3</v>
      </c>
      <c r="Y11" s="7" t="s">
        <v>101</v>
      </c>
      <c r="Z11" s="7" t="s">
        <v>4</v>
      </c>
      <c r="AA11" s="7"/>
      <c r="AB11" s="7"/>
      <c r="AC11" s="7"/>
      <c r="AD11" s="7"/>
      <c r="AE11" s="7"/>
      <c r="AF11" s="7"/>
      <c r="AG11" s="7"/>
      <c r="AH11" s="7"/>
      <c r="AI11" s="7"/>
      <c r="AJ11" s="7"/>
      <c r="AK11" s="7"/>
      <c r="AL11" s="7"/>
      <c r="AM11" s="7"/>
      <c r="AN11" s="7" t="s">
        <v>4</v>
      </c>
      <c r="AO11" s="7" t="s">
        <v>3</v>
      </c>
      <c r="AP11" s="7" t="s">
        <v>27</v>
      </c>
      <c r="AQ11" s="7"/>
      <c r="AR11" s="7"/>
      <c r="AS11" s="7"/>
      <c r="AT11" s="7"/>
      <c r="AU11" s="7"/>
      <c r="AV11" s="7" t="s">
        <v>101</v>
      </c>
      <c r="AW11" s="7"/>
      <c r="AX11" s="7"/>
      <c r="AY11" s="7"/>
      <c r="AZ11" s="7"/>
      <c r="BA11" s="7"/>
      <c r="BB11" s="7"/>
      <c r="BC11" s="7"/>
      <c r="BD11" s="7"/>
      <c r="BE11" s="7"/>
      <c r="BF11" s="7"/>
      <c r="BG11" s="7"/>
      <c r="BH11" s="7"/>
      <c r="BI11" s="7"/>
      <c r="BJ11" s="7"/>
      <c r="BK11" s="7"/>
      <c r="BL11" s="8"/>
    </row>
    <row r="12" spans="1:64" ht="78" customHeight="1" x14ac:dyDescent="0.2">
      <c r="A12" s="17"/>
      <c r="B12" s="16"/>
      <c r="C12" s="17"/>
      <c r="D12" s="16" t="s">
        <v>103</v>
      </c>
      <c r="E12" s="17"/>
      <c r="F12" s="16" t="s">
        <v>104</v>
      </c>
      <c r="G12" s="17"/>
      <c r="H12" s="16" t="s">
        <v>105</v>
      </c>
      <c r="I12" s="17"/>
      <c r="J12" s="16" t="s">
        <v>106</v>
      </c>
      <c r="K12" s="17"/>
      <c r="L12" s="16" t="s">
        <v>107</v>
      </c>
      <c r="M12" s="17"/>
      <c r="N12" s="16" t="s">
        <v>108</v>
      </c>
      <c r="O12" s="17"/>
      <c r="P12" s="16"/>
      <c r="Q12" s="17"/>
      <c r="R12" s="16" t="s">
        <v>109</v>
      </c>
      <c r="S12" s="17"/>
      <c r="T12" s="16" t="s">
        <v>110</v>
      </c>
      <c r="U12" s="17"/>
      <c r="V12" s="16" t="s">
        <v>107</v>
      </c>
      <c r="W12" s="17"/>
      <c r="X12" s="16" t="s">
        <v>111</v>
      </c>
      <c r="Y12" s="17"/>
      <c r="Z12" s="16" t="s">
        <v>112</v>
      </c>
      <c r="AA12" s="17"/>
      <c r="AB12" s="16" t="s">
        <v>113</v>
      </c>
      <c r="AC12" s="17"/>
      <c r="AD12" s="16"/>
      <c r="AE12" s="17"/>
      <c r="AF12" s="16" t="s">
        <v>97</v>
      </c>
      <c r="AG12" s="17"/>
      <c r="AH12" s="16" t="s">
        <v>97</v>
      </c>
      <c r="AI12" s="17"/>
      <c r="AJ12" s="16" t="s">
        <v>114</v>
      </c>
      <c r="AK12" s="17"/>
      <c r="AL12" s="16" t="s">
        <v>115</v>
      </c>
      <c r="AM12" s="17"/>
      <c r="AN12" s="16" t="s">
        <v>116</v>
      </c>
      <c r="AO12" s="17"/>
      <c r="AP12" s="16" t="s">
        <v>117</v>
      </c>
      <c r="AQ12" s="17"/>
      <c r="AR12" s="16"/>
      <c r="AS12" s="17"/>
      <c r="AT12" s="16" t="s">
        <v>118</v>
      </c>
      <c r="AU12" s="17"/>
      <c r="AV12" s="16" t="s">
        <v>119</v>
      </c>
      <c r="AW12" s="17"/>
      <c r="AX12" s="16" t="s">
        <v>120</v>
      </c>
      <c r="AY12" s="17"/>
      <c r="AZ12" s="16" t="s">
        <v>121</v>
      </c>
      <c r="BA12" s="17"/>
      <c r="BB12" s="16" t="s">
        <v>122</v>
      </c>
      <c r="BC12" s="17"/>
      <c r="BD12" s="16"/>
      <c r="BE12" s="17"/>
      <c r="BF12" s="16"/>
      <c r="BG12" s="17"/>
      <c r="BH12" s="16" t="s">
        <v>97</v>
      </c>
      <c r="BI12" s="17"/>
      <c r="BJ12" s="16" t="s">
        <v>3</v>
      </c>
      <c r="BK12" s="17"/>
      <c r="BL12" s="8"/>
    </row>
    <row r="13" spans="1:64" ht="12.75" x14ac:dyDescent="0.2">
      <c r="A13" s="9" t="s">
        <v>24</v>
      </c>
      <c r="B13" s="10"/>
      <c r="C13" s="10"/>
      <c r="D13" s="10"/>
      <c r="E13" s="10"/>
      <c r="F13" s="10">
        <v>1</v>
      </c>
      <c r="G13" s="10"/>
      <c r="H13" s="10"/>
      <c r="I13" s="10"/>
      <c r="J13" s="10">
        <v>1</v>
      </c>
      <c r="K13" s="10"/>
      <c r="L13" s="10"/>
      <c r="M13" s="10"/>
      <c r="N13" s="10"/>
      <c r="O13" s="10"/>
      <c r="P13" s="10"/>
      <c r="Q13" s="10"/>
      <c r="R13" s="10"/>
      <c r="S13" s="10"/>
      <c r="T13" s="10"/>
      <c r="U13" s="10"/>
      <c r="V13" s="10">
        <v>3</v>
      </c>
      <c r="W13" s="10"/>
      <c r="X13" s="10"/>
      <c r="Y13" s="10"/>
      <c r="Z13" s="10"/>
      <c r="AA13" s="10"/>
      <c r="AB13" s="10"/>
      <c r="AC13" s="10"/>
      <c r="AD13" s="10"/>
      <c r="AE13" s="10"/>
      <c r="AF13" s="10"/>
      <c r="AG13" s="10"/>
      <c r="AH13" s="10"/>
      <c r="AI13" s="10"/>
      <c r="AJ13" s="10"/>
      <c r="AK13" s="10"/>
      <c r="AL13" s="10"/>
      <c r="AM13" s="10"/>
      <c r="AN13" s="10"/>
      <c r="AO13" s="10"/>
      <c r="AP13" s="10">
        <v>1</v>
      </c>
      <c r="AQ13" s="10"/>
      <c r="AR13" s="10"/>
      <c r="AS13" s="10"/>
      <c r="AT13" s="10"/>
      <c r="AU13" s="10"/>
      <c r="AV13" s="10"/>
      <c r="AW13" s="10"/>
      <c r="AX13" s="10"/>
      <c r="AY13" s="10"/>
      <c r="AZ13" s="10"/>
      <c r="BA13" s="10"/>
      <c r="BB13" s="10"/>
      <c r="BC13" s="10"/>
      <c r="BD13" s="10"/>
      <c r="BE13" s="10"/>
      <c r="BF13" s="10"/>
      <c r="BG13" s="10"/>
      <c r="BH13" s="10"/>
      <c r="BI13" s="10"/>
      <c r="BJ13" s="10"/>
      <c r="BK13" s="10"/>
      <c r="BL13" s="1">
        <f>SUM(B13:BK13)</f>
        <v>6</v>
      </c>
    </row>
    <row r="14" spans="1:64" ht="12.75" x14ac:dyDescent="0.2">
      <c r="A14" s="3" t="s">
        <v>0</v>
      </c>
      <c r="B14" s="4">
        <v>45200</v>
      </c>
      <c r="C14" s="5"/>
      <c r="D14" s="4">
        <v>45201</v>
      </c>
      <c r="E14" s="5" t="s">
        <v>68</v>
      </c>
      <c r="F14" s="4">
        <v>45202</v>
      </c>
      <c r="G14" s="5"/>
      <c r="H14" s="4">
        <v>45203</v>
      </c>
      <c r="I14" s="5"/>
      <c r="J14" s="4">
        <v>45204</v>
      </c>
      <c r="K14" s="5"/>
      <c r="L14" s="4">
        <v>45205</v>
      </c>
      <c r="M14" s="5"/>
      <c r="N14" s="4">
        <v>45206</v>
      </c>
      <c r="O14" s="5"/>
      <c r="P14" s="4">
        <v>45207</v>
      </c>
      <c r="Q14" s="5"/>
      <c r="R14" s="4">
        <v>45208</v>
      </c>
      <c r="S14" s="5"/>
      <c r="T14" s="4">
        <v>45209</v>
      </c>
      <c r="U14" s="5"/>
      <c r="V14" s="4">
        <v>45210</v>
      </c>
      <c r="W14" s="5" t="s">
        <v>68</v>
      </c>
      <c r="X14" s="4">
        <v>45211</v>
      </c>
      <c r="Y14" s="5" t="s">
        <v>123</v>
      </c>
      <c r="Z14" s="4">
        <v>45212</v>
      </c>
      <c r="AA14" s="5" t="s">
        <v>68</v>
      </c>
      <c r="AB14" s="4">
        <v>45213</v>
      </c>
      <c r="AC14" s="5" t="s">
        <v>68</v>
      </c>
      <c r="AD14" s="4">
        <v>45214</v>
      </c>
      <c r="AE14" s="5"/>
      <c r="AF14" s="4">
        <v>45215</v>
      </c>
      <c r="AG14" s="5" t="s">
        <v>68</v>
      </c>
      <c r="AH14" s="4">
        <v>45216</v>
      </c>
      <c r="AI14" s="5"/>
      <c r="AJ14" s="4">
        <v>45217</v>
      </c>
      <c r="AK14" s="5"/>
      <c r="AL14" s="4">
        <v>45218</v>
      </c>
      <c r="AM14" s="5"/>
      <c r="AN14" s="4">
        <v>45219</v>
      </c>
      <c r="AO14" s="5"/>
      <c r="AP14" s="4">
        <v>45220</v>
      </c>
      <c r="AQ14" s="5"/>
      <c r="AR14" s="4">
        <v>45221</v>
      </c>
      <c r="AS14" s="5"/>
      <c r="AT14" s="4">
        <v>45222</v>
      </c>
      <c r="AU14" s="5" t="s">
        <v>68</v>
      </c>
      <c r="AV14" s="4">
        <v>45223</v>
      </c>
      <c r="AW14" s="5"/>
      <c r="AX14" s="4">
        <v>45224</v>
      </c>
      <c r="AY14" s="5"/>
      <c r="AZ14" s="4">
        <v>45225</v>
      </c>
      <c r="BA14" s="5"/>
      <c r="BB14" s="4">
        <v>45226</v>
      </c>
      <c r="BC14" s="5"/>
      <c r="BD14" s="4">
        <v>45227</v>
      </c>
      <c r="BE14" s="5"/>
      <c r="BF14" s="4">
        <v>45228</v>
      </c>
      <c r="BG14" s="5"/>
      <c r="BH14" s="4">
        <v>45229</v>
      </c>
      <c r="BI14" s="5"/>
      <c r="BJ14" s="4">
        <v>45230</v>
      </c>
      <c r="BK14" s="5"/>
      <c r="BL14" s="6" t="s">
        <v>1</v>
      </c>
    </row>
    <row r="15" spans="1:64" ht="12.75" x14ac:dyDescent="0.2">
      <c r="A15" s="19" t="s">
        <v>95</v>
      </c>
      <c r="B15" s="7"/>
      <c r="C15" s="7"/>
      <c r="D15" s="7"/>
      <c r="E15" s="7"/>
      <c r="F15" s="7"/>
      <c r="G15" s="7"/>
      <c r="H15" s="7"/>
      <c r="I15" s="7"/>
      <c r="J15" s="7" t="s">
        <v>101</v>
      </c>
      <c r="K15" s="7"/>
      <c r="L15" s="7" t="s">
        <v>4</v>
      </c>
      <c r="M15" s="7"/>
      <c r="N15" s="7"/>
      <c r="O15" s="7"/>
      <c r="P15" s="7"/>
      <c r="Q15" s="7"/>
      <c r="R15" s="7" t="s">
        <v>102</v>
      </c>
      <c r="S15" s="7" t="s">
        <v>3</v>
      </c>
      <c r="T15" s="7" t="s">
        <v>101</v>
      </c>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t="s">
        <v>101</v>
      </c>
      <c r="AW15" s="7"/>
      <c r="AX15" s="7"/>
      <c r="AY15" s="7"/>
      <c r="AZ15" s="7"/>
      <c r="BA15" s="7"/>
      <c r="BB15" s="7"/>
      <c r="BC15" s="7"/>
      <c r="BD15" s="7"/>
      <c r="BE15" s="7"/>
      <c r="BF15" s="7"/>
      <c r="BG15" s="7"/>
      <c r="BH15" s="7" t="s">
        <v>4</v>
      </c>
      <c r="BI15" s="7" t="s">
        <v>102</v>
      </c>
      <c r="BJ15" s="7"/>
      <c r="BK15" s="7"/>
      <c r="BL15" s="8"/>
    </row>
    <row r="16" spans="1:64" ht="79.5" customHeight="1" x14ac:dyDescent="0.2">
      <c r="A16" s="17"/>
      <c r="B16" s="16"/>
      <c r="C16" s="17"/>
      <c r="D16" s="16" t="s">
        <v>68</v>
      </c>
      <c r="E16" s="17"/>
      <c r="F16" s="16" t="s">
        <v>124</v>
      </c>
      <c r="G16" s="17"/>
      <c r="H16" s="16" t="s">
        <v>125</v>
      </c>
      <c r="I16" s="17"/>
      <c r="J16" s="16" t="s">
        <v>106</v>
      </c>
      <c r="K16" s="17"/>
      <c r="L16" s="16" t="s">
        <v>107</v>
      </c>
      <c r="M16" s="17"/>
      <c r="N16" s="16" t="s">
        <v>126</v>
      </c>
      <c r="O16" s="17"/>
      <c r="P16" s="16"/>
      <c r="Q16" s="17"/>
      <c r="R16" s="16" t="s">
        <v>109</v>
      </c>
      <c r="S16" s="17"/>
      <c r="T16" s="16" t="s">
        <v>110</v>
      </c>
      <c r="U16" s="17"/>
      <c r="V16" s="16" t="s">
        <v>68</v>
      </c>
      <c r="W16" s="17"/>
      <c r="X16" s="16" t="s">
        <v>127</v>
      </c>
      <c r="Y16" s="17"/>
      <c r="Z16" s="16" t="s">
        <v>68</v>
      </c>
      <c r="AA16" s="17"/>
      <c r="AB16" s="16" t="s">
        <v>68</v>
      </c>
      <c r="AC16" s="17"/>
      <c r="AD16" s="16"/>
      <c r="AE16" s="17"/>
      <c r="AF16" s="16" t="s">
        <v>68</v>
      </c>
      <c r="AG16" s="17"/>
      <c r="AH16" s="16" t="s">
        <v>3</v>
      </c>
      <c r="AI16" s="17"/>
      <c r="AJ16" s="16" t="s">
        <v>114</v>
      </c>
      <c r="AK16" s="17"/>
      <c r="AL16" s="16" t="s">
        <v>115</v>
      </c>
      <c r="AM16" s="17"/>
      <c r="AN16" s="16" t="s">
        <v>128</v>
      </c>
      <c r="AO16" s="17"/>
      <c r="AP16" s="16" t="s">
        <v>126</v>
      </c>
      <c r="AQ16" s="17"/>
      <c r="AR16" s="16"/>
      <c r="AS16" s="17"/>
      <c r="AT16" s="16" t="s">
        <v>68</v>
      </c>
      <c r="AU16" s="17"/>
      <c r="AV16" s="16" t="s">
        <v>119</v>
      </c>
      <c r="AW16" s="17"/>
      <c r="AX16" s="16" t="s">
        <v>129</v>
      </c>
      <c r="AY16" s="17"/>
      <c r="AZ16" s="16" t="s">
        <v>121</v>
      </c>
      <c r="BA16" s="17"/>
      <c r="BB16" s="16" t="s">
        <v>129</v>
      </c>
      <c r="BC16" s="17"/>
      <c r="BD16" s="16" t="s">
        <v>126</v>
      </c>
      <c r="BE16" s="17"/>
      <c r="BF16" s="16"/>
      <c r="BG16" s="17"/>
      <c r="BH16" s="16" t="s">
        <v>130</v>
      </c>
      <c r="BI16" s="17"/>
      <c r="BJ16" s="16" t="s">
        <v>3</v>
      </c>
      <c r="BK16" s="17"/>
      <c r="BL16" s="8"/>
    </row>
    <row r="17" spans="1:64" ht="12.75" x14ac:dyDescent="0.2">
      <c r="A17" s="9" t="s">
        <v>24</v>
      </c>
      <c r="B17" s="10"/>
      <c r="C17" s="10"/>
      <c r="D17" s="10"/>
      <c r="E17" s="10"/>
      <c r="F17" s="10"/>
      <c r="G17" s="10"/>
      <c r="H17" s="10"/>
      <c r="I17" s="10"/>
      <c r="J17" s="10">
        <v>1</v>
      </c>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
        <f>SUM(B17:BK17)</f>
        <v>1</v>
      </c>
    </row>
    <row r="18" spans="1:64" ht="12.75" x14ac:dyDescent="0.2">
      <c r="A18" s="3" t="s">
        <v>0</v>
      </c>
      <c r="B18" s="4">
        <v>45200</v>
      </c>
      <c r="C18" s="5"/>
      <c r="D18" s="4">
        <v>45201</v>
      </c>
      <c r="E18" s="5"/>
      <c r="F18" s="4">
        <v>45202</v>
      </c>
      <c r="G18" s="5"/>
      <c r="H18" s="4">
        <v>45203</v>
      </c>
      <c r="I18" s="5"/>
      <c r="J18" s="4">
        <v>45204</v>
      </c>
      <c r="K18" s="5"/>
      <c r="L18" s="4">
        <v>45205</v>
      </c>
      <c r="M18" s="5"/>
      <c r="N18" s="4">
        <v>45206</v>
      </c>
      <c r="O18" s="5"/>
      <c r="P18" s="4">
        <v>45207</v>
      </c>
      <c r="Q18" s="5"/>
      <c r="R18" s="4">
        <v>45208</v>
      </c>
      <c r="S18" s="5"/>
      <c r="T18" s="4">
        <v>45209</v>
      </c>
      <c r="U18" s="5"/>
      <c r="V18" s="4">
        <v>45210</v>
      </c>
      <c r="W18" s="5"/>
      <c r="X18" s="4">
        <v>45211</v>
      </c>
      <c r="Y18" s="5"/>
      <c r="Z18" s="4">
        <v>45212</v>
      </c>
      <c r="AA18" s="5"/>
      <c r="AB18" s="4">
        <v>45213</v>
      </c>
      <c r="AC18" s="5" t="s">
        <v>25</v>
      </c>
      <c r="AD18" s="4">
        <v>45214</v>
      </c>
      <c r="AE18" s="5"/>
      <c r="AF18" s="4">
        <v>45215</v>
      </c>
      <c r="AG18" s="5"/>
      <c r="AH18" s="4">
        <v>45216</v>
      </c>
      <c r="AI18" s="5"/>
      <c r="AJ18" s="4">
        <v>45217</v>
      </c>
      <c r="AK18" s="5"/>
      <c r="AL18" s="4">
        <v>45218</v>
      </c>
      <c r="AM18" s="5"/>
      <c r="AN18" s="4">
        <v>45219</v>
      </c>
      <c r="AO18" s="5"/>
      <c r="AP18" s="4">
        <v>45220</v>
      </c>
      <c r="AQ18" s="5"/>
      <c r="AR18" s="4">
        <v>45221</v>
      </c>
      <c r="AS18" s="5"/>
      <c r="AT18" s="4">
        <v>45222</v>
      </c>
      <c r="AU18" s="5"/>
      <c r="AV18" s="4">
        <v>45223</v>
      </c>
      <c r="AW18" s="5"/>
      <c r="AX18" s="4">
        <v>45224</v>
      </c>
      <c r="AY18" s="5"/>
      <c r="AZ18" s="4">
        <v>45225</v>
      </c>
      <c r="BA18" s="5"/>
      <c r="BB18" s="4">
        <v>45226</v>
      </c>
      <c r="BC18" s="5"/>
      <c r="BD18" s="4">
        <v>45227</v>
      </c>
      <c r="BE18" s="5"/>
      <c r="BF18" s="4">
        <v>45228</v>
      </c>
      <c r="BG18" s="5"/>
      <c r="BH18" s="4">
        <v>45229</v>
      </c>
      <c r="BI18" s="5"/>
      <c r="BJ18" s="4">
        <v>45230</v>
      </c>
      <c r="BK18" s="5"/>
      <c r="BL18" s="6" t="s">
        <v>1</v>
      </c>
    </row>
    <row r="19" spans="1:64" ht="12.75" x14ac:dyDescent="0.2">
      <c r="A19" s="18" t="s">
        <v>96</v>
      </c>
      <c r="B19" s="7"/>
      <c r="C19" s="7"/>
      <c r="D19" s="7"/>
      <c r="E19" s="7"/>
      <c r="F19" s="7"/>
      <c r="G19" s="7"/>
      <c r="H19" s="7"/>
      <c r="I19" s="7"/>
      <c r="J19" s="7" t="s">
        <v>101</v>
      </c>
      <c r="K19" s="7"/>
      <c r="L19" s="7" t="s">
        <v>4</v>
      </c>
      <c r="M19" s="7"/>
      <c r="N19" s="7"/>
      <c r="O19" s="7"/>
      <c r="P19" s="7"/>
      <c r="Q19" s="7"/>
      <c r="R19" s="7" t="s">
        <v>102</v>
      </c>
      <c r="S19" s="7" t="s">
        <v>3</v>
      </c>
      <c r="T19" s="7" t="s">
        <v>101</v>
      </c>
      <c r="U19" s="7"/>
      <c r="V19" s="7" t="s">
        <v>4</v>
      </c>
      <c r="W19" s="7"/>
      <c r="X19" s="7" t="s">
        <v>3</v>
      </c>
      <c r="Y19" s="7" t="s">
        <v>101</v>
      </c>
      <c r="Z19" s="7" t="s">
        <v>4</v>
      </c>
      <c r="AA19" s="7"/>
      <c r="AB19" s="7"/>
      <c r="AC19" s="7"/>
      <c r="AD19" s="7"/>
      <c r="AE19" s="7"/>
      <c r="AF19" s="7" t="s">
        <v>3</v>
      </c>
      <c r="AG19" s="7"/>
      <c r="AH19" s="7"/>
      <c r="AI19" s="7"/>
      <c r="AJ19" s="7"/>
      <c r="AK19" s="7"/>
      <c r="AL19" s="7"/>
      <c r="AM19" s="7"/>
      <c r="AN19" s="7" t="s">
        <v>3</v>
      </c>
      <c r="AO19" s="7"/>
      <c r="AP19" s="7"/>
      <c r="AQ19" s="7"/>
      <c r="AR19" s="7"/>
      <c r="AS19" s="7"/>
      <c r="AT19" s="7"/>
      <c r="AU19" s="7"/>
      <c r="AV19" s="7" t="s">
        <v>101</v>
      </c>
      <c r="AW19" s="7"/>
      <c r="AX19" s="7"/>
      <c r="AY19" s="7"/>
      <c r="AZ19" s="7"/>
      <c r="BA19" s="7"/>
      <c r="BB19" s="7" t="s">
        <v>4</v>
      </c>
      <c r="BC19" s="7"/>
      <c r="BD19" s="7"/>
      <c r="BE19" s="7"/>
      <c r="BF19" s="7"/>
      <c r="BG19" s="7"/>
      <c r="BH19" s="7" t="s">
        <v>4</v>
      </c>
      <c r="BI19" s="7" t="s">
        <v>102</v>
      </c>
      <c r="BJ19" s="7"/>
      <c r="BK19" s="7"/>
      <c r="BL19" s="8"/>
    </row>
    <row r="20" spans="1:64" ht="79.5" customHeight="1" x14ac:dyDescent="0.2">
      <c r="A20" s="17"/>
      <c r="B20" s="16"/>
      <c r="C20" s="17"/>
      <c r="D20" s="16" t="s">
        <v>103</v>
      </c>
      <c r="E20" s="17"/>
      <c r="F20" s="16" t="s">
        <v>125</v>
      </c>
      <c r="G20" s="17"/>
      <c r="H20" s="16" t="s">
        <v>3</v>
      </c>
      <c r="I20" s="17"/>
      <c r="J20" s="16" t="s">
        <v>106</v>
      </c>
      <c r="K20" s="17"/>
      <c r="L20" s="16" t="s">
        <v>107</v>
      </c>
      <c r="M20" s="17"/>
      <c r="N20" s="16" t="s">
        <v>126</v>
      </c>
      <c r="O20" s="17"/>
      <c r="P20" s="16"/>
      <c r="Q20" s="17"/>
      <c r="R20" s="16" t="s">
        <v>109</v>
      </c>
      <c r="S20" s="17"/>
      <c r="T20" s="16" t="s">
        <v>110</v>
      </c>
      <c r="U20" s="17"/>
      <c r="V20" s="16" t="s">
        <v>107</v>
      </c>
      <c r="W20" s="17"/>
      <c r="X20" s="16" t="s">
        <v>111</v>
      </c>
      <c r="Y20" s="17"/>
      <c r="Z20" s="16" t="s">
        <v>112</v>
      </c>
      <c r="AA20" s="17"/>
      <c r="AB20" s="16" t="s">
        <v>126</v>
      </c>
      <c r="AC20" s="17"/>
      <c r="AD20" s="16"/>
      <c r="AE20" s="17"/>
      <c r="AF20" s="16" t="s">
        <v>131</v>
      </c>
      <c r="AG20" s="17"/>
      <c r="AH20" s="16" t="s">
        <v>125</v>
      </c>
      <c r="AI20" s="17"/>
      <c r="AJ20" s="16" t="s">
        <v>114</v>
      </c>
      <c r="AK20" s="17"/>
      <c r="AL20" s="16" t="s">
        <v>128</v>
      </c>
      <c r="AM20" s="17"/>
      <c r="AN20" s="16" t="s">
        <v>3</v>
      </c>
      <c r="AO20" s="17"/>
      <c r="AP20" s="16" t="s">
        <v>126</v>
      </c>
      <c r="AQ20" s="17"/>
      <c r="AR20" s="16"/>
      <c r="AS20" s="17"/>
      <c r="AT20" s="16" t="s">
        <v>124</v>
      </c>
      <c r="AU20" s="17"/>
      <c r="AV20" s="16" t="s">
        <v>119</v>
      </c>
      <c r="AW20" s="17"/>
      <c r="AX20" s="16" t="s">
        <v>129</v>
      </c>
      <c r="AY20" s="17"/>
      <c r="AZ20" s="16" t="s">
        <v>121</v>
      </c>
      <c r="BA20" s="17"/>
      <c r="BB20" s="16" t="s">
        <v>125</v>
      </c>
      <c r="BC20" s="17"/>
      <c r="BD20" s="16" t="s">
        <v>126</v>
      </c>
      <c r="BE20" s="17"/>
      <c r="BF20" s="16"/>
      <c r="BG20" s="17"/>
      <c r="BH20" s="16" t="s">
        <v>130</v>
      </c>
      <c r="BI20" s="17"/>
      <c r="BJ20" s="16" t="s">
        <v>125</v>
      </c>
      <c r="BK20" s="17"/>
      <c r="BL20" s="8"/>
    </row>
    <row r="21" spans="1:64" ht="12.75" x14ac:dyDescent="0.2">
      <c r="A21" s="9" t="s">
        <v>24</v>
      </c>
      <c r="B21" s="10"/>
      <c r="C21" s="10"/>
      <c r="D21" s="10"/>
      <c r="E21" s="10"/>
      <c r="F21" s="10"/>
      <c r="G21" s="10"/>
      <c r="H21" s="10"/>
      <c r="I21" s="10"/>
      <c r="J21" s="10"/>
      <c r="K21" s="10"/>
      <c r="L21" s="10">
        <v>1</v>
      </c>
      <c r="M21" s="10"/>
      <c r="N21" s="10"/>
      <c r="O21" s="10"/>
      <c r="P21" s="10"/>
      <c r="Q21" s="10"/>
      <c r="R21" s="10"/>
      <c r="S21" s="10"/>
      <c r="T21" s="10"/>
      <c r="U21" s="10"/>
      <c r="V21" s="10">
        <v>3</v>
      </c>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
        <f>SUM(B21:BK21)</f>
        <v>4</v>
      </c>
    </row>
    <row r="22" spans="1:64" ht="12.75" x14ac:dyDescent="0.2">
      <c r="A22" s="3" t="s">
        <v>0</v>
      </c>
      <c r="B22" s="4">
        <v>45200</v>
      </c>
      <c r="C22" s="5"/>
      <c r="D22" s="4">
        <v>45201</v>
      </c>
      <c r="E22" s="5"/>
      <c r="F22" s="4">
        <v>45202</v>
      </c>
      <c r="G22" s="5"/>
      <c r="H22" s="4">
        <v>45203</v>
      </c>
      <c r="I22" s="5"/>
      <c r="J22" s="4">
        <v>45204</v>
      </c>
      <c r="K22" s="5"/>
      <c r="L22" s="4">
        <v>45205</v>
      </c>
      <c r="M22" s="5"/>
      <c r="N22" s="4">
        <v>45206</v>
      </c>
      <c r="O22" s="5"/>
      <c r="P22" s="4">
        <v>45207</v>
      </c>
      <c r="Q22" s="5"/>
      <c r="R22" s="4">
        <v>45208</v>
      </c>
      <c r="S22" s="5"/>
      <c r="T22" s="4">
        <v>45209</v>
      </c>
      <c r="U22" s="5"/>
      <c r="V22" s="4">
        <v>45210</v>
      </c>
      <c r="W22" s="5" t="s">
        <v>68</v>
      </c>
      <c r="X22" s="4">
        <v>45211</v>
      </c>
      <c r="Y22" s="5"/>
      <c r="Z22" s="4">
        <v>45212</v>
      </c>
      <c r="AA22" s="5" t="s">
        <v>68</v>
      </c>
      <c r="AB22" s="4">
        <v>45213</v>
      </c>
      <c r="AC22" s="5" t="s">
        <v>25</v>
      </c>
      <c r="AD22" s="4">
        <v>45214</v>
      </c>
      <c r="AE22" s="5"/>
      <c r="AF22" s="4">
        <v>45215</v>
      </c>
      <c r="AG22" s="5"/>
      <c r="AH22" s="4">
        <v>45216</v>
      </c>
      <c r="AI22" s="5"/>
      <c r="AJ22" s="4">
        <v>45217</v>
      </c>
      <c r="AK22" s="5"/>
      <c r="AL22" s="4">
        <v>45218</v>
      </c>
      <c r="AM22" s="5" t="s">
        <v>68</v>
      </c>
      <c r="AN22" s="4">
        <v>45219</v>
      </c>
      <c r="AO22" s="5" t="s">
        <v>68</v>
      </c>
      <c r="AP22" s="4">
        <v>45220</v>
      </c>
      <c r="AQ22" s="5" t="s">
        <v>68</v>
      </c>
      <c r="AR22" s="4">
        <v>45221</v>
      </c>
      <c r="AS22" s="5"/>
      <c r="AT22" s="4">
        <v>45222</v>
      </c>
      <c r="AU22" s="5"/>
      <c r="AV22" s="4">
        <v>45223</v>
      </c>
      <c r="AW22" s="5"/>
      <c r="AX22" s="4">
        <v>45224</v>
      </c>
      <c r="AY22" s="5"/>
      <c r="AZ22" s="4">
        <v>45225</v>
      </c>
      <c r="BA22" s="5"/>
      <c r="BB22" s="4">
        <v>45226</v>
      </c>
      <c r="BC22" s="5"/>
      <c r="BD22" s="4">
        <v>45227</v>
      </c>
      <c r="BE22" s="5"/>
      <c r="BF22" s="4">
        <v>45228</v>
      </c>
      <c r="BG22" s="5"/>
      <c r="BH22" s="4">
        <v>45229</v>
      </c>
      <c r="BI22" s="5"/>
      <c r="BJ22" s="4">
        <v>45230</v>
      </c>
      <c r="BK22" s="5" t="s">
        <v>68</v>
      </c>
      <c r="BL22" s="6" t="s">
        <v>1</v>
      </c>
    </row>
    <row r="23" spans="1:64" ht="12.75" x14ac:dyDescent="0.2">
      <c r="A23" s="18" t="s">
        <v>132</v>
      </c>
      <c r="B23" s="7"/>
      <c r="C23" s="7"/>
      <c r="D23" s="7"/>
      <c r="E23" s="7"/>
      <c r="F23" s="7"/>
      <c r="G23" s="7"/>
      <c r="H23" s="7"/>
      <c r="I23" s="7"/>
      <c r="J23" s="7" t="s">
        <v>101</v>
      </c>
      <c r="K23" s="7"/>
      <c r="L23" s="7" t="s">
        <v>4</v>
      </c>
      <c r="M23" s="7"/>
      <c r="N23" s="7"/>
      <c r="O23" s="7"/>
      <c r="P23" s="7"/>
      <c r="Q23" s="7"/>
      <c r="R23" s="7" t="s">
        <v>102</v>
      </c>
      <c r="S23" s="7" t="s">
        <v>3</v>
      </c>
      <c r="T23" s="7" t="s">
        <v>101</v>
      </c>
      <c r="U23" s="7"/>
      <c r="V23" s="7"/>
      <c r="W23" s="7"/>
      <c r="X23" s="7" t="s">
        <v>3</v>
      </c>
      <c r="Y23" s="7"/>
      <c r="Z23" s="7"/>
      <c r="AA23" s="7"/>
      <c r="AB23" s="7"/>
      <c r="AC23" s="7"/>
      <c r="AD23" s="7"/>
      <c r="AE23" s="7"/>
      <c r="AF23" s="7"/>
      <c r="AG23" s="7"/>
      <c r="AH23" s="7"/>
      <c r="AI23" s="7"/>
      <c r="AJ23" s="7"/>
      <c r="AK23" s="7"/>
      <c r="AL23" s="7"/>
      <c r="AM23" s="7"/>
      <c r="AN23" s="7"/>
      <c r="AO23" s="7"/>
      <c r="AP23" s="7"/>
      <c r="AQ23" s="7"/>
      <c r="AR23" s="7"/>
      <c r="AS23" s="7"/>
      <c r="AT23" s="7"/>
      <c r="AU23" s="7"/>
      <c r="AV23" s="7" t="s">
        <v>101</v>
      </c>
      <c r="AW23" s="7"/>
      <c r="AX23" s="7"/>
      <c r="AY23" s="7"/>
      <c r="AZ23" s="7"/>
      <c r="BA23" s="7"/>
      <c r="BB23" s="7"/>
      <c r="BC23" s="7"/>
      <c r="BD23" s="7"/>
      <c r="BE23" s="7"/>
      <c r="BF23" s="7"/>
      <c r="BG23" s="7"/>
      <c r="BH23" s="7" t="s">
        <v>4</v>
      </c>
      <c r="BI23" s="7" t="s">
        <v>102</v>
      </c>
      <c r="BJ23" s="7"/>
      <c r="BK23" s="7"/>
      <c r="BL23" s="8"/>
    </row>
    <row r="24" spans="1:64" ht="79.5" customHeight="1" x14ac:dyDescent="0.2">
      <c r="A24" s="17"/>
      <c r="B24" s="16"/>
      <c r="C24" s="17"/>
      <c r="D24" s="16" t="s">
        <v>103</v>
      </c>
      <c r="E24" s="17"/>
      <c r="F24" s="16" t="s">
        <v>3</v>
      </c>
      <c r="G24" s="17"/>
      <c r="H24" s="16" t="s">
        <v>105</v>
      </c>
      <c r="I24" s="17"/>
      <c r="J24" s="16" t="s">
        <v>106</v>
      </c>
      <c r="K24" s="17"/>
      <c r="L24" s="16" t="s">
        <v>107</v>
      </c>
      <c r="M24" s="17"/>
      <c r="N24" s="16" t="s">
        <v>126</v>
      </c>
      <c r="O24" s="17"/>
      <c r="P24" s="16"/>
      <c r="Q24" s="17"/>
      <c r="R24" s="16" t="s">
        <v>109</v>
      </c>
      <c r="S24" s="17"/>
      <c r="T24" s="16" t="s">
        <v>110</v>
      </c>
      <c r="U24" s="17"/>
      <c r="V24" s="16" t="s">
        <v>68</v>
      </c>
      <c r="W24" s="17"/>
      <c r="X24" s="16" t="s">
        <v>3</v>
      </c>
      <c r="Y24" s="17"/>
      <c r="Z24" s="16" t="s">
        <v>68</v>
      </c>
      <c r="AA24" s="17"/>
      <c r="AB24" s="16" t="s">
        <v>126</v>
      </c>
      <c r="AC24" s="17"/>
      <c r="AD24" s="16"/>
      <c r="AE24" s="17"/>
      <c r="AF24" s="16" t="s">
        <v>125</v>
      </c>
      <c r="AG24" s="17"/>
      <c r="AH24" s="16" t="s">
        <v>133</v>
      </c>
      <c r="AI24" s="17"/>
      <c r="AJ24" s="16" t="s">
        <v>114</v>
      </c>
      <c r="AK24" s="17"/>
      <c r="AL24" s="16" t="s">
        <v>68</v>
      </c>
      <c r="AM24" s="17"/>
      <c r="AN24" s="16" t="s">
        <v>68</v>
      </c>
      <c r="AO24" s="17"/>
      <c r="AP24" s="16" t="s">
        <v>68</v>
      </c>
      <c r="AQ24" s="17"/>
      <c r="AR24" s="16"/>
      <c r="AS24" s="17"/>
      <c r="AT24" s="16" t="s">
        <v>124</v>
      </c>
      <c r="AU24" s="17"/>
      <c r="AV24" s="16" t="s">
        <v>119</v>
      </c>
      <c r="AW24" s="17"/>
      <c r="AX24" s="16" t="s">
        <v>120</v>
      </c>
      <c r="AY24" s="17"/>
      <c r="AZ24" s="16" t="s">
        <v>121</v>
      </c>
      <c r="BA24" s="17"/>
      <c r="BB24" s="16" t="s">
        <v>3</v>
      </c>
      <c r="BC24" s="17"/>
      <c r="BD24" s="16" t="s">
        <v>126</v>
      </c>
      <c r="BE24" s="17"/>
      <c r="BF24" s="16"/>
      <c r="BG24" s="17"/>
      <c r="BH24" s="16" t="s">
        <v>130</v>
      </c>
      <c r="BI24" s="17"/>
      <c r="BJ24" s="16" t="s">
        <v>68</v>
      </c>
      <c r="BK24" s="17"/>
      <c r="BL24" s="8"/>
    </row>
    <row r="25" spans="1:64" ht="12.75" x14ac:dyDescent="0.2">
      <c r="A25" s="9" t="s">
        <v>24</v>
      </c>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
        <f>SUM(B25:BK25)</f>
        <v>0</v>
      </c>
    </row>
    <row r="26" spans="1:64" ht="12.75" x14ac:dyDescent="0.2">
      <c r="A26" s="3" t="s">
        <v>0</v>
      </c>
      <c r="B26" s="4">
        <v>45200</v>
      </c>
      <c r="C26" s="5"/>
      <c r="D26" s="4">
        <v>45201</v>
      </c>
      <c r="E26" s="5"/>
      <c r="F26" s="4">
        <v>45202</v>
      </c>
      <c r="G26" s="5"/>
      <c r="H26" s="4">
        <v>45203</v>
      </c>
      <c r="I26" s="5"/>
      <c r="J26" s="4">
        <v>45204</v>
      </c>
      <c r="K26" s="5"/>
      <c r="L26" s="4">
        <v>45205</v>
      </c>
      <c r="M26" s="5"/>
      <c r="N26" s="4">
        <v>45206</v>
      </c>
      <c r="O26" s="5"/>
      <c r="P26" s="4">
        <v>45207</v>
      </c>
      <c r="Q26" s="5"/>
      <c r="R26" s="4">
        <v>45208</v>
      </c>
      <c r="S26" s="5"/>
      <c r="T26" s="4">
        <v>45209</v>
      </c>
      <c r="U26" s="5"/>
      <c r="V26" s="4">
        <v>45210</v>
      </c>
      <c r="W26" s="5"/>
      <c r="X26" s="4">
        <v>45211</v>
      </c>
      <c r="Y26" s="5"/>
      <c r="Z26" s="4">
        <v>45212</v>
      </c>
      <c r="AA26" s="5"/>
      <c r="AB26" s="4">
        <v>45213</v>
      </c>
      <c r="AC26" s="5"/>
      <c r="AD26" s="4">
        <v>45214</v>
      </c>
      <c r="AE26" s="5"/>
      <c r="AF26" s="4">
        <v>45215</v>
      </c>
      <c r="AG26" s="5"/>
      <c r="AH26" s="4">
        <v>45216</v>
      </c>
      <c r="AI26" s="5"/>
      <c r="AJ26" s="4">
        <v>45217</v>
      </c>
      <c r="AK26" s="5"/>
      <c r="AL26" s="4">
        <v>45218</v>
      </c>
      <c r="AM26" s="5"/>
      <c r="AN26" s="4">
        <v>45219</v>
      </c>
      <c r="AO26" s="5" t="s">
        <v>48</v>
      </c>
      <c r="AP26" s="4">
        <v>45220</v>
      </c>
      <c r="AQ26" s="5" t="s">
        <v>48</v>
      </c>
      <c r="AR26" s="4">
        <v>45221</v>
      </c>
      <c r="AS26" s="5"/>
      <c r="AT26" s="4">
        <v>45222</v>
      </c>
      <c r="AU26" s="5"/>
      <c r="AV26" s="4">
        <v>45223</v>
      </c>
      <c r="AW26" s="5"/>
      <c r="AX26" s="4">
        <v>45224</v>
      </c>
      <c r="AY26" s="5"/>
      <c r="AZ26" s="4">
        <v>45225</v>
      </c>
      <c r="BA26" s="5"/>
      <c r="BB26" s="4">
        <v>45226</v>
      </c>
      <c r="BC26" s="5"/>
      <c r="BD26" s="4">
        <v>45227</v>
      </c>
      <c r="BE26" s="5" t="s">
        <v>68</v>
      </c>
      <c r="BF26" s="4">
        <v>45228</v>
      </c>
      <c r="BG26" s="5"/>
      <c r="BH26" s="4">
        <v>45229</v>
      </c>
      <c r="BI26" s="5"/>
      <c r="BJ26" s="4">
        <v>45230</v>
      </c>
      <c r="BK26" s="5"/>
      <c r="BL26" s="6" t="s">
        <v>1</v>
      </c>
    </row>
    <row r="27" spans="1:64" ht="12.75" x14ac:dyDescent="0.2">
      <c r="A27" s="18" t="s">
        <v>134</v>
      </c>
      <c r="B27" s="7"/>
      <c r="C27" s="7"/>
      <c r="D27" s="7" t="s">
        <v>27</v>
      </c>
      <c r="E27" s="7"/>
      <c r="F27" s="7" t="s">
        <v>3</v>
      </c>
      <c r="G27" s="7" t="s">
        <v>100</v>
      </c>
      <c r="H27" s="7"/>
      <c r="I27" s="7"/>
      <c r="J27" s="7" t="s">
        <v>101</v>
      </c>
      <c r="K27" s="7"/>
      <c r="L27" s="7" t="s">
        <v>4</v>
      </c>
      <c r="M27" s="7"/>
      <c r="N27" s="7"/>
      <c r="O27" s="7"/>
      <c r="P27" s="7"/>
      <c r="Q27" s="7"/>
      <c r="R27" s="7" t="s">
        <v>102</v>
      </c>
      <c r="S27" s="7" t="s">
        <v>3</v>
      </c>
      <c r="T27" s="7" t="s">
        <v>101</v>
      </c>
      <c r="U27" s="7"/>
      <c r="V27" s="7" t="s">
        <v>4</v>
      </c>
      <c r="W27" s="7"/>
      <c r="X27" s="7" t="s">
        <v>3</v>
      </c>
      <c r="Y27" s="7" t="s">
        <v>101</v>
      </c>
      <c r="Z27" s="7" t="s">
        <v>4</v>
      </c>
      <c r="AA27" s="7"/>
      <c r="AB27" s="7"/>
      <c r="AC27" s="7"/>
      <c r="AD27" s="7"/>
      <c r="AE27" s="7"/>
      <c r="AF27" s="7" t="s">
        <v>27</v>
      </c>
      <c r="AG27" s="7"/>
      <c r="AH27" s="7"/>
      <c r="AI27" s="7"/>
      <c r="AJ27" s="7"/>
      <c r="AK27" s="7"/>
      <c r="AL27" s="7"/>
      <c r="AM27" s="7"/>
      <c r="AN27" s="7"/>
      <c r="AO27" s="7"/>
      <c r="AP27" s="7"/>
      <c r="AQ27" s="7"/>
      <c r="AR27" s="7"/>
      <c r="AS27" s="7"/>
      <c r="AT27" s="7"/>
      <c r="AU27" s="7"/>
      <c r="AV27" s="7" t="s">
        <v>101</v>
      </c>
      <c r="AW27" s="7"/>
      <c r="AX27" s="7"/>
      <c r="AY27" s="7"/>
      <c r="AZ27" s="7"/>
      <c r="BA27" s="7"/>
      <c r="BB27" s="7"/>
      <c r="BC27" s="7"/>
      <c r="BD27" s="7"/>
      <c r="BE27" s="7"/>
      <c r="BF27" s="7"/>
      <c r="BG27" s="7"/>
      <c r="BH27" s="7"/>
      <c r="BI27" s="7"/>
      <c r="BJ27" s="7"/>
      <c r="BK27" s="7"/>
      <c r="BL27" s="8"/>
    </row>
    <row r="28" spans="1:64" ht="79.5" customHeight="1" x14ac:dyDescent="0.2">
      <c r="A28" s="17"/>
      <c r="B28" s="16"/>
      <c r="C28" s="17"/>
      <c r="D28" s="16" t="s">
        <v>27</v>
      </c>
      <c r="E28" s="17"/>
      <c r="F28" s="16" t="s">
        <v>135</v>
      </c>
      <c r="G28" s="17"/>
      <c r="H28" s="16" t="s">
        <v>105</v>
      </c>
      <c r="I28" s="17"/>
      <c r="J28" s="16" t="s">
        <v>106</v>
      </c>
      <c r="K28" s="17"/>
      <c r="L28" s="16" t="s">
        <v>107</v>
      </c>
      <c r="M28" s="17"/>
      <c r="N28" s="16" t="s">
        <v>136</v>
      </c>
      <c r="O28" s="17"/>
      <c r="P28" s="16"/>
      <c r="Q28" s="17"/>
      <c r="R28" s="16" t="s">
        <v>109</v>
      </c>
      <c r="S28" s="17"/>
      <c r="T28" s="16" t="s">
        <v>110</v>
      </c>
      <c r="U28" s="17"/>
      <c r="V28" s="16" t="s">
        <v>107</v>
      </c>
      <c r="W28" s="17"/>
      <c r="X28" s="16" t="s">
        <v>111</v>
      </c>
      <c r="Y28" s="17"/>
      <c r="Z28" s="16" t="s">
        <v>112</v>
      </c>
      <c r="AA28" s="17"/>
      <c r="AB28" s="16" t="s">
        <v>137</v>
      </c>
      <c r="AC28" s="17"/>
      <c r="AD28" s="16"/>
      <c r="AE28" s="17"/>
      <c r="AF28" s="16" t="s">
        <v>138</v>
      </c>
      <c r="AG28" s="17"/>
      <c r="AH28" s="16" t="s">
        <v>3</v>
      </c>
      <c r="AI28" s="17"/>
      <c r="AJ28" s="16" t="s">
        <v>139</v>
      </c>
      <c r="AK28" s="17"/>
      <c r="AL28" s="16" t="s">
        <v>115</v>
      </c>
      <c r="AM28" s="17"/>
      <c r="AN28" s="16"/>
      <c r="AO28" s="17"/>
      <c r="AP28" s="16"/>
      <c r="AQ28" s="17"/>
      <c r="AR28" s="16"/>
      <c r="AS28" s="17"/>
      <c r="AT28" s="16" t="s">
        <v>3</v>
      </c>
      <c r="AU28" s="17"/>
      <c r="AV28" s="16" t="s">
        <v>119</v>
      </c>
      <c r="AW28" s="17"/>
      <c r="AX28" s="16" t="s">
        <v>140</v>
      </c>
      <c r="AY28" s="17"/>
      <c r="AZ28" s="16" t="s">
        <v>121</v>
      </c>
      <c r="BA28" s="17"/>
      <c r="BB28" s="16" t="s">
        <v>141</v>
      </c>
      <c r="BC28" s="17"/>
      <c r="BD28" s="16" t="s">
        <v>68</v>
      </c>
      <c r="BE28" s="17"/>
      <c r="BF28" s="16"/>
      <c r="BG28" s="17"/>
      <c r="BH28" s="16" t="s">
        <v>142</v>
      </c>
      <c r="BI28" s="17"/>
      <c r="BJ28" s="16" t="s">
        <v>3</v>
      </c>
      <c r="BK28" s="17"/>
      <c r="BL28" s="8"/>
    </row>
    <row r="29" spans="1:64" ht="12.75" x14ac:dyDescent="0.2">
      <c r="A29" s="9" t="s">
        <v>24</v>
      </c>
      <c r="B29" s="10"/>
      <c r="C29" s="10"/>
      <c r="D29" s="10"/>
      <c r="E29" s="10"/>
      <c r="F29" s="10"/>
      <c r="G29" s="10"/>
      <c r="H29" s="10"/>
      <c r="I29" s="10"/>
      <c r="J29" s="10"/>
      <c r="K29" s="10"/>
      <c r="L29" s="10"/>
      <c r="M29" s="10"/>
      <c r="N29" s="10"/>
      <c r="O29" s="10"/>
      <c r="P29" s="10"/>
      <c r="Q29" s="10"/>
      <c r="R29" s="10"/>
      <c r="S29" s="10"/>
      <c r="T29" s="10"/>
      <c r="U29" s="10"/>
      <c r="V29" s="10">
        <v>3</v>
      </c>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
        <f>SUM(B29:BK29)</f>
        <v>3</v>
      </c>
    </row>
    <row r="30" spans="1:64" ht="12.75" x14ac:dyDescent="0.2">
      <c r="A30" s="3" t="s">
        <v>0</v>
      </c>
      <c r="B30" s="4">
        <v>45200</v>
      </c>
      <c r="C30" s="5"/>
      <c r="D30" s="4">
        <v>45201</v>
      </c>
      <c r="E30" s="5"/>
      <c r="F30" s="4">
        <v>45202</v>
      </c>
      <c r="G30" s="5"/>
      <c r="H30" s="4">
        <v>45203</v>
      </c>
      <c r="I30" s="5"/>
      <c r="J30" s="4">
        <v>45204</v>
      </c>
      <c r="K30" s="5"/>
      <c r="L30" s="4">
        <v>45205</v>
      </c>
      <c r="M30" s="5"/>
      <c r="N30" s="4">
        <v>45206</v>
      </c>
      <c r="O30" s="5"/>
      <c r="P30" s="4">
        <v>45207</v>
      </c>
      <c r="Q30" s="5"/>
      <c r="R30" s="4">
        <v>45208</v>
      </c>
      <c r="S30" s="5"/>
      <c r="T30" s="4">
        <v>45209</v>
      </c>
      <c r="U30" s="5"/>
      <c r="V30" s="4">
        <v>45210</v>
      </c>
      <c r="W30" s="5"/>
      <c r="X30" s="4">
        <v>45211</v>
      </c>
      <c r="Y30" s="5"/>
      <c r="Z30" s="4">
        <v>45212</v>
      </c>
      <c r="AA30" s="5"/>
      <c r="AB30" s="4">
        <v>45213</v>
      </c>
      <c r="AC30" s="5" t="s">
        <v>25</v>
      </c>
      <c r="AD30" s="4">
        <v>45214</v>
      </c>
      <c r="AE30" s="5"/>
      <c r="AF30" s="4">
        <v>45215</v>
      </c>
      <c r="AG30" s="5"/>
      <c r="AH30" s="4">
        <v>45216</v>
      </c>
      <c r="AI30" s="5"/>
      <c r="AJ30" s="4">
        <v>45217</v>
      </c>
      <c r="AK30" s="5"/>
      <c r="AL30" s="4">
        <v>45218</v>
      </c>
      <c r="AM30" s="5"/>
      <c r="AN30" s="4">
        <v>45219</v>
      </c>
      <c r="AO30" s="5" t="s">
        <v>68</v>
      </c>
      <c r="AP30" s="4">
        <v>45220</v>
      </c>
      <c r="AQ30" s="5"/>
      <c r="AR30" s="4">
        <v>45221</v>
      </c>
      <c r="AS30" s="5"/>
      <c r="AT30" s="4">
        <v>45222</v>
      </c>
      <c r="AU30" s="5"/>
      <c r="AV30" s="4">
        <v>45223</v>
      </c>
      <c r="AW30" s="5" t="s">
        <v>48</v>
      </c>
      <c r="AX30" s="4">
        <v>45224</v>
      </c>
      <c r="AY30" s="5"/>
      <c r="AZ30" s="4">
        <v>45225</v>
      </c>
      <c r="BA30" s="5"/>
      <c r="BB30" s="4">
        <v>45226</v>
      </c>
      <c r="BC30" s="5"/>
      <c r="BD30" s="4">
        <v>45227</v>
      </c>
      <c r="BE30" s="5" t="s">
        <v>68</v>
      </c>
      <c r="BF30" s="4">
        <v>45228</v>
      </c>
      <c r="BG30" s="5"/>
      <c r="BH30" s="4">
        <v>45229</v>
      </c>
      <c r="BI30" s="5" t="s">
        <v>68</v>
      </c>
      <c r="BJ30" s="4">
        <v>45230</v>
      </c>
      <c r="BK30" s="5"/>
      <c r="BL30" s="6" t="s">
        <v>1</v>
      </c>
    </row>
    <row r="31" spans="1:64" ht="12.75" x14ac:dyDescent="0.2">
      <c r="A31" s="18" t="s">
        <v>91</v>
      </c>
      <c r="B31" s="7"/>
      <c r="C31" s="7"/>
      <c r="D31" s="7" t="s">
        <v>3</v>
      </c>
      <c r="E31" s="7"/>
      <c r="F31" s="7" t="s">
        <v>3</v>
      </c>
      <c r="G31" s="7" t="s">
        <v>27</v>
      </c>
      <c r="H31" s="7"/>
      <c r="I31" s="7"/>
      <c r="J31" s="7" t="s">
        <v>101</v>
      </c>
      <c r="K31" s="7"/>
      <c r="L31" s="7" t="s">
        <v>4</v>
      </c>
      <c r="M31" s="7"/>
      <c r="N31" s="7"/>
      <c r="O31" s="7"/>
      <c r="P31" s="7"/>
      <c r="Q31" s="7"/>
      <c r="R31" s="7" t="s">
        <v>102</v>
      </c>
      <c r="S31" s="7" t="s">
        <v>3</v>
      </c>
      <c r="T31" s="7" t="s">
        <v>101</v>
      </c>
      <c r="U31" s="7"/>
      <c r="V31" s="7" t="s">
        <v>4</v>
      </c>
      <c r="W31" s="7"/>
      <c r="X31" s="7" t="s">
        <v>3</v>
      </c>
      <c r="Y31" s="7"/>
      <c r="Z31" s="7" t="s">
        <v>4</v>
      </c>
      <c r="AA31" s="7"/>
      <c r="AB31" s="7"/>
      <c r="AC31" s="7"/>
      <c r="AD31" s="7"/>
      <c r="AE31" s="7"/>
      <c r="AF31" s="7"/>
      <c r="AG31" s="7"/>
      <c r="AH31" s="7"/>
      <c r="AI31" s="7"/>
      <c r="AJ31" s="7"/>
      <c r="AK31" s="7"/>
      <c r="AL31" s="7"/>
      <c r="AM31" s="7"/>
      <c r="AN31" s="7"/>
      <c r="AO31" s="7"/>
      <c r="AP31" s="7"/>
      <c r="AQ31" s="7"/>
      <c r="AR31" s="7"/>
      <c r="AS31" s="7"/>
      <c r="AT31" s="7"/>
      <c r="AU31" s="7"/>
      <c r="AV31" s="7" t="s">
        <v>101</v>
      </c>
      <c r="AW31" s="7"/>
      <c r="AX31" s="7"/>
      <c r="AY31" s="7"/>
      <c r="AZ31" s="7"/>
      <c r="BA31" s="7"/>
      <c r="BB31" s="7"/>
      <c r="BC31" s="7"/>
      <c r="BD31" s="7"/>
      <c r="BE31" s="7"/>
      <c r="BF31" s="7"/>
      <c r="BG31" s="7"/>
      <c r="BH31" s="7"/>
      <c r="BI31" s="7"/>
      <c r="BJ31" s="7"/>
      <c r="BK31" s="7"/>
      <c r="BL31" s="8"/>
    </row>
    <row r="32" spans="1:64" ht="79.5" customHeight="1" x14ac:dyDescent="0.2">
      <c r="A32" s="17"/>
      <c r="B32" s="16"/>
      <c r="C32" s="17"/>
      <c r="D32" s="16" t="s">
        <v>3</v>
      </c>
      <c r="E32" s="17"/>
      <c r="F32" s="16" t="s">
        <v>118</v>
      </c>
      <c r="G32" s="17"/>
      <c r="H32" s="16" t="s">
        <v>105</v>
      </c>
      <c r="I32" s="17"/>
      <c r="J32" s="16" t="s">
        <v>106</v>
      </c>
      <c r="K32" s="17"/>
      <c r="L32" s="16" t="s">
        <v>107</v>
      </c>
      <c r="M32" s="17"/>
      <c r="N32" s="16" t="s">
        <v>126</v>
      </c>
      <c r="O32" s="17"/>
      <c r="P32" s="16"/>
      <c r="Q32" s="17"/>
      <c r="R32" s="16" t="s">
        <v>109</v>
      </c>
      <c r="S32" s="17"/>
      <c r="T32" s="16" t="s">
        <v>110</v>
      </c>
      <c r="U32" s="17"/>
      <c r="V32" s="16" t="s">
        <v>107</v>
      </c>
      <c r="W32" s="17"/>
      <c r="X32" s="16" t="s">
        <v>3</v>
      </c>
      <c r="Y32" s="17"/>
      <c r="Z32" s="16" t="s">
        <v>112</v>
      </c>
      <c r="AA32" s="17"/>
      <c r="AB32" s="16" t="s">
        <v>126</v>
      </c>
      <c r="AC32" s="17"/>
      <c r="AD32" s="16"/>
      <c r="AE32" s="17"/>
      <c r="AF32" s="16" t="s">
        <v>125</v>
      </c>
      <c r="AG32" s="17"/>
      <c r="AH32" s="16" t="s">
        <v>125</v>
      </c>
      <c r="AI32" s="17"/>
      <c r="AJ32" s="16" t="s">
        <v>139</v>
      </c>
      <c r="AK32" s="17"/>
      <c r="AL32" s="16"/>
      <c r="AM32" s="17"/>
      <c r="AN32" s="16" t="s">
        <v>68</v>
      </c>
      <c r="AO32" s="17"/>
      <c r="AP32" s="16" t="s">
        <v>126</v>
      </c>
      <c r="AQ32" s="17"/>
      <c r="AR32" s="16"/>
      <c r="AS32" s="17"/>
      <c r="AT32" s="16" t="s">
        <v>143</v>
      </c>
      <c r="AU32" s="17"/>
      <c r="AV32" s="16" t="s">
        <v>119</v>
      </c>
      <c r="AW32" s="17"/>
      <c r="AX32" s="16" t="s">
        <v>140</v>
      </c>
      <c r="AY32" s="17"/>
      <c r="AZ32" s="16" t="s">
        <v>121</v>
      </c>
      <c r="BA32" s="17"/>
      <c r="BB32" s="16" t="s">
        <v>125</v>
      </c>
      <c r="BC32" s="17"/>
      <c r="BD32" s="16" t="s">
        <v>68</v>
      </c>
      <c r="BE32" s="17"/>
      <c r="BF32" s="16"/>
      <c r="BG32" s="17"/>
      <c r="BH32" s="16" t="s">
        <v>68</v>
      </c>
      <c r="BI32" s="17"/>
      <c r="BJ32" s="16" t="s">
        <v>125</v>
      </c>
      <c r="BK32" s="17"/>
      <c r="BL32" s="8"/>
    </row>
    <row r="33" spans="1:64" ht="12.75" x14ac:dyDescent="0.2">
      <c r="A33" s="9" t="s">
        <v>24</v>
      </c>
      <c r="B33" s="10"/>
      <c r="C33" s="10"/>
      <c r="D33" s="10"/>
      <c r="E33" s="10"/>
      <c r="F33" s="10"/>
      <c r="G33" s="10"/>
      <c r="H33" s="10"/>
      <c r="I33" s="10"/>
      <c r="J33" s="10"/>
      <c r="K33" s="10"/>
      <c r="L33" s="10"/>
      <c r="M33" s="10"/>
      <c r="N33" s="10"/>
      <c r="O33" s="10"/>
      <c r="P33" s="10"/>
      <c r="Q33" s="10"/>
      <c r="R33" s="10"/>
      <c r="S33" s="10"/>
      <c r="T33" s="10"/>
      <c r="U33" s="10"/>
      <c r="V33" s="10">
        <v>3</v>
      </c>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
        <f>SUM(B33:BK33)</f>
        <v>3</v>
      </c>
    </row>
    <row r="34" spans="1:64" ht="12.75" x14ac:dyDescent="0.2">
      <c r="A34" s="3" t="s">
        <v>0</v>
      </c>
      <c r="B34" s="4">
        <v>45200</v>
      </c>
      <c r="C34" s="5"/>
      <c r="D34" s="4">
        <v>45201</v>
      </c>
      <c r="E34" s="5"/>
      <c r="F34" s="4">
        <v>45202</v>
      </c>
      <c r="G34" s="5"/>
      <c r="H34" s="4">
        <v>45203</v>
      </c>
      <c r="I34" s="5"/>
      <c r="J34" s="4">
        <v>45204</v>
      </c>
      <c r="K34" s="5"/>
      <c r="L34" s="4">
        <v>45205</v>
      </c>
      <c r="M34" s="5"/>
      <c r="N34" s="4">
        <v>45206</v>
      </c>
      <c r="O34" s="5"/>
      <c r="P34" s="4">
        <v>45207</v>
      </c>
      <c r="Q34" s="5"/>
      <c r="R34" s="4">
        <v>45208</v>
      </c>
      <c r="S34" s="5"/>
      <c r="T34" s="4">
        <v>45209</v>
      </c>
      <c r="U34" s="5"/>
      <c r="V34" s="4">
        <v>45210</v>
      </c>
      <c r="W34" s="5"/>
      <c r="X34" s="4">
        <v>45211</v>
      </c>
      <c r="Y34" s="5"/>
      <c r="Z34" s="4">
        <v>45212</v>
      </c>
      <c r="AA34" s="5"/>
      <c r="AB34" s="4">
        <v>45213</v>
      </c>
      <c r="AC34" s="5"/>
      <c r="AD34" s="4">
        <v>45214</v>
      </c>
      <c r="AE34" s="5"/>
      <c r="AF34" s="4">
        <v>45215</v>
      </c>
      <c r="AG34" s="5"/>
      <c r="AH34" s="4">
        <v>45216</v>
      </c>
      <c r="AI34" s="5"/>
      <c r="AJ34" s="4">
        <v>45217</v>
      </c>
      <c r="AK34" s="5"/>
      <c r="AL34" s="4">
        <v>45218</v>
      </c>
      <c r="AM34" s="5"/>
      <c r="AN34" s="4">
        <v>45219</v>
      </c>
      <c r="AO34" s="5"/>
      <c r="AP34" s="4">
        <v>45220</v>
      </c>
      <c r="AQ34" s="5"/>
      <c r="AR34" s="4">
        <v>45221</v>
      </c>
      <c r="AS34" s="5"/>
      <c r="AT34" s="4">
        <v>45222</v>
      </c>
      <c r="AU34" s="5"/>
      <c r="AV34" s="4">
        <v>45223</v>
      </c>
      <c r="AW34" s="5"/>
      <c r="AX34" s="4">
        <v>45224</v>
      </c>
      <c r="AY34" s="5"/>
      <c r="AZ34" s="4">
        <v>45225</v>
      </c>
      <c r="BA34" s="5"/>
      <c r="BB34" s="4">
        <v>45226</v>
      </c>
      <c r="BC34" s="5"/>
      <c r="BD34" s="4">
        <v>45227</v>
      </c>
      <c r="BE34" s="5"/>
      <c r="BF34" s="4">
        <v>45228</v>
      </c>
      <c r="BG34" s="5"/>
      <c r="BH34" s="4">
        <v>45229</v>
      </c>
      <c r="BI34" s="5"/>
      <c r="BJ34" s="4">
        <v>45230</v>
      </c>
      <c r="BK34" s="5"/>
      <c r="BL34" s="6" t="s">
        <v>1</v>
      </c>
    </row>
    <row r="35" spans="1:64" ht="12.75" x14ac:dyDescent="0.2">
      <c r="A35" s="18" t="s">
        <v>144</v>
      </c>
      <c r="B35" s="7"/>
      <c r="C35" s="7"/>
      <c r="D35" s="7" t="s">
        <v>27</v>
      </c>
      <c r="E35" s="7"/>
      <c r="F35" s="7" t="s">
        <v>27</v>
      </c>
      <c r="G35" s="7" t="s">
        <v>3</v>
      </c>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8"/>
    </row>
    <row r="36" spans="1:64" ht="79.5" customHeight="1" x14ac:dyDescent="0.2">
      <c r="A36" s="17"/>
      <c r="B36" s="16"/>
      <c r="C36" s="17"/>
      <c r="D36" s="16" t="s">
        <v>145</v>
      </c>
      <c r="E36" s="17"/>
      <c r="F36" s="16" t="s">
        <v>146</v>
      </c>
      <c r="G36" s="17"/>
      <c r="H36" s="16"/>
      <c r="I36" s="17"/>
      <c r="J36" s="16"/>
      <c r="K36" s="17"/>
      <c r="L36" s="16"/>
      <c r="M36" s="17"/>
      <c r="N36" s="16"/>
      <c r="O36" s="17"/>
      <c r="P36" s="16"/>
      <c r="Q36" s="17"/>
      <c r="R36" s="16"/>
      <c r="S36" s="17"/>
      <c r="T36" s="16"/>
      <c r="U36" s="17"/>
      <c r="V36" s="16"/>
      <c r="W36" s="17"/>
      <c r="X36" s="16"/>
      <c r="Y36" s="17"/>
      <c r="Z36" s="16"/>
      <c r="AA36" s="17"/>
      <c r="AB36" s="16"/>
      <c r="AC36" s="17"/>
      <c r="AD36" s="16"/>
      <c r="AE36" s="17"/>
      <c r="AF36" s="16"/>
      <c r="AG36" s="17"/>
      <c r="AH36" s="16"/>
      <c r="AI36" s="17"/>
      <c r="AJ36" s="16"/>
      <c r="AK36" s="17"/>
      <c r="AL36" s="16"/>
      <c r="AM36" s="17"/>
      <c r="AN36" s="16"/>
      <c r="AO36" s="17"/>
      <c r="AP36" s="16"/>
      <c r="AQ36" s="17"/>
      <c r="AR36" s="16"/>
      <c r="AS36" s="17"/>
      <c r="AT36" s="16"/>
      <c r="AU36" s="17"/>
      <c r="AV36" s="16"/>
      <c r="AW36" s="17"/>
      <c r="AX36" s="16"/>
      <c r="AY36" s="17"/>
      <c r="AZ36" s="16"/>
      <c r="BA36" s="17"/>
      <c r="BB36" s="16"/>
      <c r="BC36" s="17"/>
      <c r="BD36" s="16"/>
      <c r="BE36" s="17"/>
      <c r="BF36" s="16"/>
      <c r="BG36" s="17"/>
      <c r="BH36" s="16"/>
      <c r="BI36" s="17"/>
      <c r="BJ36" s="16"/>
      <c r="BK36" s="17"/>
      <c r="BL36" s="8"/>
    </row>
    <row r="37" spans="1:64" ht="12.75" x14ac:dyDescent="0.2">
      <c r="A37" s="9" t="s">
        <v>24</v>
      </c>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
        <f>SUM(B37:BK37)</f>
        <v>0</v>
      </c>
    </row>
    <row r="38" spans="1:64" ht="12.75" x14ac:dyDescent="0.2">
      <c r="A38" s="3" t="s">
        <v>0</v>
      </c>
      <c r="B38" s="4">
        <v>45200</v>
      </c>
      <c r="C38" s="5"/>
      <c r="D38" s="4">
        <v>45201</v>
      </c>
      <c r="E38" s="5"/>
      <c r="F38" s="4">
        <v>45202</v>
      </c>
      <c r="G38" s="5"/>
      <c r="H38" s="4">
        <v>45203</v>
      </c>
      <c r="I38" s="5"/>
      <c r="J38" s="4">
        <v>45204</v>
      </c>
      <c r="K38" s="5"/>
      <c r="L38" s="4">
        <v>45205</v>
      </c>
      <c r="M38" s="5"/>
      <c r="N38" s="4">
        <v>45206</v>
      </c>
      <c r="O38" s="5"/>
      <c r="P38" s="4">
        <v>45207</v>
      </c>
      <c r="Q38" s="5"/>
      <c r="R38" s="4">
        <v>45208</v>
      </c>
      <c r="S38" s="5"/>
      <c r="T38" s="4">
        <v>45209</v>
      </c>
      <c r="U38" s="5"/>
      <c r="V38" s="4">
        <v>45210</v>
      </c>
      <c r="W38" s="5"/>
      <c r="X38" s="4">
        <v>45211</v>
      </c>
      <c r="Y38" s="5"/>
      <c r="Z38" s="4">
        <v>45212</v>
      </c>
      <c r="AA38" s="5"/>
      <c r="AB38" s="4">
        <v>45213</v>
      </c>
      <c r="AC38" s="5"/>
      <c r="AD38" s="4">
        <v>45214</v>
      </c>
      <c r="AE38" s="5"/>
      <c r="AF38" s="4">
        <v>45215</v>
      </c>
      <c r="AG38" s="5"/>
      <c r="AH38" s="4">
        <v>45216</v>
      </c>
      <c r="AI38" s="5"/>
      <c r="AJ38" s="4">
        <v>45217</v>
      </c>
      <c r="AK38" s="5"/>
      <c r="AL38" s="4">
        <v>45218</v>
      </c>
      <c r="AM38" s="5"/>
      <c r="AN38" s="4">
        <v>45219</v>
      </c>
      <c r="AO38" s="5"/>
      <c r="AP38" s="4">
        <v>45220</v>
      </c>
      <c r="AQ38" s="5"/>
      <c r="AR38" s="4">
        <v>45221</v>
      </c>
      <c r="AS38" s="5"/>
      <c r="AT38" s="4">
        <v>45222</v>
      </c>
      <c r="AU38" s="5"/>
      <c r="AV38" s="4">
        <v>45223</v>
      </c>
      <c r="AW38" s="5"/>
      <c r="AX38" s="4">
        <v>45224</v>
      </c>
      <c r="AY38" s="5"/>
      <c r="AZ38" s="4">
        <v>45225</v>
      </c>
      <c r="BA38" s="5"/>
      <c r="BB38" s="4">
        <v>45226</v>
      </c>
      <c r="BC38" s="5"/>
      <c r="BD38" s="4">
        <v>45227</v>
      </c>
      <c r="BE38" s="5"/>
      <c r="BF38" s="4">
        <v>45228</v>
      </c>
      <c r="BG38" s="5"/>
      <c r="BH38" s="4">
        <v>45229</v>
      </c>
      <c r="BI38" s="5"/>
      <c r="BJ38" s="4">
        <v>45230</v>
      </c>
      <c r="BK38" s="5"/>
      <c r="BL38" s="6" t="s">
        <v>1</v>
      </c>
    </row>
    <row r="39" spans="1:64" ht="12.75" x14ac:dyDescent="0.2">
      <c r="A39" s="18" t="s">
        <v>87</v>
      </c>
      <c r="B39" s="7"/>
      <c r="C39" s="7"/>
      <c r="D39" s="7"/>
      <c r="E39" s="7"/>
      <c r="F39" s="7"/>
      <c r="G39" s="7"/>
      <c r="H39" s="7"/>
      <c r="I39" s="7"/>
      <c r="J39" s="7"/>
      <c r="K39" s="7"/>
      <c r="L39" s="7"/>
      <c r="M39" s="7"/>
      <c r="N39" s="7"/>
      <c r="O39" s="7"/>
      <c r="P39" s="7"/>
      <c r="Q39" s="7"/>
      <c r="R39" s="7"/>
      <c r="S39" s="7"/>
      <c r="T39" s="7"/>
      <c r="U39" s="7"/>
      <c r="V39" s="7" t="s">
        <v>4</v>
      </c>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8"/>
    </row>
    <row r="40" spans="1:64" ht="79.5" customHeight="1" x14ac:dyDescent="0.2">
      <c r="A40" s="17"/>
      <c r="B40" s="16"/>
      <c r="C40" s="17"/>
      <c r="D40" s="16"/>
      <c r="E40" s="17"/>
      <c r="F40" s="16"/>
      <c r="G40" s="17"/>
      <c r="H40" s="16"/>
      <c r="I40" s="17"/>
      <c r="J40" s="16"/>
      <c r="K40" s="17"/>
      <c r="L40" s="16"/>
      <c r="M40" s="17"/>
      <c r="N40" s="16"/>
      <c r="O40" s="17"/>
      <c r="P40" s="16"/>
      <c r="Q40" s="17"/>
      <c r="R40" s="16"/>
      <c r="S40" s="17"/>
      <c r="T40" s="16"/>
      <c r="U40" s="17"/>
      <c r="V40" s="16" t="s">
        <v>107</v>
      </c>
      <c r="W40" s="17"/>
      <c r="X40" s="16"/>
      <c r="Y40" s="17"/>
      <c r="Z40" s="16"/>
      <c r="AA40" s="17"/>
      <c r="AB40" s="16"/>
      <c r="AC40" s="17"/>
      <c r="AD40" s="16"/>
      <c r="AE40" s="17"/>
      <c r="AF40" s="16"/>
      <c r="AG40" s="17"/>
      <c r="AH40" s="16"/>
      <c r="AI40" s="17"/>
      <c r="AJ40" s="16"/>
      <c r="AK40" s="17"/>
      <c r="AL40" s="16"/>
      <c r="AM40" s="17"/>
      <c r="AN40" s="16"/>
      <c r="AO40" s="17"/>
      <c r="AP40" s="16"/>
      <c r="AQ40" s="17"/>
      <c r="AR40" s="16"/>
      <c r="AS40" s="17"/>
      <c r="AT40" s="16"/>
      <c r="AU40" s="17"/>
      <c r="AV40" s="16"/>
      <c r="AW40" s="17"/>
      <c r="AX40" s="16"/>
      <c r="AY40" s="17"/>
      <c r="AZ40" s="16"/>
      <c r="BA40" s="17"/>
      <c r="BB40" s="16"/>
      <c r="BC40" s="17"/>
      <c r="BD40" s="16"/>
      <c r="BE40" s="17"/>
      <c r="BF40" s="16"/>
      <c r="BG40" s="17"/>
      <c r="BH40" s="16"/>
      <c r="BI40" s="17"/>
      <c r="BJ40" s="16"/>
      <c r="BK40" s="17"/>
      <c r="BL40" s="8"/>
    </row>
    <row r="41" spans="1:64" ht="12.75" x14ac:dyDescent="0.2">
      <c r="A41" s="9" t="s">
        <v>24</v>
      </c>
      <c r="B41" s="10"/>
      <c r="C41" s="10"/>
      <c r="D41" s="10"/>
      <c r="E41" s="10"/>
      <c r="F41" s="10"/>
      <c r="G41" s="10"/>
      <c r="H41" s="10"/>
      <c r="I41" s="10"/>
      <c r="J41" s="10"/>
      <c r="K41" s="10"/>
      <c r="L41" s="10"/>
      <c r="M41" s="10"/>
      <c r="N41" s="10"/>
      <c r="O41" s="10"/>
      <c r="P41" s="10"/>
      <c r="Q41" s="10"/>
      <c r="R41" s="10"/>
      <c r="S41" s="10"/>
      <c r="T41" s="10"/>
      <c r="U41" s="10"/>
      <c r="V41" s="10">
        <v>3</v>
      </c>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
        <f>SUM(B41:BK41)</f>
        <v>3</v>
      </c>
    </row>
    <row r="42" spans="1:64" ht="12.75" x14ac:dyDescent="0.2">
      <c r="A42" s="3" t="s">
        <v>0</v>
      </c>
      <c r="B42" s="4">
        <v>45200</v>
      </c>
      <c r="C42" s="5"/>
      <c r="D42" s="4">
        <v>45201</v>
      </c>
      <c r="E42" s="5"/>
      <c r="F42" s="4">
        <v>45202</v>
      </c>
      <c r="G42" s="5"/>
      <c r="H42" s="4">
        <v>45203</v>
      </c>
      <c r="I42" s="5"/>
      <c r="J42" s="4">
        <v>45204</v>
      </c>
      <c r="K42" s="5"/>
      <c r="L42" s="4">
        <v>45205</v>
      </c>
      <c r="M42" s="5"/>
      <c r="N42" s="4">
        <v>45206</v>
      </c>
      <c r="O42" s="5"/>
      <c r="P42" s="4">
        <v>45207</v>
      </c>
      <c r="Q42" s="5"/>
      <c r="R42" s="4">
        <v>45208</v>
      </c>
      <c r="S42" s="5"/>
      <c r="T42" s="4">
        <v>45209</v>
      </c>
      <c r="U42" s="5"/>
      <c r="V42" s="4">
        <v>45210</v>
      </c>
      <c r="W42" s="5"/>
      <c r="X42" s="4">
        <v>45211</v>
      </c>
      <c r="Y42" s="5"/>
      <c r="Z42" s="4">
        <v>45212</v>
      </c>
      <c r="AA42" s="5"/>
      <c r="AB42" s="4">
        <v>45213</v>
      </c>
      <c r="AC42" s="5"/>
      <c r="AD42" s="4">
        <v>45214</v>
      </c>
      <c r="AE42" s="5"/>
      <c r="AF42" s="4">
        <v>45215</v>
      </c>
      <c r="AG42" s="5"/>
      <c r="AH42" s="4">
        <v>45216</v>
      </c>
      <c r="AI42" s="5"/>
      <c r="AJ42" s="4">
        <v>45217</v>
      </c>
      <c r="AK42" s="5"/>
      <c r="AL42" s="4">
        <v>45218</v>
      </c>
      <c r="AM42" s="5"/>
      <c r="AN42" s="4">
        <v>45219</v>
      </c>
      <c r="AO42" s="5"/>
      <c r="AP42" s="4">
        <v>45220</v>
      </c>
      <c r="AQ42" s="5"/>
      <c r="AR42" s="4">
        <v>45221</v>
      </c>
      <c r="AS42" s="5"/>
      <c r="AT42" s="4">
        <v>45222</v>
      </c>
      <c r="AU42" s="5"/>
      <c r="AV42" s="4">
        <v>45223</v>
      </c>
      <c r="AW42" s="5"/>
      <c r="AX42" s="4">
        <v>45224</v>
      </c>
      <c r="AY42" s="5"/>
      <c r="AZ42" s="4">
        <v>45225</v>
      </c>
      <c r="BA42" s="5"/>
      <c r="BB42" s="4">
        <v>45226</v>
      </c>
      <c r="BC42" s="5"/>
      <c r="BD42" s="4">
        <v>45227</v>
      </c>
      <c r="BE42" s="5"/>
      <c r="BF42" s="4">
        <v>45228</v>
      </c>
      <c r="BG42" s="5"/>
      <c r="BH42" s="4">
        <v>45229</v>
      </c>
      <c r="BI42" s="5"/>
      <c r="BJ42" s="4">
        <v>45230</v>
      </c>
      <c r="BK42" s="5"/>
      <c r="BL42" s="6" t="s">
        <v>1</v>
      </c>
    </row>
    <row r="43" spans="1:64" ht="12.75" x14ac:dyDescent="0.2">
      <c r="A43" s="18" t="s">
        <v>147</v>
      </c>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8"/>
    </row>
    <row r="44" spans="1:64" ht="79.5" customHeight="1" x14ac:dyDescent="0.2">
      <c r="A44" s="17"/>
      <c r="B44" s="16"/>
      <c r="C44" s="17"/>
      <c r="D44" s="16"/>
      <c r="E44" s="17"/>
      <c r="F44" s="16"/>
      <c r="G44" s="17"/>
      <c r="H44" s="16"/>
      <c r="I44" s="17"/>
      <c r="J44" s="16"/>
      <c r="K44" s="17"/>
      <c r="L44" s="16"/>
      <c r="M44" s="17"/>
      <c r="N44" s="16"/>
      <c r="O44" s="17"/>
      <c r="P44" s="16"/>
      <c r="Q44" s="17"/>
      <c r="R44" s="16"/>
      <c r="S44" s="17"/>
      <c r="T44" s="16"/>
      <c r="U44" s="17"/>
      <c r="V44" s="16"/>
      <c r="W44" s="17"/>
      <c r="X44" s="16"/>
      <c r="Y44" s="17"/>
      <c r="Z44" s="16"/>
      <c r="AA44" s="17"/>
      <c r="AB44" s="16"/>
      <c r="AC44" s="17"/>
      <c r="AD44" s="16"/>
      <c r="AE44" s="17"/>
      <c r="AF44" s="16"/>
      <c r="AG44" s="17"/>
      <c r="AH44" s="16"/>
      <c r="AI44" s="17"/>
      <c r="AJ44" s="16"/>
      <c r="AK44" s="17"/>
      <c r="AL44" s="16"/>
      <c r="AM44" s="17"/>
      <c r="AN44" s="16"/>
      <c r="AO44" s="17"/>
      <c r="AP44" s="16"/>
      <c r="AQ44" s="17"/>
      <c r="AR44" s="16"/>
      <c r="AS44" s="17"/>
      <c r="AT44" s="16"/>
      <c r="AU44" s="17"/>
      <c r="AV44" s="16"/>
      <c r="AW44" s="17"/>
      <c r="AX44" s="16"/>
      <c r="AY44" s="17"/>
      <c r="AZ44" s="16"/>
      <c r="BA44" s="17"/>
      <c r="BB44" s="16"/>
      <c r="BC44" s="17"/>
      <c r="BD44" s="16"/>
      <c r="BE44" s="17"/>
      <c r="BF44" s="16"/>
      <c r="BG44" s="17"/>
      <c r="BH44" s="16"/>
      <c r="BI44" s="17"/>
      <c r="BJ44" s="16"/>
      <c r="BK44" s="17"/>
      <c r="BL44" s="8"/>
    </row>
    <row r="45" spans="1:64" ht="12.75" x14ac:dyDescent="0.2">
      <c r="A45" s="9" t="s">
        <v>24</v>
      </c>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
        <f>SUM(B45:BK45)</f>
        <v>0</v>
      </c>
    </row>
    <row r="46" spans="1:64" ht="12.75" x14ac:dyDescent="0.2">
      <c r="A46" s="3" t="s">
        <v>0</v>
      </c>
      <c r="B46" s="4">
        <v>45200</v>
      </c>
      <c r="C46" s="5"/>
      <c r="D46" s="4">
        <v>45201</v>
      </c>
      <c r="E46" s="5"/>
      <c r="F46" s="4">
        <v>45202</v>
      </c>
      <c r="G46" s="5"/>
      <c r="H46" s="4">
        <v>45203</v>
      </c>
      <c r="I46" s="5"/>
      <c r="J46" s="4">
        <v>45204</v>
      </c>
      <c r="K46" s="5"/>
      <c r="L46" s="4">
        <v>45205</v>
      </c>
      <c r="M46" s="5"/>
      <c r="N46" s="4">
        <v>45206</v>
      </c>
      <c r="O46" s="5"/>
      <c r="P46" s="4">
        <v>45207</v>
      </c>
      <c r="Q46" s="5"/>
      <c r="R46" s="4">
        <v>45208</v>
      </c>
      <c r="S46" s="5"/>
      <c r="T46" s="4">
        <v>45209</v>
      </c>
      <c r="U46" s="5"/>
      <c r="V46" s="4">
        <v>45210</v>
      </c>
      <c r="W46" s="5"/>
      <c r="X46" s="4">
        <v>45211</v>
      </c>
      <c r="Y46" s="5"/>
      <c r="Z46" s="4">
        <v>45212</v>
      </c>
      <c r="AA46" s="5"/>
      <c r="AB46" s="4">
        <v>45213</v>
      </c>
      <c r="AC46" s="5"/>
      <c r="AD46" s="4">
        <v>45214</v>
      </c>
      <c r="AE46" s="5"/>
      <c r="AF46" s="4">
        <v>45215</v>
      </c>
      <c r="AG46" s="5"/>
      <c r="AH46" s="4">
        <v>45216</v>
      </c>
      <c r="AI46" s="5"/>
      <c r="AJ46" s="4">
        <v>45217</v>
      </c>
      <c r="AK46" s="5"/>
      <c r="AL46" s="4">
        <v>45218</v>
      </c>
      <c r="AM46" s="5"/>
      <c r="AN46" s="4">
        <v>45219</v>
      </c>
      <c r="AO46" s="5"/>
      <c r="AP46" s="4">
        <v>45220</v>
      </c>
      <c r="AQ46" s="5"/>
      <c r="AR46" s="4">
        <v>45221</v>
      </c>
      <c r="AS46" s="5"/>
      <c r="AT46" s="4">
        <v>45222</v>
      </c>
      <c r="AU46" s="5"/>
      <c r="AV46" s="4">
        <v>45223</v>
      </c>
      <c r="AW46" s="5"/>
      <c r="AX46" s="4">
        <v>45224</v>
      </c>
      <c r="AY46" s="5"/>
      <c r="AZ46" s="4">
        <v>45225</v>
      </c>
      <c r="BA46" s="5"/>
      <c r="BB46" s="4">
        <v>45226</v>
      </c>
      <c r="BC46" s="5"/>
      <c r="BD46" s="4">
        <v>45227</v>
      </c>
      <c r="BE46" s="5"/>
      <c r="BF46" s="4">
        <v>45228</v>
      </c>
      <c r="BG46" s="5"/>
      <c r="BH46" s="4">
        <v>45229</v>
      </c>
      <c r="BI46" s="5"/>
      <c r="BJ46" s="4">
        <v>45230</v>
      </c>
      <c r="BK46" s="5"/>
      <c r="BL46" s="6" t="s">
        <v>1</v>
      </c>
    </row>
    <row r="47" spans="1:64" ht="12.75" x14ac:dyDescent="0.2">
      <c r="A47" s="18" t="s">
        <v>148</v>
      </c>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8"/>
    </row>
    <row r="48" spans="1:64" ht="79.5" customHeight="1" x14ac:dyDescent="0.2">
      <c r="A48" s="17"/>
      <c r="B48" s="16"/>
      <c r="C48" s="17"/>
      <c r="D48" s="16"/>
      <c r="E48" s="17"/>
      <c r="F48" s="16"/>
      <c r="G48" s="17"/>
      <c r="H48" s="16"/>
      <c r="I48" s="17"/>
      <c r="J48" s="16"/>
      <c r="K48" s="17"/>
      <c r="L48" s="16"/>
      <c r="M48" s="17"/>
      <c r="N48" s="16"/>
      <c r="O48" s="17"/>
      <c r="P48" s="16"/>
      <c r="Q48" s="17"/>
      <c r="R48" s="16"/>
      <c r="S48" s="17"/>
      <c r="T48" s="16"/>
      <c r="U48" s="17"/>
      <c r="V48" s="16"/>
      <c r="W48" s="17"/>
      <c r="X48" s="16"/>
      <c r="Y48" s="17"/>
      <c r="Z48" s="16"/>
      <c r="AA48" s="17"/>
      <c r="AB48" s="16"/>
      <c r="AC48" s="17"/>
      <c r="AD48" s="16"/>
      <c r="AE48" s="17"/>
      <c r="AF48" s="16"/>
      <c r="AG48" s="17"/>
      <c r="AH48" s="16"/>
      <c r="AI48" s="17"/>
      <c r="AJ48" s="16"/>
      <c r="AK48" s="17"/>
      <c r="AL48" s="16" t="s">
        <v>27</v>
      </c>
      <c r="AM48" s="17"/>
      <c r="AN48" s="16" t="s">
        <v>27</v>
      </c>
      <c r="AO48" s="17"/>
      <c r="AP48" s="16" t="s">
        <v>27</v>
      </c>
      <c r="AQ48" s="17"/>
      <c r="AR48" s="16"/>
      <c r="AS48" s="17"/>
      <c r="AT48" s="16" t="s">
        <v>27</v>
      </c>
      <c r="AU48" s="17"/>
      <c r="AV48" s="16" t="s">
        <v>27</v>
      </c>
      <c r="AW48" s="17"/>
      <c r="AX48" s="16" t="s">
        <v>27</v>
      </c>
      <c r="AY48" s="17"/>
      <c r="AZ48" s="16" t="s">
        <v>27</v>
      </c>
      <c r="BA48" s="17"/>
      <c r="BB48" s="16" t="s">
        <v>141</v>
      </c>
      <c r="BC48" s="17"/>
      <c r="BD48" s="16" t="s">
        <v>27</v>
      </c>
      <c r="BE48" s="17"/>
      <c r="BF48" s="16"/>
      <c r="BG48" s="17"/>
      <c r="BH48" s="16" t="s">
        <v>149</v>
      </c>
      <c r="BI48" s="17"/>
      <c r="BJ48" s="16" t="s">
        <v>150</v>
      </c>
      <c r="BK48" s="17"/>
      <c r="BL48" s="8"/>
    </row>
    <row r="49" spans="1:64" ht="12.75" x14ac:dyDescent="0.2">
      <c r="A49" s="9" t="s">
        <v>24</v>
      </c>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
        <f>SUM(B49:BK49)</f>
        <v>0</v>
      </c>
    </row>
    <row r="50" spans="1:64" ht="12.75" x14ac:dyDescent="0.2">
      <c r="A50" s="3" t="s">
        <v>0</v>
      </c>
      <c r="B50" s="4">
        <v>45200</v>
      </c>
      <c r="C50" s="5"/>
      <c r="D50" s="4">
        <v>45201</v>
      </c>
      <c r="E50" s="5"/>
      <c r="F50" s="4">
        <v>45202</v>
      </c>
      <c r="G50" s="5"/>
      <c r="H50" s="4">
        <v>45203</v>
      </c>
      <c r="I50" s="5"/>
      <c r="J50" s="4">
        <v>45204</v>
      </c>
      <c r="K50" s="5"/>
      <c r="L50" s="4">
        <v>45205</v>
      </c>
      <c r="M50" s="5"/>
      <c r="N50" s="4">
        <v>45206</v>
      </c>
      <c r="O50" s="5"/>
      <c r="P50" s="4">
        <v>45207</v>
      </c>
      <c r="Q50" s="5"/>
      <c r="R50" s="4">
        <v>45208</v>
      </c>
      <c r="S50" s="5"/>
      <c r="T50" s="4">
        <v>45209</v>
      </c>
      <c r="U50" s="5"/>
      <c r="V50" s="4">
        <v>45210</v>
      </c>
      <c r="W50" s="5"/>
      <c r="X50" s="4">
        <v>45211</v>
      </c>
      <c r="Y50" s="5"/>
      <c r="Z50" s="4">
        <v>45212</v>
      </c>
      <c r="AA50" s="5"/>
      <c r="AB50" s="4">
        <v>45213</v>
      </c>
      <c r="AC50" s="5"/>
      <c r="AD50" s="4">
        <v>45214</v>
      </c>
      <c r="AE50" s="5"/>
      <c r="AF50" s="4">
        <v>45215</v>
      </c>
      <c r="AG50" s="5"/>
      <c r="AH50" s="4">
        <v>45216</v>
      </c>
      <c r="AI50" s="5"/>
      <c r="AJ50" s="4">
        <v>45217</v>
      </c>
      <c r="AK50" s="5"/>
      <c r="AL50" s="4">
        <v>45218</v>
      </c>
      <c r="AM50" s="5"/>
      <c r="AN50" s="4">
        <v>45219</v>
      </c>
      <c r="AO50" s="5"/>
      <c r="AP50" s="4">
        <v>45220</v>
      </c>
      <c r="AQ50" s="5"/>
      <c r="AR50" s="4">
        <v>45221</v>
      </c>
      <c r="AS50" s="5"/>
      <c r="AT50" s="4">
        <v>45222</v>
      </c>
      <c r="AU50" s="5"/>
      <c r="AV50" s="4">
        <v>45223</v>
      </c>
      <c r="AW50" s="5"/>
      <c r="AX50" s="4">
        <v>45224</v>
      </c>
      <c r="AY50" s="5"/>
      <c r="AZ50" s="4">
        <v>45225</v>
      </c>
      <c r="BA50" s="5"/>
      <c r="BB50" s="4">
        <v>45226</v>
      </c>
      <c r="BC50" s="5"/>
      <c r="BD50" s="4">
        <v>45227</v>
      </c>
      <c r="BE50" s="5"/>
      <c r="BF50" s="4">
        <v>45228</v>
      </c>
      <c r="BG50" s="5"/>
      <c r="BH50" s="4">
        <v>45229</v>
      </c>
      <c r="BI50" s="5"/>
      <c r="BJ50" s="4">
        <v>45230</v>
      </c>
      <c r="BK50" s="5"/>
      <c r="BL50" s="6" t="s">
        <v>1</v>
      </c>
    </row>
    <row r="51" spans="1:64" ht="12.75" x14ac:dyDescent="0.2">
      <c r="A51" s="18"/>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8"/>
    </row>
    <row r="52" spans="1:64" ht="79.5" customHeight="1" x14ac:dyDescent="0.2">
      <c r="A52" s="17"/>
      <c r="B52" s="16"/>
      <c r="C52" s="17"/>
      <c r="D52" s="16"/>
      <c r="E52" s="17"/>
      <c r="F52" s="16"/>
      <c r="G52" s="17"/>
      <c r="H52" s="16"/>
      <c r="I52" s="17"/>
      <c r="J52" s="16"/>
      <c r="K52" s="17"/>
      <c r="L52" s="16"/>
      <c r="M52" s="17"/>
      <c r="N52" s="16"/>
      <c r="O52" s="17"/>
      <c r="P52" s="16"/>
      <c r="Q52" s="17"/>
      <c r="R52" s="16"/>
      <c r="S52" s="17"/>
      <c r="T52" s="16"/>
      <c r="U52" s="17"/>
      <c r="V52" s="16"/>
      <c r="W52" s="17"/>
      <c r="X52" s="16"/>
      <c r="Y52" s="17"/>
      <c r="Z52" s="16"/>
      <c r="AA52" s="17"/>
      <c r="AB52" s="16"/>
      <c r="AC52" s="17"/>
      <c r="AD52" s="16"/>
      <c r="AE52" s="17"/>
      <c r="AF52" s="16"/>
      <c r="AG52" s="17"/>
      <c r="AH52" s="16"/>
      <c r="AI52" s="17"/>
      <c r="AJ52" s="16"/>
      <c r="AK52" s="17"/>
      <c r="AL52" s="16"/>
      <c r="AM52" s="17"/>
      <c r="AN52" s="16"/>
      <c r="AO52" s="17"/>
      <c r="AP52" s="16"/>
      <c r="AQ52" s="17"/>
      <c r="AR52" s="16"/>
      <c r="AS52" s="17"/>
      <c r="AT52" s="16"/>
      <c r="AU52" s="17"/>
      <c r="AV52" s="16"/>
      <c r="AW52" s="17"/>
      <c r="AX52" s="16"/>
      <c r="AY52" s="17"/>
      <c r="AZ52" s="16"/>
      <c r="BA52" s="17"/>
      <c r="BB52" s="16"/>
      <c r="BC52" s="17"/>
      <c r="BD52" s="16"/>
      <c r="BE52" s="17"/>
      <c r="BF52" s="16"/>
      <c r="BG52" s="17"/>
      <c r="BH52" s="16"/>
      <c r="BI52" s="17"/>
      <c r="BJ52" s="16"/>
      <c r="BK52" s="17"/>
      <c r="BL52" s="8"/>
    </row>
    <row r="53" spans="1:64" ht="12.75" x14ac:dyDescent="0.2">
      <c r="A53" s="9" t="s">
        <v>24</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
        <f>SUM(B53:BK53)</f>
        <v>0</v>
      </c>
    </row>
    <row r="54" spans="1:64" ht="12.75" x14ac:dyDescent="0.2">
      <c r="A54" s="3" t="s">
        <v>0</v>
      </c>
      <c r="B54" s="4">
        <v>45200</v>
      </c>
      <c r="C54" s="5"/>
      <c r="D54" s="4">
        <v>45201</v>
      </c>
      <c r="E54" s="5"/>
      <c r="F54" s="4">
        <v>45202</v>
      </c>
      <c r="G54" s="5"/>
      <c r="H54" s="4">
        <v>45203</v>
      </c>
      <c r="I54" s="5"/>
      <c r="J54" s="4">
        <v>45204</v>
      </c>
      <c r="K54" s="5"/>
      <c r="L54" s="4">
        <v>45205</v>
      </c>
      <c r="M54" s="5"/>
      <c r="N54" s="4">
        <v>45206</v>
      </c>
      <c r="O54" s="5"/>
      <c r="P54" s="4">
        <v>45207</v>
      </c>
      <c r="Q54" s="5"/>
      <c r="R54" s="4">
        <v>45208</v>
      </c>
      <c r="S54" s="5"/>
      <c r="T54" s="4">
        <v>45209</v>
      </c>
      <c r="U54" s="5"/>
      <c r="V54" s="4">
        <v>45210</v>
      </c>
      <c r="W54" s="5"/>
      <c r="X54" s="4">
        <v>45211</v>
      </c>
      <c r="Y54" s="5"/>
      <c r="Z54" s="4">
        <v>45212</v>
      </c>
      <c r="AA54" s="5"/>
      <c r="AB54" s="4">
        <v>45213</v>
      </c>
      <c r="AC54" s="5"/>
      <c r="AD54" s="4">
        <v>45214</v>
      </c>
      <c r="AE54" s="5"/>
      <c r="AF54" s="4">
        <v>45215</v>
      </c>
      <c r="AG54" s="5"/>
      <c r="AH54" s="4">
        <v>45216</v>
      </c>
      <c r="AI54" s="5"/>
      <c r="AJ54" s="4">
        <v>45217</v>
      </c>
      <c r="AK54" s="5"/>
      <c r="AL54" s="4">
        <v>45218</v>
      </c>
      <c r="AM54" s="5"/>
      <c r="AN54" s="4">
        <v>45219</v>
      </c>
      <c r="AO54" s="5"/>
      <c r="AP54" s="4">
        <v>45220</v>
      </c>
      <c r="AQ54" s="5"/>
      <c r="AR54" s="4">
        <v>45221</v>
      </c>
      <c r="AS54" s="5"/>
      <c r="AT54" s="4">
        <v>45222</v>
      </c>
      <c r="AU54" s="5"/>
      <c r="AV54" s="4">
        <v>45223</v>
      </c>
      <c r="AW54" s="5"/>
      <c r="AX54" s="4">
        <v>45224</v>
      </c>
      <c r="AY54" s="5"/>
      <c r="AZ54" s="4">
        <v>45225</v>
      </c>
      <c r="BA54" s="5"/>
      <c r="BB54" s="4">
        <v>45226</v>
      </c>
      <c r="BC54" s="5"/>
      <c r="BD54" s="4">
        <v>45227</v>
      </c>
      <c r="BE54" s="5"/>
      <c r="BF54" s="4">
        <v>45228</v>
      </c>
      <c r="BG54" s="5"/>
      <c r="BH54" s="4">
        <v>45229</v>
      </c>
      <c r="BI54" s="5"/>
      <c r="BJ54" s="4">
        <v>45230</v>
      </c>
      <c r="BK54" s="5"/>
      <c r="BL54" s="6" t="s">
        <v>1</v>
      </c>
    </row>
    <row r="55" spans="1:64" ht="12.75" x14ac:dyDescent="0.2">
      <c r="A55" s="18"/>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8"/>
    </row>
    <row r="56" spans="1:64" ht="79.5" customHeight="1" x14ac:dyDescent="0.2">
      <c r="A56" s="17"/>
      <c r="B56" s="16"/>
      <c r="C56" s="17"/>
      <c r="D56" s="16"/>
      <c r="E56" s="17"/>
      <c r="F56" s="16"/>
      <c r="G56" s="17"/>
      <c r="H56" s="16"/>
      <c r="I56" s="17"/>
      <c r="J56" s="16"/>
      <c r="K56" s="17"/>
      <c r="L56" s="16"/>
      <c r="M56" s="17"/>
      <c r="N56" s="16"/>
      <c r="O56" s="17"/>
      <c r="P56" s="16"/>
      <c r="Q56" s="17"/>
      <c r="R56" s="16"/>
      <c r="S56" s="17"/>
      <c r="T56" s="16"/>
      <c r="U56" s="17"/>
      <c r="V56" s="16"/>
      <c r="W56" s="17"/>
      <c r="X56" s="16"/>
      <c r="Y56" s="17"/>
      <c r="Z56" s="16"/>
      <c r="AA56" s="17"/>
      <c r="AB56" s="16"/>
      <c r="AC56" s="17"/>
      <c r="AD56" s="16"/>
      <c r="AE56" s="17"/>
      <c r="AF56" s="16"/>
      <c r="AG56" s="17"/>
      <c r="AH56" s="16"/>
      <c r="AI56" s="17"/>
      <c r="AJ56" s="16"/>
      <c r="AK56" s="17"/>
      <c r="AL56" s="16"/>
      <c r="AM56" s="17"/>
      <c r="AN56" s="16"/>
      <c r="AO56" s="17"/>
      <c r="AP56" s="16"/>
      <c r="AQ56" s="17"/>
      <c r="AR56" s="16"/>
      <c r="AS56" s="17"/>
      <c r="AT56" s="16"/>
      <c r="AU56" s="17"/>
      <c r="AV56" s="16"/>
      <c r="AW56" s="17"/>
      <c r="AX56" s="16"/>
      <c r="AY56" s="17"/>
      <c r="AZ56" s="16"/>
      <c r="BA56" s="17"/>
      <c r="BB56" s="16"/>
      <c r="BC56" s="17"/>
      <c r="BD56" s="16"/>
      <c r="BE56" s="17"/>
      <c r="BF56" s="16"/>
      <c r="BG56" s="17"/>
      <c r="BH56" s="16"/>
      <c r="BI56" s="17"/>
      <c r="BJ56" s="16"/>
      <c r="BK56" s="17"/>
      <c r="BL56" s="8"/>
    </row>
    <row r="57" spans="1:64" ht="12.75" x14ac:dyDescent="0.2">
      <c r="A57" s="9" t="s">
        <v>24</v>
      </c>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
        <f>SUM(B57:BK57)</f>
        <v>0</v>
      </c>
    </row>
    <row r="58" spans="1:64" ht="12.75" x14ac:dyDescent="0.2">
      <c r="A58" s="3" t="s">
        <v>0</v>
      </c>
      <c r="B58" s="4">
        <v>45200</v>
      </c>
      <c r="C58" s="5"/>
      <c r="D58" s="4">
        <v>45201</v>
      </c>
      <c r="E58" s="5"/>
      <c r="F58" s="4">
        <v>45202</v>
      </c>
      <c r="G58" s="5"/>
      <c r="H58" s="4">
        <v>45203</v>
      </c>
      <c r="I58" s="5"/>
      <c r="J58" s="4">
        <v>45204</v>
      </c>
      <c r="K58" s="5"/>
      <c r="L58" s="4">
        <v>45205</v>
      </c>
      <c r="M58" s="5"/>
      <c r="N58" s="4">
        <v>45206</v>
      </c>
      <c r="O58" s="5"/>
      <c r="P58" s="4">
        <v>45207</v>
      </c>
      <c r="Q58" s="5"/>
      <c r="R58" s="4">
        <v>45208</v>
      </c>
      <c r="S58" s="5"/>
      <c r="T58" s="4">
        <v>45209</v>
      </c>
      <c r="U58" s="5"/>
      <c r="V58" s="4">
        <v>45210</v>
      </c>
      <c r="W58" s="5"/>
      <c r="X58" s="4">
        <v>45211</v>
      </c>
      <c r="Y58" s="5"/>
      <c r="Z58" s="4">
        <v>45212</v>
      </c>
      <c r="AA58" s="5"/>
      <c r="AB58" s="4">
        <v>45213</v>
      </c>
      <c r="AC58" s="5"/>
      <c r="AD58" s="4">
        <v>45214</v>
      </c>
      <c r="AE58" s="5"/>
      <c r="AF58" s="4">
        <v>45215</v>
      </c>
      <c r="AG58" s="5"/>
      <c r="AH58" s="4">
        <v>45216</v>
      </c>
      <c r="AI58" s="5"/>
      <c r="AJ58" s="4">
        <v>45217</v>
      </c>
      <c r="AK58" s="5"/>
      <c r="AL58" s="4">
        <v>45218</v>
      </c>
      <c r="AM58" s="5"/>
      <c r="AN58" s="4">
        <v>45219</v>
      </c>
      <c r="AO58" s="5"/>
      <c r="AP58" s="4">
        <v>45220</v>
      </c>
      <c r="AQ58" s="5"/>
      <c r="AR58" s="4">
        <v>45221</v>
      </c>
      <c r="AS58" s="5"/>
      <c r="AT58" s="4">
        <v>45222</v>
      </c>
      <c r="AU58" s="5"/>
      <c r="AV58" s="4">
        <v>45223</v>
      </c>
      <c r="AW58" s="5"/>
      <c r="AX58" s="4">
        <v>45224</v>
      </c>
      <c r="AY58" s="5"/>
      <c r="AZ58" s="4">
        <v>45225</v>
      </c>
      <c r="BA58" s="5"/>
      <c r="BB58" s="4">
        <v>45226</v>
      </c>
      <c r="BC58" s="5"/>
      <c r="BD58" s="4">
        <v>45227</v>
      </c>
      <c r="BE58" s="5"/>
      <c r="BF58" s="4">
        <v>45228</v>
      </c>
      <c r="BG58" s="5"/>
      <c r="BH58" s="4">
        <v>45229</v>
      </c>
      <c r="BI58" s="5"/>
      <c r="BJ58" s="4">
        <v>45230</v>
      </c>
      <c r="BK58" s="5"/>
      <c r="BL58" s="6" t="s">
        <v>1</v>
      </c>
    </row>
    <row r="59" spans="1:64" ht="12.75" x14ac:dyDescent="0.2">
      <c r="A59" s="18"/>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8"/>
    </row>
    <row r="60" spans="1:64" ht="79.5" customHeight="1" x14ac:dyDescent="0.2">
      <c r="A60" s="17"/>
      <c r="B60" s="16"/>
      <c r="C60" s="17"/>
      <c r="D60" s="16"/>
      <c r="E60" s="17"/>
      <c r="F60" s="16"/>
      <c r="G60" s="17"/>
      <c r="H60" s="16"/>
      <c r="I60" s="17"/>
      <c r="J60" s="16"/>
      <c r="K60" s="17"/>
      <c r="L60" s="16"/>
      <c r="M60" s="17"/>
      <c r="N60" s="16"/>
      <c r="O60" s="17"/>
      <c r="P60" s="16"/>
      <c r="Q60" s="17"/>
      <c r="R60" s="16"/>
      <c r="S60" s="17"/>
      <c r="T60" s="16"/>
      <c r="U60" s="17"/>
      <c r="V60" s="16"/>
      <c r="W60" s="17"/>
      <c r="X60" s="16"/>
      <c r="Y60" s="17"/>
      <c r="Z60" s="16"/>
      <c r="AA60" s="17"/>
      <c r="AB60" s="16"/>
      <c r="AC60" s="17"/>
      <c r="AD60" s="16"/>
      <c r="AE60" s="17"/>
      <c r="AF60" s="16"/>
      <c r="AG60" s="17"/>
      <c r="AH60" s="16"/>
      <c r="AI60" s="17"/>
      <c r="AJ60" s="16"/>
      <c r="AK60" s="17"/>
      <c r="AL60" s="16"/>
      <c r="AM60" s="17"/>
      <c r="AN60" s="16"/>
      <c r="AO60" s="17"/>
      <c r="AP60" s="16"/>
      <c r="AQ60" s="17"/>
      <c r="AR60" s="16"/>
      <c r="AS60" s="17"/>
      <c r="AT60" s="16"/>
      <c r="AU60" s="17"/>
      <c r="AV60" s="16"/>
      <c r="AW60" s="17"/>
      <c r="AX60" s="16"/>
      <c r="AY60" s="17"/>
      <c r="AZ60" s="16"/>
      <c r="BA60" s="17"/>
      <c r="BB60" s="16"/>
      <c r="BC60" s="17"/>
      <c r="BD60" s="16"/>
      <c r="BE60" s="17"/>
      <c r="BF60" s="16"/>
      <c r="BG60" s="17"/>
      <c r="BH60" s="16"/>
      <c r="BI60" s="17"/>
      <c r="BJ60" s="16"/>
      <c r="BK60" s="17"/>
      <c r="BL60" s="8"/>
    </row>
    <row r="61" spans="1:64" ht="12.75" x14ac:dyDescent="0.2">
      <c r="A61" s="9" t="s">
        <v>24</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
        <f>SUM(B61:BK61)</f>
        <v>0</v>
      </c>
    </row>
    <row r="62" spans="1:64" ht="12.75" x14ac:dyDescent="0.2">
      <c r="A62" s="3" t="s">
        <v>0</v>
      </c>
      <c r="B62" s="4">
        <v>45200</v>
      </c>
      <c r="C62" s="5"/>
      <c r="D62" s="4">
        <v>45201</v>
      </c>
      <c r="E62" s="5"/>
      <c r="F62" s="4">
        <v>45202</v>
      </c>
      <c r="G62" s="5"/>
      <c r="H62" s="4">
        <v>45203</v>
      </c>
      <c r="I62" s="5"/>
      <c r="J62" s="4">
        <v>45204</v>
      </c>
      <c r="K62" s="5"/>
      <c r="L62" s="4">
        <v>45205</v>
      </c>
      <c r="M62" s="5"/>
      <c r="N62" s="4">
        <v>45206</v>
      </c>
      <c r="O62" s="5"/>
      <c r="P62" s="4">
        <v>45207</v>
      </c>
      <c r="Q62" s="5"/>
      <c r="R62" s="4">
        <v>45208</v>
      </c>
      <c r="S62" s="5"/>
      <c r="T62" s="4">
        <v>45209</v>
      </c>
      <c r="U62" s="5"/>
      <c r="V62" s="4">
        <v>45210</v>
      </c>
      <c r="W62" s="5"/>
      <c r="X62" s="4">
        <v>45211</v>
      </c>
      <c r="Y62" s="5"/>
      <c r="Z62" s="4">
        <v>45212</v>
      </c>
      <c r="AA62" s="5"/>
      <c r="AB62" s="4">
        <v>45213</v>
      </c>
      <c r="AC62" s="5"/>
      <c r="AD62" s="4">
        <v>45214</v>
      </c>
      <c r="AE62" s="5"/>
      <c r="AF62" s="4">
        <v>45215</v>
      </c>
      <c r="AG62" s="5"/>
      <c r="AH62" s="4">
        <v>45216</v>
      </c>
      <c r="AI62" s="5"/>
      <c r="AJ62" s="4">
        <v>45217</v>
      </c>
      <c r="AK62" s="5"/>
      <c r="AL62" s="4">
        <v>45218</v>
      </c>
      <c r="AM62" s="5"/>
      <c r="AN62" s="4">
        <v>45219</v>
      </c>
      <c r="AO62" s="5"/>
      <c r="AP62" s="4">
        <v>45220</v>
      </c>
      <c r="AQ62" s="5"/>
      <c r="AR62" s="4">
        <v>45221</v>
      </c>
      <c r="AS62" s="5"/>
      <c r="AT62" s="4">
        <v>45222</v>
      </c>
      <c r="AU62" s="5"/>
      <c r="AV62" s="4">
        <v>45223</v>
      </c>
      <c r="AW62" s="5"/>
      <c r="AX62" s="4">
        <v>45224</v>
      </c>
      <c r="AY62" s="5"/>
      <c r="AZ62" s="4">
        <v>45225</v>
      </c>
      <c r="BA62" s="5"/>
      <c r="BB62" s="4">
        <v>45226</v>
      </c>
      <c r="BC62" s="5"/>
      <c r="BD62" s="4">
        <v>45227</v>
      </c>
      <c r="BE62" s="5"/>
      <c r="BF62" s="4">
        <v>45228</v>
      </c>
      <c r="BG62" s="5"/>
      <c r="BH62" s="4">
        <v>45229</v>
      </c>
      <c r="BI62" s="5"/>
      <c r="BJ62" s="4">
        <v>45230</v>
      </c>
      <c r="BK62" s="5"/>
      <c r="BL62" s="6" t="s">
        <v>1</v>
      </c>
    </row>
    <row r="63" spans="1:64" ht="12.75" x14ac:dyDescent="0.2">
      <c r="A63" s="18"/>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8"/>
    </row>
    <row r="64" spans="1:64" ht="79.5" customHeight="1" x14ac:dyDescent="0.2">
      <c r="A64" s="17"/>
      <c r="B64" s="16"/>
      <c r="C64" s="17"/>
      <c r="D64" s="16"/>
      <c r="E64" s="17"/>
      <c r="F64" s="16"/>
      <c r="G64" s="17"/>
      <c r="H64" s="16"/>
      <c r="I64" s="17"/>
      <c r="J64" s="16"/>
      <c r="K64" s="17"/>
      <c r="L64" s="16"/>
      <c r="M64" s="17"/>
      <c r="N64" s="16"/>
      <c r="O64" s="17"/>
      <c r="P64" s="16"/>
      <c r="Q64" s="17"/>
      <c r="R64" s="16"/>
      <c r="S64" s="17"/>
      <c r="T64" s="16"/>
      <c r="U64" s="17"/>
      <c r="V64" s="16"/>
      <c r="W64" s="17"/>
      <c r="X64" s="16"/>
      <c r="Y64" s="17"/>
      <c r="Z64" s="16"/>
      <c r="AA64" s="17"/>
      <c r="AB64" s="16"/>
      <c r="AC64" s="17"/>
      <c r="AD64" s="16"/>
      <c r="AE64" s="17"/>
      <c r="AF64" s="16"/>
      <c r="AG64" s="17"/>
      <c r="AH64" s="16"/>
      <c r="AI64" s="17"/>
      <c r="AJ64" s="16"/>
      <c r="AK64" s="17"/>
      <c r="AL64" s="16"/>
      <c r="AM64" s="17"/>
      <c r="AN64" s="16"/>
      <c r="AO64" s="17"/>
      <c r="AP64" s="16"/>
      <c r="AQ64" s="17"/>
      <c r="AR64" s="16"/>
      <c r="AS64" s="17"/>
      <c r="AT64" s="16"/>
      <c r="AU64" s="17"/>
      <c r="AV64" s="16"/>
      <c r="AW64" s="17"/>
      <c r="AX64" s="16"/>
      <c r="AY64" s="17"/>
      <c r="AZ64" s="16"/>
      <c r="BA64" s="17"/>
      <c r="BB64" s="16"/>
      <c r="BC64" s="17"/>
      <c r="BD64" s="16"/>
      <c r="BE64" s="17"/>
      <c r="BF64" s="16"/>
      <c r="BG64" s="17"/>
      <c r="BH64" s="16"/>
      <c r="BI64" s="17"/>
      <c r="BJ64" s="16"/>
      <c r="BK64" s="17"/>
      <c r="BL64" s="8"/>
    </row>
    <row r="65" spans="1:64" ht="12.75" x14ac:dyDescent="0.2">
      <c r="A65" s="9" t="s">
        <v>24</v>
      </c>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
        <f>SUM(B65:BK65)</f>
        <v>0</v>
      </c>
    </row>
    <row r="66" spans="1:64" ht="12.75" x14ac:dyDescent="0.2">
      <c r="A66" s="3" t="s">
        <v>0</v>
      </c>
      <c r="B66" s="4">
        <v>45200</v>
      </c>
      <c r="C66" s="5"/>
      <c r="D66" s="4">
        <v>45201</v>
      </c>
      <c r="E66" s="5"/>
      <c r="F66" s="4">
        <v>45202</v>
      </c>
      <c r="G66" s="5"/>
      <c r="H66" s="4">
        <v>45203</v>
      </c>
      <c r="I66" s="5"/>
      <c r="J66" s="4">
        <v>45204</v>
      </c>
      <c r="K66" s="5"/>
      <c r="L66" s="4">
        <v>45205</v>
      </c>
      <c r="M66" s="5"/>
      <c r="N66" s="4">
        <v>45206</v>
      </c>
      <c r="O66" s="5"/>
      <c r="P66" s="4">
        <v>45207</v>
      </c>
      <c r="Q66" s="5"/>
      <c r="R66" s="4">
        <v>45208</v>
      </c>
      <c r="S66" s="5"/>
      <c r="T66" s="4">
        <v>45209</v>
      </c>
      <c r="U66" s="5"/>
      <c r="V66" s="4">
        <v>45210</v>
      </c>
      <c r="W66" s="5"/>
      <c r="X66" s="4">
        <v>45211</v>
      </c>
      <c r="Y66" s="5"/>
      <c r="Z66" s="4">
        <v>45212</v>
      </c>
      <c r="AA66" s="5"/>
      <c r="AB66" s="4">
        <v>45213</v>
      </c>
      <c r="AC66" s="5"/>
      <c r="AD66" s="4">
        <v>45214</v>
      </c>
      <c r="AE66" s="5"/>
      <c r="AF66" s="4">
        <v>45215</v>
      </c>
      <c r="AG66" s="5"/>
      <c r="AH66" s="4">
        <v>45216</v>
      </c>
      <c r="AI66" s="5"/>
      <c r="AJ66" s="4">
        <v>45217</v>
      </c>
      <c r="AK66" s="5"/>
      <c r="AL66" s="4">
        <v>45218</v>
      </c>
      <c r="AM66" s="5"/>
      <c r="AN66" s="4">
        <v>45219</v>
      </c>
      <c r="AO66" s="5"/>
      <c r="AP66" s="4">
        <v>45220</v>
      </c>
      <c r="AQ66" s="5"/>
      <c r="AR66" s="4">
        <v>45221</v>
      </c>
      <c r="AS66" s="5"/>
      <c r="AT66" s="4">
        <v>45222</v>
      </c>
      <c r="AU66" s="5"/>
      <c r="AV66" s="4">
        <v>45223</v>
      </c>
      <c r="AW66" s="5"/>
      <c r="AX66" s="4">
        <v>45224</v>
      </c>
      <c r="AY66" s="5"/>
      <c r="AZ66" s="4">
        <v>45225</v>
      </c>
      <c r="BA66" s="5"/>
      <c r="BB66" s="4">
        <v>45226</v>
      </c>
      <c r="BC66" s="5"/>
      <c r="BD66" s="4">
        <v>45227</v>
      </c>
      <c r="BE66" s="5"/>
      <c r="BF66" s="4">
        <v>45228</v>
      </c>
      <c r="BG66" s="5"/>
      <c r="BH66" s="4">
        <v>45229</v>
      </c>
      <c r="BI66" s="5"/>
      <c r="BJ66" s="4">
        <v>45230</v>
      </c>
      <c r="BK66" s="5"/>
      <c r="BL66" s="6" t="s">
        <v>1</v>
      </c>
    </row>
    <row r="67" spans="1:64" ht="12.75" x14ac:dyDescent="0.2">
      <c r="A67" s="18"/>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8"/>
    </row>
    <row r="68" spans="1:64" ht="79.5" customHeight="1" x14ac:dyDescent="0.2">
      <c r="A68" s="17"/>
      <c r="B68" s="16"/>
      <c r="C68" s="17"/>
      <c r="D68" s="16"/>
      <c r="E68" s="17"/>
      <c r="F68" s="16"/>
      <c r="G68" s="17"/>
      <c r="H68" s="16"/>
      <c r="I68" s="17"/>
      <c r="J68" s="16"/>
      <c r="K68" s="17"/>
      <c r="L68" s="16"/>
      <c r="M68" s="17"/>
      <c r="N68" s="16"/>
      <c r="O68" s="17"/>
      <c r="P68" s="16"/>
      <c r="Q68" s="17"/>
      <c r="R68" s="16"/>
      <c r="S68" s="17"/>
      <c r="T68" s="16"/>
      <c r="U68" s="17"/>
      <c r="V68" s="16"/>
      <c r="W68" s="17"/>
      <c r="X68" s="16"/>
      <c r="Y68" s="17"/>
      <c r="Z68" s="16"/>
      <c r="AA68" s="17"/>
      <c r="AB68" s="16"/>
      <c r="AC68" s="17"/>
      <c r="AD68" s="16"/>
      <c r="AE68" s="17"/>
      <c r="AF68" s="16"/>
      <c r="AG68" s="17"/>
      <c r="AH68" s="16"/>
      <c r="AI68" s="17"/>
      <c r="AJ68" s="16"/>
      <c r="AK68" s="17"/>
      <c r="AL68" s="16"/>
      <c r="AM68" s="17"/>
      <c r="AN68" s="16"/>
      <c r="AO68" s="17"/>
      <c r="AP68" s="16"/>
      <c r="AQ68" s="17"/>
      <c r="AR68" s="16"/>
      <c r="AS68" s="17"/>
      <c r="AT68" s="16"/>
      <c r="AU68" s="17"/>
      <c r="AV68" s="16"/>
      <c r="AW68" s="17"/>
      <c r="AX68" s="16"/>
      <c r="AY68" s="17"/>
      <c r="AZ68" s="16"/>
      <c r="BA68" s="17"/>
      <c r="BB68" s="16"/>
      <c r="BC68" s="17"/>
      <c r="BD68" s="16"/>
      <c r="BE68" s="17"/>
      <c r="BF68" s="16"/>
      <c r="BG68" s="17"/>
      <c r="BH68" s="16"/>
      <c r="BI68" s="17"/>
      <c r="BJ68" s="16"/>
      <c r="BK68" s="17"/>
      <c r="BL68" s="8"/>
    </row>
    <row r="69" spans="1:64" ht="12.75" x14ac:dyDescent="0.2">
      <c r="A69" s="9" t="s">
        <v>24</v>
      </c>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
        <f>SUM(B69:BK69)</f>
        <v>0</v>
      </c>
    </row>
    <row r="70" spans="1:64" ht="12.75" x14ac:dyDescent="0.2">
      <c r="A70" s="3" t="s">
        <v>0</v>
      </c>
      <c r="B70" s="4">
        <v>45200</v>
      </c>
      <c r="C70" s="5"/>
      <c r="D70" s="4">
        <v>45201</v>
      </c>
      <c r="E70" s="5"/>
      <c r="F70" s="4">
        <v>45202</v>
      </c>
      <c r="G70" s="5"/>
      <c r="H70" s="4">
        <v>45203</v>
      </c>
      <c r="I70" s="5"/>
      <c r="J70" s="4">
        <v>45204</v>
      </c>
      <c r="K70" s="5"/>
      <c r="L70" s="4">
        <v>45205</v>
      </c>
      <c r="M70" s="5"/>
      <c r="N70" s="4">
        <v>45206</v>
      </c>
      <c r="O70" s="5"/>
      <c r="P70" s="4">
        <v>45207</v>
      </c>
      <c r="Q70" s="5"/>
      <c r="R70" s="4">
        <v>45208</v>
      </c>
      <c r="S70" s="5"/>
      <c r="T70" s="4">
        <v>45209</v>
      </c>
      <c r="U70" s="5"/>
      <c r="V70" s="4">
        <v>45210</v>
      </c>
      <c r="W70" s="5"/>
      <c r="X70" s="4">
        <v>45211</v>
      </c>
      <c r="Y70" s="5"/>
      <c r="Z70" s="4">
        <v>45212</v>
      </c>
      <c r="AA70" s="5"/>
      <c r="AB70" s="4">
        <v>45213</v>
      </c>
      <c r="AC70" s="5"/>
      <c r="AD70" s="4">
        <v>45214</v>
      </c>
      <c r="AE70" s="5"/>
      <c r="AF70" s="4">
        <v>45215</v>
      </c>
      <c r="AG70" s="5"/>
      <c r="AH70" s="4">
        <v>45216</v>
      </c>
      <c r="AI70" s="5"/>
      <c r="AJ70" s="4">
        <v>45217</v>
      </c>
      <c r="AK70" s="5"/>
      <c r="AL70" s="4">
        <v>45218</v>
      </c>
      <c r="AM70" s="5"/>
      <c r="AN70" s="4">
        <v>45219</v>
      </c>
      <c r="AO70" s="5"/>
      <c r="AP70" s="4">
        <v>45220</v>
      </c>
      <c r="AQ70" s="5"/>
      <c r="AR70" s="4">
        <v>45221</v>
      </c>
      <c r="AS70" s="5"/>
      <c r="AT70" s="4">
        <v>45222</v>
      </c>
      <c r="AU70" s="5"/>
      <c r="AV70" s="4">
        <v>45223</v>
      </c>
      <c r="AW70" s="5"/>
      <c r="AX70" s="4">
        <v>45224</v>
      </c>
      <c r="AY70" s="5"/>
      <c r="AZ70" s="4">
        <v>45225</v>
      </c>
      <c r="BA70" s="5"/>
      <c r="BB70" s="4">
        <v>45226</v>
      </c>
      <c r="BC70" s="5"/>
      <c r="BD70" s="4">
        <v>45227</v>
      </c>
      <c r="BE70" s="5"/>
      <c r="BF70" s="4">
        <v>45228</v>
      </c>
      <c r="BG70" s="5"/>
      <c r="BH70" s="4">
        <v>45229</v>
      </c>
      <c r="BI70" s="5"/>
      <c r="BJ70" s="4">
        <v>45230</v>
      </c>
      <c r="BK70" s="5"/>
      <c r="BL70" s="6" t="s">
        <v>1</v>
      </c>
    </row>
    <row r="71" spans="1:64" ht="12.75" x14ac:dyDescent="0.2">
      <c r="A71" s="18"/>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8"/>
    </row>
    <row r="72" spans="1:64" ht="79.5" customHeight="1" x14ac:dyDescent="0.2">
      <c r="A72" s="17"/>
      <c r="B72" s="16"/>
      <c r="C72" s="17"/>
      <c r="D72" s="16"/>
      <c r="E72" s="17"/>
      <c r="F72" s="16"/>
      <c r="G72" s="17"/>
      <c r="H72" s="16"/>
      <c r="I72" s="17"/>
      <c r="J72" s="16"/>
      <c r="K72" s="17"/>
      <c r="L72" s="16"/>
      <c r="M72" s="17"/>
      <c r="N72" s="16"/>
      <c r="O72" s="17"/>
      <c r="P72" s="16"/>
      <c r="Q72" s="17"/>
      <c r="R72" s="16"/>
      <c r="S72" s="17"/>
      <c r="T72" s="16"/>
      <c r="U72" s="17"/>
      <c r="V72" s="16"/>
      <c r="W72" s="17"/>
      <c r="X72" s="16"/>
      <c r="Y72" s="17"/>
      <c r="Z72" s="16"/>
      <c r="AA72" s="17"/>
      <c r="AB72" s="16"/>
      <c r="AC72" s="17"/>
      <c r="AD72" s="16"/>
      <c r="AE72" s="17"/>
      <c r="AF72" s="16"/>
      <c r="AG72" s="17"/>
      <c r="AH72" s="16"/>
      <c r="AI72" s="17"/>
      <c r="AJ72" s="16"/>
      <c r="AK72" s="17"/>
      <c r="AL72" s="16"/>
      <c r="AM72" s="17"/>
      <c r="AN72" s="16"/>
      <c r="AO72" s="17"/>
      <c r="AP72" s="16"/>
      <c r="AQ72" s="17"/>
      <c r="AR72" s="16"/>
      <c r="AS72" s="17"/>
      <c r="AT72" s="16"/>
      <c r="AU72" s="17"/>
      <c r="AV72" s="16"/>
      <c r="AW72" s="17"/>
      <c r="AX72" s="16"/>
      <c r="AY72" s="17"/>
      <c r="AZ72" s="16"/>
      <c r="BA72" s="17"/>
      <c r="BB72" s="16"/>
      <c r="BC72" s="17"/>
      <c r="BD72" s="16"/>
      <c r="BE72" s="17"/>
      <c r="BF72" s="16"/>
      <c r="BG72" s="17"/>
      <c r="BH72" s="16"/>
      <c r="BI72" s="17"/>
      <c r="BJ72" s="16"/>
      <c r="BK72" s="17"/>
      <c r="BL72" s="8"/>
    </row>
    <row r="73" spans="1:64" ht="12.75" x14ac:dyDescent="0.2">
      <c r="A73" s="9" t="s">
        <v>24</v>
      </c>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
        <f>SUM(B73:BK73)</f>
        <v>0</v>
      </c>
    </row>
    <row r="74" spans="1:64" ht="12.75" x14ac:dyDescent="0.2">
      <c r="A74" s="3" t="s">
        <v>0</v>
      </c>
      <c r="B74" s="4">
        <v>45200</v>
      </c>
      <c r="C74" s="5"/>
      <c r="D74" s="4">
        <v>45201</v>
      </c>
      <c r="E74" s="5"/>
      <c r="F74" s="4">
        <v>45202</v>
      </c>
      <c r="G74" s="5"/>
      <c r="H74" s="4">
        <v>45203</v>
      </c>
      <c r="I74" s="5"/>
      <c r="J74" s="4">
        <v>45204</v>
      </c>
      <c r="K74" s="5"/>
      <c r="L74" s="4">
        <v>45205</v>
      </c>
      <c r="M74" s="5"/>
      <c r="N74" s="4">
        <v>45206</v>
      </c>
      <c r="O74" s="5"/>
      <c r="P74" s="4">
        <v>45207</v>
      </c>
      <c r="Q74" s="5"/>
      <c r="R74" s="4">
        <v>45208</v>
      </c>
      <c r="S74" s="5"/>
      <c r="T74" s="4">
        <v>45209</v>
      </c>
      <c r="U74" s="5"/>
      <c r="V74" s="4">
        <v>45210</v>
      </c>
      <c r="W74" s="5"/>
      <c r="X74" s="4">
        <v>45211</v>
      </c>
      <c r="Y74" s="5"/>
      <c r="Z74" s="4">
        <v>45212</v>
      </c>
      <c r="AA74" s="5"/>
      <c r="AB74" s="4">
        <v>45213</v>
      </c>
      <c r="AC74" s="5"/>
      <c r="AD74" s="4">
        <v>45214</v>
      </c>
      <c r="AE74" s="5"/>
      <c r="AF74" s="4">
        <v>45215</v>
      </c>
      <c r="AG74" s="5"/>
      <c r="AH74" s="4">
        <v>45216</v>
      </c>
      <c r="AI74" s="5"/>
      <c r="AJ74" s="4">
        <v>45217</v>
      </c>
      <c r="AK74" s="5"/>
      <c r="AL74" s="4">
        <v>45218</v>
      </c>
      <c r="AM74" s="5"/>
      <c r="AN74" s="4">
        <v>45219</v>
      </c>
      <c r="AO74" s="5"/>
      <c r="AP74" s="4">
        <v>45220</v>
      </c>
      <c r="AQ74" s="5"/>
      <c r="AR74" s="4">
        <v>45221</v>
      </c>
      <c r="AS74" s="5"/>
      <c r="AT74" s="4">
        <v>45222</v>
      </c>
      <c r="AU74" s="5"/>
      <c r="AV74" s="4">
        <v>45223</v>
      </c>
      <c r="AW74" s="5"/>
      <c r="AX74" s="4">
        <v>45224</v>
      </c>
      <c r="AY74" s="5"/>
      <c r="AZ74" s="4">
        <v>45225</v>
      </c>
      <c r="BA74" s="5"/>
      <c r="BB74" s="4">
        <v>45226</v>
      </c>
      <c r="BC74" s="5"/>
      <c r="BD74" s="4">
        <v>45227</v>
      </c>
      <c r="BE74" s="5"/>
      <c r="BF74" s="4">
        <v>45228</v>
      </c>
      <c r="BG74" s="5"/>
      <c r="BH74" s="4">
        <v>45229</v>
      </c>
      <c r="BI74" s="5"/>
      <c r="BJ74" s="4">
        <v>45230</v>
      </c>
      <c r="BK74" s="5"/>
      <c r="BL74" s="6" t="s">
        <v>1</v>
      </c>
    </row>
    <row r="75" spans="1:64" ht="12.75" x14ac:dyDescent="0.2">
      <c r="A75" s="18"/>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8"/>
    </row>
    <row r="76" spans="1:64" ht="79.5" customHeight="1" x14ac:dyDescent="0.2">
      <c r="A76" s="17"/>
      <c r="B76" s="16"/>
      <c r="C76" s="17"/>
      <c r="D76" s="16"/>
      <c r="E76" s="17"/>
      <c r="F76" s="16"/>
      <c r="G76" s="17"/>
      <c r="H76" s="16"/>
      <c r="I76" s="17"/>
      <c r="J76" s="16"/>
      <c r="K76" s="17"/>
      <c r="L76" s="16"/>
      <c r="M76" s="17"/>
      <c r="N76" s="16"/>
      <c r="O76" s="17"/>
      <c r="P76" s="16"/>
      <c r="Q76" s="17"/>
      <c r="R76" s="16"/>
      <c r="S76" s="17"/>
      <c r="T76" s="16"/>
      <c r="U76" s="17"/>
      <c r="V76" s="16"/>
      <c r="W76" s="17"/>
      <c r="X76" s="16"/>
      <c r="Y76" s="17"/>
      <c r="Z76" s="16"/>
      <c r="AA76" s="17"/>
      <c r="AB76" s="16"/>
      <c r="AC76" s="17"/>
      <c r="AD76" s="16"/>
      <c r="AE76" s="17"/>
      <c r="AF76" s="16"/>
      <c r="AG76" s="17"/>
      <c r="AH76" s="16"/>
      <c r="AI76" s="17"/>
      <c r="AJ76" s="16"/>
      <c r="AK76" s="17"/>
      <c r="AL76" s="16"/>
      <c r="AM76" s="17"/>
      <c r="AN76" s="16"/>
      <c r="AO76" s="17"/>
      <c r="AP76" s="16"/>
      <c r="AQ76" s="17"/>
      <c r="AR76" s="16"/>
      <c r="AS76" s="17"/>
      <c r="AT76" s="16"/>
      <c r="AU76" s="17"/>
      <c r="AV76" s="16"/>
      <c r="AW76" s="17"/>
      <c r="AX76" s="16"/>
      <c r="AY76" s="17"/>
      <c r="AZ76" s="16"/>
      <c r="BA76" s="17"/>
      <c r="BB76" s="16"/>
      <c r="BC76" s="17"/>
      <c r="BD76" s="16"/>
      <c r="BE76" s="17"/>
      <c r="BF76" s="16"/>
      <c r="BG76" s="17"/>
      <c r="BH76" s="16"/>
      <c r="BI76" s="17"/>
      <c r="BJ76" s="16"/>
      <c r="BK76" s="17"/>
      <c r="BL76" s="8"/>
    </row>
    <row r="77" spans="1:64" ht="12.75" x14ac:dyDescent="0.2">
      <c r="A77" s="9" t="s">
        <v>24</v>
      </c>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
        <f>SUM(B77:BK77)</f>
        <v>0</v>
      </c>
    </row>
    <row r="78" spans="1:64" ht="12.75" x14ac:dyDescent="0.2">
      <c r="A78" s="3" t="s">
        <v>0</v>
      </c>
      <c r="B78" s="4">
        <v>45200</v>
      </c>
      <c r="C78" s="5"/>
      <c r="D78" s="4">
        <v>45201</v>
      </c>
      <c r="E78" s="5"/>
      <c r="F78" s="4">
        <v>45202</v>
      </c>
      <c r="G78" s="5"/>
      <c r="H78" s="4">
        <v>45203</v>
      </c>
      <c r="I78" s="5"/>
      <c r="J78" s="4">
        <v>45204</v>
      </c>
      <c r="K78" s="5"/>
      <c r="L78" s="4">
        <v>45205</v>
      </c>
      <c r="M78" s="5"/>
      <c r="N78" s="4">
        <v>45206</v>
      </c>
      <c r="O78" s="5"/>
      <c r="P78" s="4">
        <v>45207</v>
      </c>
      <c r="Q78" s="5"/>
      <c r="R78" s="4">
        <v>45208</v>
      </c>
      <c r="S78" s="5"/>
      <c r="T78" s="4">
        <v>45209</v>
      </c>
      <c r="U78" s="5"/>
      <c r="V78" s="4">
        <v>45210</v>
      </c>
      <c r="W78" s="5"/>
      <c r="X78" s="4">
        <v>45211</v>
      </c>
      <c r="Y78" s="5"/>
      <c r="Z78" s="4">
        <v>45212</v>
      </c>
      <c r="AA78" s="5"/>
      <c r="AB78" s="4">
        <v>45213</v>
      </c>
      <c r="AC78" s="5"/>
      <c r="AD78" s="4">
        <v>45214</v>
      </c>
      <c r="AE78" s="5"/>
      <c r="AF78" s="4">
        <v>45215</v>
      </c>
      <c r="AG78" s="5"/>
      <c r="AH78" s="4">
        <v>45216</v>
      </c>
      <c r="AI78" s="5"/>
      <c r="AJ78" s="4">
        <v>45217</v>
      </c>
      <c r="AK78" s="5"/>
      <c r="AL78" s="4">
        <v>45218</v>
      </c>
      <c r="AM78" s="5"/>
      <c r="AN78" s="4">
        <v>45219</v>
      </c>
      <c r="AO78" s="5"/>
      <c r="AP78" s="4">
        <v>45220</v>
      </c>
      <c r="AQ78" s="5"/>
      <c r="AR78" s="4">
        <v>45221</v>
      </c>
      <c r="AS78" s="5"/>
      <c r="AT78" s="4">
        <v>45222</v>
      </c>
      <c r="AU78" s="5"/>
      <c r="AV78" s="4">
        <v>45223</v>
      </c>
      <c r="AW78" s="5"/>
      <c r="AX78" s="4">
        <v>45224</v>
      </c>
      <c r="AY78" s="5"/>
      <c r="AZ78" s="4">
        <v>45225</v>
      </c>
      <c r="BA78" s="5"/>
      <c r="BB78" s="4">
        <v>45226</v>
      </c>
      <c r="BC78" s="5"/>
      <c r="BD78" s="4">
        <v>45227</v>
      </c>
      <c r="BE78" s="5"/>
      <c r="BF78" s="4">
        <v>45228</v>
      </c>
      <c r="BG78" s="5"/>
      <c r="BH78" s="4">
        <v>45229</v>
      </c>
      <c r="BI78" s="5"/>
      <c r="BJ78" s="4">
        <v>45230</v>
      </c>
      <c r="BK78" s="5"/>
      <c r="BL78" s="6" t="s">
        <v>1</v>
      </c>
    </row>
    <row r="79" spans="1:64" ht="12.75" x14ac:dyDescent="0.2">
      <c r="A79" s="18"/>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8"/>
    </row>
    <row r="80" spans="1:64" ht="79.5" customHeight="1" x14ac:dyDescent="0.2">
      <c r="A80" s="17"/>
      <c r="B80" s="16"/>
      <c r="C80" s="17"/>
      <c r="D80" s="16"/>
      <c r="E80" s="17"/>
      <c r="F80" s="16"/>
      <c r="G80" s="17"/>
      <c r="H80" s="16"/>
      <c r="I80" s="17"/>
      <c r="J80" s="16"/>
      <c r="K80" s="17"/>
      <c r="L80" s="16"/>
      <c r="M80" s="17"/>
      <c r="N80" s="16"/>
      <c r="O80" s="17"/>
      <c r="P80" s="16"/>
      <c r="Q80" s="17"/>
      <c r="R80" s="16"/>
      <c r="S80" s="17"/>
      <c r="T80" s="16"/>
      <c r="U80" s="17"/>
      <c r="V80" s="16"/>
      <c r="W80" s="17"/>
      <c r="X80" s="16"/>
      <c r="Y80" s="17"/>
      <c r="Z80" s="16"/>
      <c r="AA80" s="17"/>
      <c r="AB80" s="16"/>
      <c r="AC80" s="17"/>
      <c r="AD80" s="16"/>
      <c r="AE80" s="17"/>
      <c r="AF80" s="16"/>
      <c r="AG80" s="17"/>
      <c r="AH80" s="16"/>
      <c r="AI80" s="17"/>
      <c r="AJ80" s="16"/>
      <c r="AK80" s="17"/>
      <c r="AL80" s="16"/>
      <c r="AM80" s="17"/>
      <c r="AN80" s="16"/>
      <c r="AO80" s="17"/>
      <c r="AP80" s="16"/>
      <c r="AQ80" s="17"/>
      <c r="AR80" s="16"/>
      <c r="AS80" s="17"/>
      <c r="AT80" s="16"/>
      <c r="AU80" s="17"/>
      <c r="AV80" s="16"/>
      <c r="AW80" s="17"/>
      <c r="AX80" s="16"/>
      <c r="AY80" s="17"/>
      <c r="AZ80" s="16"/>
      <c r="BA80" s="17"/>
      <c r="BB80" s="16"/>
      <c r="BC80" s="17"/>
      <c r="BD80" s="16"/>
      <c r="BE80" s="17"/>
      <c r="BF80" s="16"/>
      <c r="BG80" s="17"/>
      <c r="BH80" s="16"/>
      <c r="BI80" s="17"/>
      <c r="BJ80" s="16"/>
      <c r="BK80" s="17"/>
      <c r="BL80" s="8"/>
    </row>
    <row r="81" spans="1:64" ht="12.75" x14ac:dyDescent="0.2">
      <c r="A81" s="9" t="s">
        <v>24</v>
      </c>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
        <f>SUM(B81:BK81)</f>
        <v>0</v>
      </c>
    </row>
    <row r="82" spans="1:64" ht="12.75" x14ac:dyDescent="0.2">
      <c r="A82" s="3" t="s">
        <v>0</v>
      </c>
      <c r="B82" s="4">
        <v>45200</v>
      </c>
      <c r="C82" s="5"/>
      <c r="D82" s="4">
        <v>45201</v>
      </c>
      <c r="E82" s="5"/>
      <c r="F82" s="4">
        <v>45202</v>
      </c>
      <c r="G82" s="5"/>
      <c r="H82" s="4">
        <v>45203</v>
      </c>
      <c r="I82" s="5"/>
      <c r="J82" s="4">
        <v>45204</v>
      </c>
      <c r="K82" s="5"/>
      <c r="L82" s="4">
        <v>45205</v>
      </c>
      <c r="M82" s="5"/>
      <c r="N82" s="4">
        <v>45206</v>
      </c>
      <c r="O82" s="5"/>
      <c r="P82" s="4">
        <v>45207</v>
      </c>
      <c r="Q82" s="5"/>
      <c r="R82" s="4">
        <v>45208</v>
      </c>
      <c r="S82" s="5"/>
      <c r="T82" s="4">
        <v>45209</v>
      </c>
      <c r="U82" s="5"/>
      <c r="V82" s="4">
        <v>45210</v>
      </c>
      <c r="W82" s="5"/>
      <c r="X82" s="4">
        <v>45211</v>
      </c>
      <c r="Y82" s="5"/>
      <c r="Z82" s="4">
        <v>45212</v>
      </c>
      <c r="AA82" s="5"/>
      <c r="AB82" s="4">
        <v>45213</v>
      </c>
      <c r="AC82" s="5"/>
      <c r="AD82" s="4">
        <v>45214</v>
      </c>
      <c r="AE82" s="5"/>
      <c r="AF82" s="4">
        <v>45215</v>
      </c>
      <c r="AG82" s="5"/>
      <c r="AH82" s="4">
        <v>45216</v>
      </c>
      <c r="AI82" s="5"/>
      <c r="AJ82" s="4">
        <v>45217</v>
      </c>
      <c r="AK82" s="5"/>
      <c r="AL82" s="4">
        <v>45218</v>
      </c>
      <c r="AM82" s="5"/>
      <c r="AN82" s="4">
        <v>45219</v>
      </c>
      <c r="AO82" s="5"/>
      <c r="AP82" s="4">
        <v>45220</v>
      </c>
      <c r="AQ82" s="5"/>
      <c r="AR82" s="4">
        <v>45221</v>
      </c>
      <c r="AS82" s="5"/>
      <c r="AT82" s="4">
        <v>45222</v>
      </c>
      <c r="AU82" s="5"/>
      <c r="AV82" s="4">
        <v>45223</v>
      </c>
      <c r="AW82" s="5"/>
      <c r="AX82" s="4">
        <v>45224</v>
      </c>
      <c r="AY82" s="5"/>
      <c r="AZ82" s="4">
        <v>45225</v>
      </c>
      <c r="BA82" s="5"/>
      <c r="BB82" s="4">
        <v>45226</v>
      </c>
      <c r="BC82" s="5"/>
      <c r="BD82" s="4">
        <v>45227</v>
      </c>
      <c r="BE82" s="5"/>
      <c r="BF82" s="4">
        <v>45228</v>
      </c>
      <c r="BG82" s="5"/>
      <c r="BH82" s="4">
        <v>45229</v>
      </c>
      <c r="BI82" s="5"/>
      <c r="BJ82" s="4">
        <v>45230</v>
      </c>
      <c r="BK82" s="5"/>
      <c r="BL82" s="6" t="s">
        <v>1</v>
      </c>
    </row>
    <row r="83" spans="1:64" ht="12.75" x14ac:dyDescent="0.2">
      <c r="A83" s="18"/>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8"/>
    </row>
    <row r="84" spans="1:64" ht="79.5" customHeight="1" x14ac:dyDescent="0.2">
      <c r="A84" s="17"/>
      <c r="B84" s="16"/>
      <c r="C84" s="17"/>
      <c r="D84" s="16"/>
      <c r="E84" s="17"/>
      <c r="F84" s="16"/>
      <c r="G84" s="17"/>
      <c r="H84" s="16"/>
      <c r="I84" s="17"/>
      <c r="J84" s="16"/>
      <c r="K84" s="17"/>
      <c r="L84" s="16"/>
      <c r="M84" s="17"/>
      <c r="N84" s="16"/>
      <c r="O84" s="17"/>
      <c r="P84" s="16"/>
      <c r="Q84" s="17"/>
      <c r="R84" s="16"/>
      <c r="S84" s="17"/>
      <c r="T84" s="16"/>
      <c r="U84" s="17"/>
      <c r="V84" s="16"/>
      <c r="W84" s="17"/>
      <c r="X84" s="16"/>
      <c r="Y84" s="17"/>
      <c r="Z84" s="16"/>
      <c r="AA84" s="17"/>
      <c r="AB84" s="16"/>
      <c r="AC84" s="17"/>
      <c r="AD84" s="16"/>
      <c r="AE84" s="17"/>
      <c r="AF84" s="16"/>
      <c r="AG84" s="17"/>
      <c r="AH84" s="16"/>
      <c r="AI84" s="17"/>
      <c r="AJ84" s="16"/>
      <c r="AK84" s="17"/>
      <c r="AL84" s="16"/>
      <c r="AM84" s="17"/>
      <c r="AN84" s="16"/>
      <c r="AO84" s="17"/>
      <c r="AP84" s="16"/>
      <c r="AQ84" s="17"/>
      <c r="AR84" s="16"/>
      <c r="AS84" s="17"/>
      <c r="AT84" s="16"/>
      <c r="AU84" s="17"/>
      <c r="AV84" s="16"/>
      <c r="AW84" s="17"/>
      <c r="AX84" s="16"/>
      <c r="AY84" s="17"/>
      <c r="AZ84" s="16"/>
      <c r="BA84" s="17"/>
      <c r="BB84" s="16"/>
      <c r="BC84" s="17"/>
      <c r="BD84" s="16"/>
      <c r="BE84" s="17"/>
      <c r="BF84" s="16"/>
      <c r="BG84" s="17"/>
      <c r="BH84" s="16"/>
      <c r="BI84" s="17"/>
      <c r="BJ84" s="16"/>
      <c r="BK84" s="17"/>
      <c r="BL84" s="8"/>
    </row>
    <row r="85" spans="1:64" ht="12.75" x14ac:dyDescent="0.2">
      <c r="A85" s="9" t="s">
        <v>24</v>
      </c>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
        <f>SUM(B85:BK85)</f>
        <v>0</v>
      </c>
    </row>
    <row r="86" spans="1:64" ht="12.75" x14ac:dyDescent="0.2">
      <c r="A86" s="3" t="s">
        <v>0</v>
      </c>
      <c r="B86" s="4">
        <v>45200</v>
      </c>
      <c r="C86" s="5"/>
      <c r="D86" s="4">
        <v>45201</v>
      </c>
      <c r="E86" s="5"/>
      <c r="F86" s="4">
        <v>45202</v>
      </c>
      <c r="G86" s="5"/>
      <c r="H86" s="4">
        <v>45203</v>
      </c>
      <c r="I86" s="5"/>
      <c r="J86" s="4">
        <v>45204</v>
      </c>
      <c r="K86" s="5"/>
      <c r="L86" s="4">
        <v>45205</v>
      </c>
      <c r="M86" s="5"/>
      <c r="N86" s="4">
        <v>45206</v>
      </c>
      <c r="O86" s="5"/>
      <c r="P86" s="4">
        <v>45207</v>
      </c>
      <c r="Q86" s="5"/>
      <c r="R86" s="4">
        <v>45208</v>
      </c>
      <c r="S86" s="5"/>
      <c r="T86" s="4">
        <v>45209</v>
      </c>
      <c r="U86" s="5"/>
      <c r="V86" s="4">
        <v>45210</v>
      </c>
      <c r="W86" s="5"/>
      <c r="X86" s="4">
        <v>45211</v>
      </c>
      <c r="Y86" s="5"/>
      <c r="Z86" s="4">
        <v>45212</v>
      </c>
      <c r="AA86" s="5"/>
      <c r="AB86" s="4">
        <v>45213</v>
      </c>
      <c r="AC86" s="5"/>
      <c r="AD86" s="4">
        <v>45214</v>
      </c>
      <c r="AE86" s="5"/>
      <c r="AF86" s="4">
        <v>45215</v>
      </c>
      <c r="AG86" s="5"/>
      <c r="AH86" s="4">
        <v>45216</v>
      </c>
      <c r="AI86" s="5"/>
      <c r="AJ86" s="4">
        <v>45217</v>
      </c>
      <c r="AK86" s="5"/>
      <c r="AL86" s="4">
        <v>45218</v>
      </c>
      <c r="AM86" s="5"/>
      <c r="AN86" s="4">
        <v>45219</v>
      </c>
      <c r="AO86" s="5"/>
      <c r="AP86" s="4">
        <v>45220</v>
      </c>
      <c r="AQ86" s="5"/>
      <c r="AR86" s="4">
        <v>45221</v>
      </c>
      <c r="AS86" s="5"/>
      <c r="AT86" s="4">
        <v>45222</v>
      </c>
      <c r="AU86" s="5"/>
      <c r="AV86" s="4">
        <v>45223</v>
      </c>
      <c r="AW86" s="5"/>
      <c r="AX86" s="4">
        <v>45224</v>
      </c>
      <c r="AY86" s="5"/>
      <c r="AZ86" s="4">
        <v>45225</v>
      </c>
      <c r="BA86" s="5"/>
      <c r="BB86" s="4">
        <v>45226</v>
      </c>
      <c r="BC86" s="5"/>
      <c r="BD86" s="4">
        <v>45227</v>
      </c>
      <c r="BE86" s="5"/>
      <c r="BF86" s="4">
        <v>45228</v>
      </c>
      <c r="BG86" s="5"/>
      <c r="BH86" s="4">
        <v>45229</v>
      </c>
      <c r="BI86" s="5"/>
      <c r="BJ86" s="4">
        <v>45230</v>
      </c>
      <c r="BK86" s="5"/>
      <c r="BL86" s="6" t="s">
        <v>1</v>
      </c>
    </row>
    <row r="87" spans="1:64" ht="12.75" x14ac:dyDescent="0.2">
      <c r="A87" s="18"/>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8"/>
    </row>
    <row r="88" spans="1:64" ht="79.5" customHeight="1" x14ac:dyDescent="0.2">
      <c r="A88" s="17"/>
      <c r="B88" s="16"/>
      <c r="C88" s="17"/>
      <c r="D88" s="16"/>
      <c r="E88" s="17"/>
      <c r="F88" s="16"/>
      <c r="G88" s="17"/>
      <c r="H88" s="16"/>
      <c r="I88" s="17"/>
      <c r="J88" s="16"/>
      <c r="K88" s="17"/>
      <c r="L88" s="16"/>
      <c r="M88" s="17"/>
      <c r="N88" s="16"/>
      <c r="O88" s="17"/>
      <c r="P88" s="16"/>
      <c r="Q88" s="17"/>
      <c r="R88" s="16"/>
      <c r="S88" s="17"/>
      <c r="T88" s="16"/>
      <c r="U88" s="17"/>
      <c r="V88" s="16"/>
      <c r="W88" s="17"/>
      <c r="X88" s="16"/>
      <c r="Y88" s="17"/>
      <c r="Z88" s="16"/>
      <c r="AA88" s="17"/>
      <c r="AB88" s="16"/>
      <c r="AC88" s="17"/>
      <c r="AD88" s="16"/>
      <c r="AE88" s="17"/>
      <c r="AF88" s="16"/>
      <c r="AG88" s="17"/>
      <c r="AH88" s="16"/>
      <c r="AI88" s="17"/>
      <c r="AJ88" s="16"/>
      <c r="AK88" s="17"/>
      <c r="AL88" s="16"/>
      <c r="AM88" s="17"/>
      <c r="AN88" s="16"/>
      <c r="AO88" s="17"/>
      <c r="AP88" s="16"/>
      <c r="AQ88" s="17"/>
      <c r="AR88" s="16"/>
      <c r="AS88" s="17"/>
      <c r="AT88" s="16"/>
      <c r="AU88" s="17"/>
      <c r="AV88" s="16"/>
      <c r="AW88" s="17"/>
      <c r="AX88" s="16"/>
      <c r="AY88" s="17"/>
      <c r="AZ88" s="16"/>
      <c r="BA88" s="17"/>
      <c r="BB88" s="16"/>
      <c r="BC88" s="17"/>
      <c r="BD88" s="16"/>
      <c r="BE88" s="17"/>
      <c r="BF88" s="16"/>
      <c r="BG88" s="17"/>
      <c r="BH88" s="16"/>
      <c r="BI88" s="17"/>
      <c r="BJ88" s="16"/>
      <c r="BK88" s="17"/>
      <c r="BL88" s="8"/>
    </row>
    <row r="89" spans="1:64" ht="12.75" x14ac:dyDescent="0.2">
      <c r="A89" s="9" t="s">
        <v>24</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
        <f>SUM(B89:BK89)</f>
        <v>0</v>
      </c>
    </row>
    <row r="90" spans="1:64" ht="12.75"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2"/>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row>
    <row r="91" spans="1:64"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2"/>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spans="1:64"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2"/>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spans="1:64"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2"/>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spans="1:64"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2"/>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spans="1:64"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2"/>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spans="1:64"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2"/>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spans="1:64"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2"/>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spans="1:64"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2"/>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spans="1:64"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2"/>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spans="1:64"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2"/>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sheetData>
  <mergeCells count="640">
    <mergeCell ref="A79:A80"/>
    <mergeCell ref="B80:C80"/>
    <mergeCell ref="D80:E80"/>
    <mergeCell ref="F80:G80"/>
    <mergeCell ref="H80:I80"/>
    <mergeCell ref="J80:K80"/>
    <mergeCell ref="L80:M80"/>
    <mergeCell ref="BD80:BE80"/>
    <mergeCell ref="BF80:BG80"/>
    <mergeCell ref="BH80:BI80"/>
    <mergeCell ref="BJ80:BK80"/>
    <mergeCell ref="AP80:AQ80"/>
    <mergeCell ref="AR80:AS80"/>
    <mergeCell ref="AT80:AU80"/>
    <mergeCell ref="AV80:AW80"/>
    <mergeCell ref="AX80:AY80"/>
    <mergeCell ref="AZ80:BA80"/>
    <mergeCell ref="BB80:BC80"/>
    <mergeCell ref="N80:O80"/>
    <mergeCell ref="P80:Q80"/>
    <mergeCell ref="R80:S80"/>
    <mergeCell ref="T80:U80"/>
    <mergeCell ref="V80:W80"/>
    <mergeCell ref="X80:Y80"/>
    <mergeCell ref="Z80:AA80"/>
    <mergeCell ref="AB80:AC80"/>
    <mergeCell ref="AD80:AE80"/>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N68:O68"/>
    <mergeCell ref="P68:Q68"/>
    <mergeCell ref="R68:S68"/>
    <mergeCell ref="T68:U68"/>
    <mergeCell ref="V68:W68"/>
    <mergeCell ref="X68:Y68"/>
    <mergeCell ref="Z68:AA68"/>
    <mergeCell ref="AB68:AC68"/>
    <mergeCell ref="AD68:AE68"/>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A63:A64"/>
    <mergeCell ref="B64:C64"/>
    <mergeCell ref="D64:E64"/>
    <mergeCell ref="F64:G64"/>
    <mergeCell ref="H64:I64"/>
    <mergeCell ref="J64:K64"/>
    <mergeCell ref="L64:M64"/>
    <mergeCell ref="N64:O64"/>
    <mergeCell ref="P64:Q64"/>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D60:AE60"/>
    <mergeCell ref="AF60:AG60"/>
    <mergeCell ref="AH60:AI60"/>
    <mergeCell ref="AJ60:AK60"/>
    <mergeCell ref="AL60:AM60"/>
    <mergeCell ref="AN60:AO60"/>
    <mergeCell ref="BD60:BE60"/>
    <mergeCell ref="BF60:BG60"/>
    <mergeCell ref="BH60:BI60"/>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BD56:BE56"/>
    <mergeCell ref="BF56:BG56"/>
    <mergeCell ref="BH56:BI56"/>
    <mergeCell ref="BJ56:BK56"/>
    <mergeCell ref="AP56:AQ56"/>
    <mergeCell ref="AR56:AS56"/>
    <mergeCell ref="AT56:AU56"/>
    <mergeCell ref="AV56:AW56"/>
    <mergeCell ref="AX56:AY56"/>
    <mergeCell ref="AZ56:BA56"/>
    <mergeCell ref="BB56:BC56"/>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N48:O48"/>
    <mergeCell ref="P48:Q48"/>
    <mergeCell ref="R48:S48"/>
    <mergeCell ref="T48:U48"/>
    <mergeCell ref="V48:W48"/>
    <mergeCell ref="X48:Y48"/>
    <mergeCell ref="Z48:AA48"/>
    <mergeCell ref="AB48:AC48"/>
    <mergeCell ref="AD48:AE4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52:O52"/>
    <mergeCell ref="P52:Q52"/>
    <mergeCell ref="R52:S52"/>
    <mergeCell ref="T52:U52"/>
    <mergeCell ref="V52:W52"/>
    <mergeCell ref="X52:Y52"/>
    <mergeCell ref="Z52:AA52"/>
    <mergeCell ref="AP52:AQ52"/>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BD84:BE84"/>
    <mergeCell ref="BF84:BG84"/>
    <mergeCell ref="BH84:BI84"/>
    <mergeCell ref="BJ84:BK84"/>
    <mergeCell ref="AP84:AQ84"/>
    <mergeCell ref="AR84:AS84"/>
    <mergeCell ref="AT84:AU84"/>
    <mergeCell ref="AV84:AW84"/>
    <mergeCell ref="AX84:AY84"/>
    <mergeCell ref="AZ84:BA84"/>
    <mergeCell ref="BB84:BC84"/>
    <mergeCell ref="N84:O84"/>
    <mergeCell ref="P84:Q84"/>
    <mergeCell ref="R84:S84"/>
    <mergeCell ref="T84:U84"/>
    <mergeCell ref="V84:W84"/>
    <mergeCell ref="X84:Y84"/>
    <mergeCell ref="Z84:AA84"/>
    <mergeCell ref="AB84:AC84"/>
    <mergeCell ref="AD84:AE84"/>
    <mergeCell ref="BH88:BI88"/>
    <mergeCell ref="BJ88:BK88"/>
    <mergeCell ref="AT88:AU88"/>
    <mergeCell ref="AV88:AW88"/>
    <mergeCell ref="AX88:AY88"/>
    <mergeCell ref="AZ88:BA88"/>
    <mergeCell ref="BB88:BC88"/>
    <mergeCell ref="BD88:BE88"/>
    <mergeCell ref="BF88:BG88"/>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AF84:AG84"/>
    <mergeCell ref="AH84:AI84"/>
    <mergeCell ref="AJ84:AK84"/>
    <mergeCell ref="AL84:AM84"/>
    <mergeCell ref="AN84:AO84"/>
    <mergeCell ref="AF80:AG80"/>
    <mergeCell ref="AH80:AI80"/>
    <mergeCell ref="AJ80:AK80"/>
    <mergeCell ref="AL80:AM80"/>
    <mergeCell ref="AN80:AO80"/>
    <mergeCell ref="A75:A76"/>
    <mergeCell ref="B76:C76"/>
    <mergeCell ref="D76:E76"/>
    <mergeCell ref="F76:G76"/>
    <mergeCell ref="H76:I76"/>
    <mergeCell ref="J76:K76"/>
    <mergeCell ref="L76:M76"/>
    <mergeCell ref="N76:O76"/>
    <mergeCell ref="P76:Q76"/>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D72:AE72"/>
    <mergeCell ref="AF72:AG72"/>
    <mergeCell ref="AH72:AI72"/>
    <mergeCell ref="AJ72:AK72"/>
    <mergeCell ref="AL72:AM72"/>
    <mergeCell ref="AN72:AO72"/>
    <mergeCell ref="BD72:BE72"/>
    <mergeCell ref="BF72:BG72"/>
    <mergeCell ref="BH72:BI72"/>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N44:O44"/>
    <mergeCell ref="P44:Q44"/>
    <mergeCell ref="R44:S44"/>
    <mergeCell ref="T44:U44"/>
    <mergeCell ref="V44:W44"/>
    <mergeCell ref="X44:Y44"/>
    <mergeCell ref="Z44:AA44"/>
    <mergeCell ref="AB44:AC44"/>
    <mergeCell ref="AD44:AE44"/>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N32:O32"/>
    <mergeCell ref="P32:Q32"/>
    <mergeCell ref="R32:S32"/>
    <mergeCell ref="T32:U32"/>
    <mergeCell ref="V32:W32"/>
    <mergeCell ref="X32:Y32"/>
    <mergeCell ref="Z32:AA32"/>
    <mergeCell ref="AB32:AC32"/>
    <mergeCell ref="AD32:AE32"/>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A27:A28"/>
    <mergeCell ref="B28:C28"/>
    <mergeCell ref="D28:E28"/>
    <mergeCell ref="F28:G28"/>
    <mergeCell ref="H28:I28"/>
    <mergeCell ref="J28:K28"/>
    <mergeCell ref="L28:M28"/>
    <mergeCell ref="N28:O28"/>
    <mergeCell ref="P28:Q28"/>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D24:AE24"/>
    <mergeCell ref="AF24:AG24"/>
    <mergeCell ref="AH24:AI24"/>
    <mergeCell ref="AJ24:AK24"/>
    <mergeCell ref="AL24:AM24"/>
    <mergeCell ref="AN24:AO24"/>
    <mergeCell ref="BD24:BE24"/>
    <mergeCell ref="BF24:BG24"/>
    <mergeCell ref="BH24:BI24"/>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BD20:BE20"/>
    <mergeCell ref="BF20:BG20"/>
    <mergeCell ref="BH20:BI20"/>
    <mergeCell ref="BJ20:BK20"/>
    <mergeCell ref="AP20:AQ20"/>
    <mergeCell ref="AR20:AS20"/>
    <mergeCell ref="AT20:AU20"/>
    <mergeCell ref="AV20:AW20"/>
    <mergeCell ref="AX20:AY20"/>
    <mergeCell ref="AZ20:BA20"/>
    <mergeCell ref="BB20:BC20"/>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N12:O12"/>
    <mergeCell ref="P12:Q12"/>
    <mergeCell ref="R12:S12"/>
    <mergeCell ref="T12:U12"/>
    <mergeCell ref="V12:W12"/>
    <mergeCell ref="X12:Y12"/>
    <mergeCell ref="Z12:AA12"/>
    <mergeCell ref="AB12:AC12"/>
    <mergeCell ref="AD12:AE12"/>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6:O16"/>
    <mergeCell ref="P16:Q16"/>
    <mergeCell ref="R16:S16"/>
    <mergeCell ref="T16:U16"/>
    <mergeCell ref="V16:W16"/>
    <mergeCell ref="X16:Y16"/>
    <mergeCell ref="Z16:AA16"/>
    <mergeCell ref="AP16:AQ1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N36:O36"/>
    <mergeCell ref="P36:Q36"/>
    <mergeCell ref="R36:S36"/>
    <mergeCell ref="T36:U36"/>
    <mergeCell ref="V36:W36"/>
    <mergeCell ref="X36:Y36"/>
    <mergeCell ref="Z36:AA36"/>
    <mergeCell ref="AB36:AC36"/>
    <mergeCell ref="AD36:AE36"/>
    <mergeCell ref="BH40:BI40"/>
    <mergeCell ref="BJ40:BK40"/>
    <mergeCell ref="AT40:AU40"/>
    <mergeCell ref="AV40:AW40"/>
    <mergeCell ref="AX40:AY40"/>
    <mergeCell ref="AZ40:BA40"/>
    <mergeCell ref="BB40:BC40"/>
    <mergeCell ref="BD40:BE40"/>
    <mergeCell ref="BF40:BG40"/>
  </mergeCells>
  <conditionalFormatting sqref="B12:BK12 B16:BK16 B20:BK20 B24:BK24 B28:BK28 B32:BK32 B36:BK36 B40:BK40 B44:BK44 B48:BK48 B52:BK52 B56:BK56 B60:BK60 B64:BK64 B68:BK68 B72:BK72 B76:BK76 B80:BK80 B84:BK84 B88:BK88">
    <cfRule type="containsText" dxfId="8" priority="3" operator="containsText" text="GUARDIA PASIVA">
      <formula>NOT(ISERROR(SEARCH(("GUARDIA PASIVA"),(B12))))</formula>
    </cfRule>
  </conditionalFormatting>
  <conditionalFormatting sqref="B13:BL13 B17:BL17 B21:BL21 B25:BL25 B29:BL29 B33:BL33 B37:BL37 B41:BL41 B45:BL45 B49:BL49 B53:BL53 B57:BL57 B61:BL61 B65:BL65 B69:BL69 B73:BL73 B77:BL77 B81:BL81 B85:BL85 B89:BL89">
    <cfRule type="cellIs" dxfId="7" priority="1" operator="greaterThanOrEqual">
      <formula>0.5</formula>
    </cfRule>
  </conditionalFormatting>
  <conditionalFormatting sqref="D11:BK12 B12:C12 D15:BK16 B16:C16 D19:BK20 B20:C20 D23:BK24 B24:C24 D27:BK28 B28:C28 D31:BK32 B32:C32 D35:BK36 B36:C36 D39:BK40 B40:C40 D43:BK44 B44:C44 D47:BK48 B48:C48 D51:BK52 B52:C52 D55:BK56 B56:C56 D59:BK60 B60:C60 D63:BK64 B64:C64 D67:BK68 B68:C68 D71:BK72 B72:C72 D75:BK76 B76:C76 D79:BK80 B80:C80 D83:BK84 B84:C84 D87:BK88 B88:C88">
    <cfRule type="containsText" dxfId="6" priority="2" operator="containsText" text="D,">
      <formula>NOT(ISERROR(SEARCH(("D,"),(D11))))</formula>
    </cfRule>
  </conditionalFormatting>
  <dataValidations count="4">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xr:uid="{00000000-0002-0000-0500-000000000000}">
      <formula1>"APLICA PRIMA"</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xr:uid="{00000000-0002-0000-0500-000001000000}">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xr:uid="{00000000-0002-0000-0500-000002000000}">
      <formula1>0.5</formula1>
    </dataValidation>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xr:uid="{00000000-0002-0000-0500-000003000000}">
      <formula1>"FALTA,RETARDO,ACUERDO,P SIN GOCE,NO SE CITO,FESTIVO,VACACIONES,INCAPACIDAD,SUSPENSION"</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L100"/>
  <sheetViews>
    <sheetView workbookViewId="0">
      <pane xSplit="1" topLeftCell="B1" activePane="topRight" state="frozen"/>
      <selection pane="topRight" activeCell="C2" sqref="C2"/>
    </sheetView>
  </sheetViews>
  <sheetFormatPr baseColWidth="10" defaultColWidth="12.5703125" defaultRowHeight="15.75" customHeight="1" x14ac:dyDescent="0.2"/>
  <cols>
    <col min="1" max="1" width="40.28515625" customWidth="1"/>
    <col min="2" max="64" width="15.5703125" customWidth="1"/>
  </cols>
  <sheetData>
    <row r="1" spans="1:64" ht="12.75" x14ac:dyDescent="0.2">
      <c r="A1" s="1"/>
      <c r="B1" s="1"/>
      <c r="E1" s="1"/>
      <c r="F1" s="1"/>
      <c r="G1" s="1"/>
      <c r="H1" s="1"/>
      <c r="I1" s="1"/>
      <c r="J1" s="1"/>
      <c r="K1" s="1"/>
      <c r="L1" s="1"/>
      <c r="M1" s="1"/>
      <c r="N1" s="1"/>
      <c r="O1" s="1"/>
      <c r="P1" s="1"/>
      <c r="Q1" s="1"/>
      <c r="R1" s="1"/>
      <c r="S1" s="1"/>
      <c r="T1" s="1"/>
      <c r="U1" s="1"/>
      <c r="V1" s="1"/>
      <c r="W1" s="1"/>
      <c r="X1" s="1"/>
      <c r="Y1" s="1"/>
      <c r="Z1" s="1"/>
      <c r="AA1" s="1"/>
      <c r="AB1" s="2"/>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ht="12.75" x14ac:dyDescent="0.2">
      <c r="A2" s="1"/>
      <c r="B2" s="1"/>
      <c r="E2" s="1"/>
      <c r="F2" s="1"/>
      <c r="G2" s="1"/>
      <c r="H2" s="1"/>
      <c r="I2" s="1"/>
      <c r="J2" s="1"/>
      <c r="K2" s="1"/>
      <c r="L2" s="1"/>
      <c r="M2" s="1"/>
      <c r="N2" s="1"/>
      <c r="O2" s="1"/>
      <c r="P2" s="1"/>
      <c r="Q2" s="1"/>
      <c r="R2" s="1"/>
      <c r="S2" s="1"/>
      <c r="T2" s="1"/>
      <c r="U2" s="1"/>
      <c r="V2" s="1"/>
      <c r="W2" s="1"/>
      <c r="X2" s="1"/>
      <c r="Y2" s="1"/>
      <c r="Z2" s="1"/>
      <c r="AA2" s="1"/>
      <c r="AB2" s="2"/>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spans="1:64" ht="12.75" x14ac:dyDescent="0.2">
      <c r="A3" s="1"/>
      <c r="B3" s="1"/>
      <c r="E3" s="1"/>
      <c r="F3" s="1"/>
      <c r="G3" s="1"/>
      <c r="H3" s="1"/>
      <c r="I3" s="1"/>
      <c r="J3" s="1"/>
      <c r="K3" s="1"/>
      <c r="L3" s="1"/>
      <c r="M3" s="1"/>
      <c r="N3" s="1"/>
      <c r="O3" s="1"/>
      <c r="P3" s="1"/>
      <c r="Q3" s="1"/>
      <c r="R3" s="1"/>
      <c r="S3" s="1"/>
      <c r="T3" s="1"/>
      <c r="U3" s="1"/>
      <c r="V3" s="1"/>
      <c r="W3" s="1"/>
      <c r="X3" s="1"/>
      <c r="Y3" s="1"/>
      <c r="Z3" s="1"/>
      <c r="AA3" s="1"/>
      <c r="AB3" s="2"/>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12.75" x14ac:dyDescent="0.2">
      <c r="A4" s="1"/>
      <c r="B4" s="1"/>
      <c r="E4" s="1"/>
      <c r="F4" s="1"/>
      <c r="G4" s="1"/>
      <c r="H4" s="1"/>
      <c r="I4" s="1"/>
      <c r="J4" s="1"/>
      <c r="K4" s="1"/>
      <c r="L4" s="1"/>
      <c r="M4" s="1"/>
      <c r="N4" s="1"/>
      <c r="O4" s="1"/>
      <c r="P4" s="1"/>
      <c r="Q4" s="1"/>
      <c r="R4" s="1"/>
      <c r="S4" s="1"/>
      <c r="T4" s="1"/>
      <c r="U4" s="1"/>
      <c r="V4" s="1"/>
      <c r="W4" s="1"/>
      <c r="X4" s="1"/>
      <c r="Y4" s="1"/>
      <c r="Z4" s="1"/>
      <c r="AA4" s="1"/>
      <c r="AB4" s="2"/>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ht="12.75" x14ac:dyDescent="0.2">
      <c r="A5" s="1"/>
      <c r="B5" s="1"/>
      <c r="E5" s="1"/>
      <c r="F5" s="1"/>
      <c r="G5" s="1"/>
      <c r="H5" s="1"/>
      <c r="I5" s="1"/>
      <c r="J5" s="1"/>
      <c r="K5" s="1"/>
      <c r="L5" s="1"/>
      <c r="M5" s="1"/>
      <c r="N5" s="1"/>
      <c r="O5" s="1"/>
      <c r="P5" s="1"/>
      <c r="Q5" s="1"/>
      <c r="R5" s="1"/>
      <c r="S5" s="1"/>
      <c r="T5" s="1"/>
      <c r="U5" s="1"/>
      <c r="V5" s="1"/>
      <c r="W5" s="1"/>
      <c r="X5" s="1"/>
      <c r="Y5" s="1"/>
      <c r="Z5" s="1"/>
      <c r="AA5" s="1"/>
      <c r="AB5" s="2"/>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spans="1:64" ht="12.75" x14ac:dyDescent="0.2">
      <c r="A6" s="1"/>
      <c r="B6" s="1"/>
      <c r="D6" s="1"/>
      <c r="E6" s="1"/>
      <c r="F6" s="1"/>
      <c r="G6" s="1"/>
      <c r="H6" s="1"/>
      <c r="I6" s="1"/>
      <c r="J6" s="1"/>
      <c r="K6" s="1"/>
      <c r="L6" s="1"/>
      <c r="M6" s="1"/>
      <c r="N6" s="1"/>
      <c r="O6" s="1"/>
      <c r="P6" s="1"/>
      <c r="Q6" s="1"/>
      <c r="R6" s="1"/>
      <c r="S6" s="1"/>
      <c r="T6" s="1"/>
      <c r="U6" s="1"/>
      <c r="V6" s="1"/>
      <c r="W6" s="1"/>
      <c r="X6" s="1"/>
      <c r="Y6" s="1"/>
      <c r="Z6" s="1"/>
      <c r="AA6" s="1"/>
      <c r="AB6" s="2"/>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spans="1:64" ht="12.75" x14ac:dyDescent="0.2">
      <c r="A7" s="1"/>
      <c r="B7" s="1"/>
      <c r="D7" s="1"/>
      <c r="E7" s="1"/>
      <c r="F7" s="1"/>
      <c r="G7" s="1"/>
      <c r="H7" s="1"/>
      <c r="I7" s="1"/>
      <c r="J7" s="1"/>
      <c r="K7" s="1"/>
      <c r="L7" s="1"/>
      <c r="M7" s="1"/>
      <c r="N7" s="1"/>
      <c r="O7" s="1"/>
      <c r="P7" s="1"/>
      <c r="Q7" s="1"/>
      <c r="R7" s="1"/>
      <c r="S7" s="1"/>
      <c r="T7" s="1"/>
      <c r="U7" s="1"/>
      <c r="V7" s="1"/>
      <c r="W7" s="1"/>
      <c r="X7" s="1"/>
      <c r="Y7" s="1"/>
      <c r="Z7" s="1"/>
      <c r="AA7" s="1"/>
      <c r="AB7" s="2"/>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4" ht="12.75" x14ac:dyDescent="0.2">
      <c r="A8" s="1"/>
      <c r="B8" s="1"/>
      <c r="D8" s="1"/>
      <c r="E8" s="1"/>
      <c r="F8" s="1"/>
      <c r="G8" s="1"/>
      <c r="H8" s="1"/>
      <c r="I8" s="1"/>
      <c r="J8" s="1"/>
      <c r="K8" s="1"/>
      <c r="L8" s="1"/>
      <c r="M8" s="1"/>
      <c r="N8" s="1"/>
      <c r="O8" s="1"/>
      <c r="P8" s="1"/>
      <c r="Q8" s="1"/>
      <c r="R8" s="1"/>
      <c r="S8" s="1"/>
      <c r="T8" s="1"/>
      <c r="U8" s="1"/>
      <c r="V8" s="1"/>
      <c r="W8" s="1"/>
      <c r="X8" s="1"/>
      <c r="Y8" s="1"/>
      <c r="Z8" s="1"/>
      <c r="AA8" s="1"/>
      <c r="AB8" s="2"/>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spans="1:64" ht="12.75" x14ac:dyDescent="0.2">
      <c r="A9" s="1"/>
      <c r="B9" s="1"/>
      <c r="D9" s="1"/>
      <c r="E9" s="1"/>
      <c r="F9" s="1"/>
      <c r="G9" s="1"/>
      <c r="H9" s="1"/>
      <c r="I9" s="1"/>
      <c r="J9" s="1"/>
      <c r="K9" s="1"/>
      <c r="L9" s="1"/>
      <c r="M9" s="1"/>
      <c r="N9" s="1"/>
      <c r="O9" s="1"/>
      <c r="P9" s="1"/>
      <c r="Q9" s="1"/>
      <c r="R9" s="1"/>
      <c r="S9" s="1"/>
      <c r="T9" s="1"/>
      <c r="U9" s="1"/>
      <c r="V9" s="1"/>
      <c r="W9" s="1"/>
      <c r="X9" s="1"/>
      <c r="Y9" s="1"/>
      <c r="Z9" s="1"/>
      <c r="AA9" s="1"/>
      <c r="AB9" s="2"/>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spans="1:64" ht="12.75" x14ac:dyDescent="0.2">
      <c r="A10" s="3" t="str">
        <f ca="1">IFERROR(__xludf.DUMMYFUNCTION("IMPORTRANGE(""https://docs.google.com/spreadsheets/d/1XZNtPNIL5YqAIeFhs5XCFBvNEkCX8pL94iPzjeOlpsM/edit#gid=809306713"",""PUEBLA!A10:BL100"")"),"NOMBRE")</f>
        <v>NOMBRE</v>
      </c>
      <c r="B10" s="4">
        <f ca="1">IFERROR(__xludf.DUMMYFUNCTION("""COMPUTED_VALUE"""),45200)</f>
        <v>45200</v>
      </c>
      <c r="C10" s="5"/>
      <c r="D10" s="4">
        <f ca="1">IFERROR(__xludf.DUMMYFUNCTION("""COMPUTED_VALUE"""),45201)</f>
        <v>45201</v>
      </c>
      <c r="E10" s="5"/>
      <c r="F10" s="4">
        <f ca="1">IFERROR(__xludf.DUMMYFUNCTION("""COMPUTED_VALUE"""),45202)</f>
        <v>45202</v>
      </c>
      <c r="G10" s="5"/>
      <c r="H10" s="4">
        <f ca="1">IFERROR(__xludf.DUMMYFUNCTION("""COMPUTED_VALUE"""),45203)</f>
        <v>45203</v>
      </c>
      <c r="I10" s="5"/>
      <c r="J10" s="4">
        <f ca="1">IFERROR(__xludf.DUMMYFUNCTION("""COMPUTED_VALUE"""),45204)</f>
        <v>45204</v>
      </c>
      <c r="K10" s="5"/>
      <c r="L10" s="4">
        <f ca="1">IFERROR(__xludf.DUMMYFUNCTION("""COMPUTED_VALUE"""),45205)</f>
        <v>45205</v>
      </c>
      <c r="M10" s="5"/>
      <c r="N10" s="4">
        <f ca="1">IFERROR(__xludf.DUMMYFUNCTION("""COMPUTED_VALUE"""),45206)</f>
        <v>45206</v>
      </c>
      <c r="O10" s="5" t="str">
        <f ca="1">IFERROR(__xludf.DUMMYFUNCTION("""COMPUTED_VALUE"""),"NO SE CITO")</f>
        <v>NO SE CITO</v>
      </c>
      <c r="P10" s="4">
        <f ca="1">IFERROR(__xludf.DUMMYFUNCTION("""COMPUTED_VALUE"""),45207)</f>
        <v>45207</v>
      </c>
      <c r="Q10" s="5"/>
      <c r="R10" s="4">
        <f ca="1">IFERROR(__xludf.DUMMYFUNCTION("""COMPUTED_VALUE"""),45208)</f>
        <v>45208</v>
      </c>
      <c r="S10" s="5"/>
      <c r="T10" s="4">
        <f ca="1">IFERROR(__xludf.DUMMYFUNCTION("""COMPUTED_VALUE"""),45209)</f>
        <v>45209</v>
      </c>
      <c r="U10" s="5"/>
      <c r="V10" s="4">
        <f ca="1">IFERROR(__xludf.DUMMYFUNCTION("""COMPUTED_VALUE"""),45210)</f>
        <v>45210</v>
      </c>
      <c r="W10" s="5"/>
      <c r="X10" s="4">
        <f ca="1">IFERROR(__xludf.DUMMYFUNCTION("""COMPUTED_VALUE"""),45211)</f>
        <v>45211</v>
      </c>
      <c r="Y10" s="5"/>
      <c r="Z10" s="4">
        <f ca="1">IFERROR(__xludf.DUMMYFUNCTION("""COMPUTED_VALUE"""),45212)</f>
        <v>45212</v>
      </c>
      <c r="AA10" s="5"/>
      <c r="AB10" s="4">
        <f ca="1">IFERROR(__xludf.DUMMYFUNCTION("""COMPUTED_VALUE"""),45213)</f>
        <v>45213</v>
      </c>
      <c r="AC10" s="5"/>
      <c r="AD10" s="4">
        <f ca="1">IFERROR(__xludf.DUMMYFUNCTION("""COMPUTED_VALUE"""),45214)</f>
        <v>45214</v>
      </c>
      <c r="AE10" s="5"/>
      <c r="AF10" s="4">
        <f ca="1">IFERROR(__xludf.DUMMYFUNCTION("""COMPUTED_VALUE"""),45215)</f>
        <v>45215</v>
      </c>
      <c r="AG10" s="5"/>
      <c r="AH10" s="4">
        <f ca="1">IFERROR(__xludf.DUMMYFUNCTION("""COMPUTED_VALUE"""),45216)</f>
        <v>45216</v>
      </c>
      <c r="AI10" s="5"/>
      <c r="AJ10" s="4">
        <f ca="1">IFERROR(__xludf.DUMMYFUNCTION("""COMPUTED_VALUE"""),45217)</f>
        <v>45217</v>
      </c>
      <c r="AK10" s="5"/>
      <c r="AL10" s="4">
        <f ca="1">IFERROR(__xludf.DUMMYFUNCTION("""COMPUTED_VALUE"""),45218)</f>
        <v>45218</v>
      </c>
      <c r="AM10" s="5" t="str">
        <f ca="1">IFERROR(__xludf.DUMMYFUNCTION("""COMPUTED_VALUE"""),"VACACIONES")</f>
        <v>VACACIONES</v>
      </c>
      <c r="AN10" s="4">
        <f ca="1">IFERROR(__xludf.DUMMYFUNCTION("""COMPUTED_VALUE"""),45219)</f>
        <v>45219</v>
      </c>
      <c r="AO10" s="5" t="str">
        <f ca="1">IFERROR(__xludf.DUMMYFUNCTION("""COMPUTED_VALUE"""),"VACACIONES")</f>
        <v>VACACIONES</v>
      </c>
      <c r="AP10" s="4">
        <f ca="1">IFERROR(__xludf.DUMMYFUNCTION("""COMPUTED_VALUE"""),45220)</f>
        <v>45220</v>
      </c>
      <c r="AQ10" s="5"/>
      <c r="AR10" s="4">
        <f ca="1">IFERROR(__xludf.DUMMYFUNCTION("""COMPUTED_VALUE"""),45221)</f>
        <v>45221</v>
      </c>
      <c r="AS10" s="5"/>
      <c r="AT10" s="4">
        <f ca="1">IFERROR(__xludf.DUMMYFUNCTION("""COMPUTED_VALUE"""),45222)</f>
        <v>45222</v>
      </c>
      <c r="AU10" s="5"/>
      <c r="AV10" s="4">
        <f ca="1">IFERROR(__xludf.DUMMYFUNCTION("""COMPUTED_VALUE"""),45223)</f>
        <v>45223</v>
      </c>
      <c r="AW10" s="5"/>
      <c r="AX10" s="4">
        <f ca="1">IFERROR(__xludf.DUMMYFUNCTION("""COMPUTED_VALUE"""),45224)</f>
        <v>45224</v>
      </c>
      <c r="AY10" s="5"/>
      <c r="AZ10" s="4">
        <f ca="1">IFERROR(__xludf.DUMMYFUNCTION("""COMPUTED_VALUE"""),45225)</f>
        <v>45225</v>
      </c>
      <c r="BA10" s="5"/>
      <c r="BB10" s="4">
        <f ca="1">IFERROR(__xludf.DUMMYFUNCTION("""COMPUTED_VALUE"""),45226)</f>
        <v>45226</v>
      </c>
      <c r="BC10" s="5"/>
      <c r="BD10" s="4">
        <f ca="1">IFERROR(__xludf.DUMMYFUNCTION("""COMPUTED_VALUE"""),45227)</f>
        <v>45227</v>
      </c>
      <c r="BE10" s="5" t="str">
        <f ca="1">IFERROR(__xludf.DUMMYFUNCTION("""COMPUTED_VALUE"""),"NO SE CITO")</f>
        <v>NO SE CITO</v>
      </c>
      <c r="BF10" s="4">
        <f ca="1">IFERROR(__xludf.DUMMYFUNCTION("""COMPUTED_VALUE"""),45228)</f>
        <v>45228</v>
      </c>
      <c r="BG10" s="5"/>
      <c r="BH10" s="4">
        <f ca="1">IFERROR(__xludf.DUMMYFUNCTION("""COMPUTED_VALUE"""),45229)</f>
        <v>45229</v>
      </c>
      <c r="BI10" s="5"/>
      <c r="BJ10" s="4">
        <f ca="1">IFERROR(__xludf.DUMMYFUNCTION("""COMPUTED_VALUE"""),45230)</f>
        <v>45230</v>
      </c>
      <c r="BK10" s="5"/>
      <c r="BL10" s="6" t="str">
        <f ca="1">IFERROR(__xludf.DUMMYFUNCTION("""COMPUTED_VALUE"""),"HORAS EXTRA")</f>
        <v>HORAS EXTRA</v>
      </c>
    </row>
    <row r="11" spans="1:64" ht="12.75" x14ac:dyDescent="0.2">
      <c r="A11" s="18" t="str">
        <f ca="1">IFERROR(__xludf.DUMMYFUNCTION("""COMPUTED_VALUE"""),"MAURICIO LARA")</f>
        <v>MAURICIO LARA</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8"/>
    </row>
    <row r="12" spans="1:64" ht="78" customHeight="1" x14ac:dyDescent="0.2">
      <c r="A12" s="17"/>
      <c r="B12" s="16"/>
      <c r="C12" s="17"/>
      <c r="D12" s="16" t="str">
        <f ca="1">IFERROR(__xludf.DUMMYFUNCTION("""COMPUTED_VALUE"""),"-Se va a traer material y flike a dhl.")</f>
        <v>-Se va a traer material y flike a dhl.</v>
      </c>
      <c r="E12" s="17"/>
      <c r="F12" s="16" t="str">
        <f ca="1">IFERROR(__xludf.DUMMYFUNCTION("""COMPUTED_VALUE"""),"-Certificación de F.O. de procesos a subestación de automatización.")</f>
        <v>-Certificación de F.O. de procesos a subestación de automatización.</v>
      </c>
      <c r="G12" s="17"/>
      <c r="H12" s="16" t="str">
        <f ca="1">IFERROR(__xludf.DUMMYFUNCTION("""COMPUTED_VALUE"""),"-Certificación de F.O. de sala eléctrica del volcador de automatización.")</f>
        <v>-Certificación de F.O. de sala eléctrica del volcador de automatización.</v>
      </c>
      <c r="I12" s="17"/>
      <c r="J12" s="16" t="str">
        <f ca="1">IFERROR(__xludf.DUMMYFUNCTION("""COMPUTED_VALUE"""),"-Instalación de cable utp para cámara del estante 7 en laminación de Cerón.")</f>
        <v>-Instalación de cable utp para cámara del estante 7 en laminación de Cerón.</v>
      </c>
      <c r="K12" s="17"/>
      <c r="L12" s="16" t="str">
        <f ca="1">IFERROR(__xludf.DUMMYFUNCTION("""COMPUTED_VALUE"""),"-Instalación de jumper de F.O. en procesos.                                                                   -Revisión de F.O. de Portillo en laminación.")</f>
        <v>-Instalación de jumper de F.O. en procesos.                                                                   -Revisión de F.O. de Portillo en laminación.</v>
      </c>
      <c r="M12" s="17"/>
      <c r="N12" s="16"/>
      <c r="O12" s="17"/>
      <c r="P12" s="16"/>
      <c r="Q12" s="17"/>
      <c r="R12" s="16" t="str">
        <f ca="1">IFERROR(__xludf.DUMMYFUNCTION("""COMPUTED_VALUE"""),"-Se realiza levantamiento en cuarto de calidad para dar de alta el NVR y CPU del iba en laminación del Ing Portillo.")</f>
        <v>-Se realiza levantamiento en cuarto de calidad para dar de alta el NVR y CPU del iba en laminación del Ing Portillo.</v>
      </c>
      <c r="S12" s="17"/>
      <c r="T12" s="16" t="str">
        <f ca="1">IFERROR(__xludf.DUMMYFUNCTION("""COMPUTED_VALUE"""),"-Se revisa enlace de torre de gas a la caseta chatarra, se restablece, de Valeria Puga.                                                         -Se lleva fluke a DHL para envio a Monterrey con Luis y los cartuchos a México para calibración.")</f>
        <v>-Se revisa enlace de torre de gas a la caseta chatarra, se restablece, de Valeria Puga.                                                         -Se lleva fluke a DHL para envio a Monterrey con Luis y los cartuchos a México para calibración.</v>
      </c>
      <c r="U12" s="17"/>
      <c r="V12" s="16" t="str">
        <f ca="1">IFERROR(__xludf.DUMMYFUNCTION("""COMPUTED_VALUE"""),"- Se realizan permisos para mantenimeinto de cámaras en zona de piletas, pero se suspende por el clima.                                                                            - Se realiza la instalación de la antena de la caseta de chatarra de Valeria"&amp;" Puega.                                                                     - Se va a traer material a Home Depot.")</f>
        <v>- Se realizan permisos para mantenimeinto de cámaras en zona de piletas, pero se suspende por el clima.                                                                            - Se realiza la instalación de la antena de la caseta de chatarra de Valeria Puega.                                                                     - Se va a traer material a Home Depot.</v>
      </c>
      <c r="W12" s="17"/>
      <c r="X12" s="16" t="str">
        <f ca="1">IFERROR(__xludf.DUMMYFUNCTION("""COMPUTED_VALUE"""),"-Configuración de cámara del estante #7 en laminación de Cerón.                                                   -Instalación de accesorios y CPU del iba en el cuarto de calidad de Portillo en laminación.")</f>
        <v>-Configuración de cámara del estante #7 en laminación de Cerón.                                                   -Instalación de accesorios y CPU del iba en el cuarto de calidad de Portillo en laminación.</v>
      </c>
      <c r="Y12" s="17"/>
      <c r="Z12" s="16" t="str">
        <f ca="1">IFERROR(__xludf.DUMMYFUNCTION("""COMPUTED_VALUE"""),"-Mantenimiento de cámaras, cancelado por la lluvia en patio de chatarra.                                          -Revisión de cable utp del orbis en laminación. ")</f>
        <v xml:space="preserve">-Mantenimiento de cámaras, cancelado por la lluvia en patio de chatarra.                                          -Revisión de cable utp del orbis en laminación. </v>
      </c>
      <c r="AA12" s="17"/>
      <c r="AB12" s="16" t="str">
        <f ca="1">IFERROR(__xludf.DUMMYFUNCTION("""COMPUTED_VALUE"""),"-Mantenimiento de cámaras, cancelado por la velocidad del viento en patio de chatarra.                                          -Revisión de cable utp del orbis en laminación. ")</f>
        <v xml:space="preserve">-Mantenimiento de cámaras, cancelado por la velocidad del viento en patio de chatarra.                                          -Revisión de cable utp del orbis en laminación. </v>
      </c>
      <c r="AC12" s="17"/>
      <c r="AD12" s="16"/>
      <c r="AE12" s="17"/>
      <c r="AF12" s="16" t="str">
        <f ca="1">IFERROR(__xludf.DUMMYFUNCTION("""COMPUTED_VALUE"""),"-Se va a traer el EPP a DHL.                                                                        -Se va a traer material a syscom.")</f>
        <v>-Se va a traer el EPP a DHL.                                                                        -Se va a traer material a syscom.</v>
      </c>
      <c r="AG12" s="17"/>
      <c r="AH12" s="16" t="str">
        <f ca="1">IFERROR(__xludf.DUMMYFUNCTION("""COMPUTED_VALUE"""),"-Se va con usuarios para darle seguimiento a cotizaciones atrasadas.                                                            - Se revisan daños de cámara de logistica atras del totem por golpe con trailer.")</f>
        <v>-Se va con usuarios para darle seguimiento a cotizaciones atrasadas.                                                            - Se revisan daños de cámara de logistica atras del totem por golpe con trailer.</v>
      </c>
      <c r="AI12" s="17"/>
      <c r="AJ12" s="16" t="str">
        <f ca="1">IFERROR(__xludf.DUMMYFUNCTION("""COMPUTED_VALUE"""),"-Se revisa cámara termografica de acaeria de Uriel Mendez.                                                           -Se revisa CPU del cuarto de calidad para instalar los drivers.")</f>
        <v>-Se revisa cámara termografica de acaeria de Uriel Mendez.                                                           -Se revisa CPU del cuarto de calidad para instalar los drivers.</v>
      </c>
      <c r="AK12" s="17"/>
      <c r="AL12" s="16"/>
      <c r="AM12" s="17"/>
      <c r="AN12" s="16"/>
      <c r="AO12" s="17"/>
      <c r="AP12" s="16" t="str">
        <f ca="1">IFERROR(__xludf.DUMMYFUNCTION("""COMPUTED_VALUE"""),"-Se mandan montos generados de la semana.")</f>
        <v>-Se mandan montos generados de la semana.</v>
      </c>
      <c r="AQ12" s="17"/>
      <c r="AR12" s="16"/>
      <c r="AS12" s="17"/>
      <c r="AT12" s="16" t="str">
        <f ca="1">IFERROR(__xludf.DUMMYFUNCTION("""COMPUTED_VALUE"""),"-Se va a traer material a Home depot.")</f>
        <v>-Se va a traer material a Home depot.</v>
      </c>
      <c r="AU12" s="17"/>
      <c r="AV12" s="16" t="str">
        <f ca="1">IFERROR(__xludf.DUMMYFUNCTION("""COMPUTED_VALUE"""),"-Instalación de tuberia en redi para cámaras del inge Hiamin.")</f>
        <v>-Instalación de tuberia en redi para cámaras del inge Hiamin.</v>
      </c>
      <c r="AW12" s="17"/>
      <c r="AX12" s="16" t="str">
        <f ca="1">IFERROR(__xludf.DUMMYFUNCTION("""COMPUTED_VALUE"""),"-Se reactivan cámaras del mimico.                                                        -Se revisa cámara ambiental.                                                                                -Se asignan  IP al NVR de laminación del cuarto de calidad"&amp;" del Inge Protillo.")</f>
        <v>-Se reactivan cámaras del mimico.                                                        -Se revisa cámara ambiental.                                                                                -Se asignan  IP al NVR de laminación del cuarto de calidad del Inge Protillo.</v>
      </c>
      <c r="AY12" s="17"/>
      <c r="AZ12" s="16" t="str">
        <f ca="1">IFERROR(__xludf.DUMMYFUNCTION("""COMPUTED_VALUE"""),"-Instalación de tuberia en Redi para cámaras del inge Hiamín.                                                         -Manteniemiento de cámara ambiental patio de chatarra de Uriel Mendez.")</f>
        <v>-Instalación de tuberia en Redi para cámaras del inge Hiamín.                                                         -Manteniemiento de cámara ambiental patio de chatarra de Uriel Mendez.</v>
      </c>
      <c r="BA12" s="17"/>
      <c r="BB12" s="16" t="str">
        <f ca="1">IFERROR(__xludf.DUMMYFUNCTION("""COMPUTED_VALUE"""),"-Se va por material a syscom.                                                                          -Se revisa switch caido de torre de gas.")</f>
        <v>-Se va por material a syscom.                                                                          -Se revisa switch caido de torre de gas.</v>
      </c>
      <c r="BC12" s="17"/>
      <c r="BD12" s="16"/>
      <c r="BE12" s="17"/>
      <c r="BF12" s="16"/>
      <c r="BG12" s="17"/>
      <c r="BH12" s="16" t="str">
        <f ca="1">IFERROR(__xludf.DUMMYFUNCTION("""COMPUTED_VALUE"""),"-Viaje al cedis Tultitlan para levantamiento de 11 cámaras de con el ing Wilfredo.")</f>
        <v>-Viaje al cedis Tultitlan para levantamiento de 11 cámaras de con el ing Wilfredo.</v>
      </c>
      <c r="BI12" s="17"/>
      <c r="BJ12" s="16" t="str">
        <f ca="1">IFERROR(__xludf.DUMMYFUNCTION("""COMPUTED_VALUE"""),"-Se realiza instalación de tuberia en redi para cámara del ing. Hiamin.")</f>
        <v>-Se realiza instalación de tuberia en redi para cámara del ing. Hiamin.</v>
      </c>
      <c r="BK12" s="17"/>
      <c r="BL12" s="8"/>
    </row>
    <row r="13" spans="1:64" ht="12.75" x14ac:dyDescent="0.2">
      <c r="A13" s="9" t="str">
        <f ca="1">IFERROR(__xludf.DUMMYFUNCTION("""COMPUTED_VALUE"""),"HORAS EXTRA/PRIMA ALIMENTICIA")</f>
        <v>HORAS EXTRA/PRIMA ALIMENTICIA</v>
      </c>
      <c r="B13" s="10"/>
      <c r="C13" s="10"/>
      <c r="D13" s="10"/>
      <c r="E13" s="10"/>
      <c r="F13" s="10"/>
      <c r="G13" s="10"/>
      <c r="H13" s="10"/>
      <c r="I13" s="10"/>
      <c r="J13" s="10">
        <f ca="1">IFERROR(__xludf.DUMMYFUNCTION("""COMPUTED_VALUE"""),1)</f>
        <v>1</v>
      </c>
      <c r="K13" s="10"/>
      <c r="L13" s="10"/>
      <c r="M13" s="10"/>
      <c r="N13" s="10"/>
      <c r="O13" s="10"/>
      <c r="P13" s="10"/>
      <c r="Q13" s="10"/>
      <c r="R13" s="10"/>
      <c r="S13" s="10"/>
      <c r="T13" s="10"/>
      <c r="U13" s="10"/>
      <c r="V13" s="10">
        <f ca="1">IFERROR(__xludf.DUMMYFUNCTION("""COMPUTED_VALUE"""),1)</f>
        <v>1</v>
      </c>
      <c r="W13" s="10"/>
      <c r="X13" s="10"/>
      <c r="Y13" s="10"/>
      <c r="Z13" s="10">
        <f ca="1">IFERROR(__xludf.DUMMYFUNCTION("""COMPUTED_VALUE"""),0.5)</f>
        <v>0.5</v>
      </c>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f ca="1">IFERROR(__xludf.DUMMYFUNCTION("""COMPUTED_VALUE"""),4.5)</f>
        <v>4.5</v>
      </c>
      <c r="BI13" s="10"/>
      <c r="BJ13" s="10"/>
      <c r="BK13" s="10"/>
      <c r="BL13" s="1">
        <f ca="1">IFERROR(__xludf.DUMMYFUNCTION("""COMPUTED_VALUE"""),7)</f>
        <v>7</v>
      </c>
    </row>
    <row r="14" spans="1:64" ht="12.75" x14ac:dyDescent="0.2">
      <c r="A14" s="3" t="str">
        <f ca="1">IFERROR(__xludf.DUMMYFUNCTION("""COMPUTED_VALUE"""),"NOMBRE")</f>
        <v>NOMBRE</v>
      </c>
      <c r="B14" s="4">
        <f ca="1">IFERROR(__xludf.DUMMYFUNCTION("""COMPUTED_VALUE"""),45200)</f>
        <v>45200</v>
      </c>
      <c r="C14" s="5"/>
      <c r="D14" s="4">
        <f ca="1">IFERROR(__xludf.DUMMYFUNCTION("""COMPUTED_VALUE"""),45201)</f>
        <v>45201</v>
      </c>
      <c r="E14" s="5" t="str">
        <f ca="1">IFERROR(__xludf.DUMMYFUNCTION("""COMPUTED_VALUE"""),"VACACIONES")</f>
        <v>VACACIONES</v>
      </c>
      <c r="F14" s="4">
        <f ca="1">IFERROR(__xludf.DUMMYFUNCTION("""COMPUTED_VALUE"""),45202)</f>
        <v>45202</v>
      </c>
      <c r="G14" s="5"/>
      <c r="H14" s="4">
        <f ca="1">IFERROR(__xludf.DUMMYFUNCTION("""COMPUTED_VALUE"""),45203)</f>
        <v>45203</v>
      </c>
      <c r="I14" s="5"/>
      <c r="J14" s="4">
        <f ca="1">IFERROR(__xludf.DUMMYFUNCTION("""COMPUTED_VALUE"""),45204)</f>
        <v>45204</v>
      </c>
      <c r="K14" s="5"/>
      <c r="L14" s="4">
        <f ca="1">IFERROR(__xludf.DUMMYFUNCTION("""COMPUTED_VALUE"""),45205)</f>
        <v>45205</v>
      </c>
      <c r="M14" s="5"/>
      <c r="N14" s="4">
        <f ca="1">IFERROR(__xludf.DUMMYFUNCTION("""COMPUTED_VALUE"""),45206)</f>
        <v>45206</v>
      </c>
      <c r="O14" s="5" t="str">
        <f ca="1">IFERROR(__xludf.DUMMYFUNCTION("""COMPUTED_VALUE"""),"NO SE CITO")</f>
        <v>NO SE CITO</v>
      </c>
      <c r="P14" s="4">
        <f ca="1">IFERROR(__xludf.DUMMYFUNCTION("""COMPUTED_VALUE"""),45207)</f>
        <v>45207</v>
      </c>
      <c r="Q14" s="5"/>
      <c r="R14" s="4">
        <f ca="1">IFERROR(__xludf.DUMMYFUNCTION("""COMPUTED_VALUE"""),45208)</f>
        <v>45208</v>
      </c>
      <c r="S14" s="5"/>
      <c r="T14" s="4">
        <f ca="1">IFERROR(__xludf.DUMMYFUNCTION("""COMPUTED_VALUE"""),45209)</f>
        <v>45209</v>
      </c>
      <c r="U14" s="5"/>
      <c r="V14" s="4">
        <f ca="1">IFERROR(__xludf.DUMMYFUNCTION("""COMPUTED_VALUE"""),45210)</f>
        <v>45210</v>
      </c>
      <c r="W14" s="5"/>
      <c r="X14" s="4">
        <f ca="1">IFERROR(__xludf.DUMMYFUNCTION("""COMPUTED_VALUE"""),45211)</f>
        <v>45211</v>
      </c>
      <c r="Y14" s="5"/>
      <c r="Z14" s="4">
        <f ca="1">IFERROR(__xludf.DUMMYFUNCTION("""COMPUTED_VALUE"""),45212)</f>
        <v>45212</v>
      </c>
      <c r="AA14" s="5"/>
      <c r="AB14" s="4">
        <f ca="1">IFERROR(__xludf.DUMMYFUNCTION("""COMPUTED_VALUE"""),45213)</f>
        <v>45213</v>
      </c>
      <c r="AC14" s="5"/>
      <c r="AD14" s="4">
        <f ca="1">IFERROR(__xludf.DUMMYFUNCTION("""COMPUTED_VALUE"""),45214)</f>
        <v>45214</v>
      </c>
      <c r="AE14" s="5"/>
      <c r="AF14" s="4">
        <f ca="1">IFERROR(__xludf.DUMMYFUNCTION("""COMPUTED_VALUE"""),45215)</f>
        <v>45215</v>
      </c>
      <c r="AG14" s="5"/>
      <c r="AH14" s="4">
        <f ca="1">IFERROR(__xludf.DUMMYFUNCTION("""COMPUTED_VALUE"""),45216)</f>
        <v>45216</v>
      </c>
      <c r="AI14" s="5"/>
      <c r="AJ14" s="4">
        <f ca="1">IFERROR(__xludf.DUMMYFUNCTION("""COMPUTED_VALUE"""),45217)</f>
        <v>45217</v>
      </c>
      <c r="AK14" s="5"/>
      <c r="AL14" s="4">
        <f ca="1">IFERROR(__xludf.DUMMYFUNCTION("""COMPUTED_VALUE"""),45218)</f>
        <v>45218</v>
      </c>
      <c r="AM14" s="5"/>
      <c r="AN14" s="4">
        <f ca="1">IFERROR(__xludf.DUMMYFUNCTION("""COMPUTED_VALUE"""),45219)</f>
        <v>45219</v>
      </c>
      <c r="AO14" s="5"/>
      <c r="AP14" s="4">
        <f ca="1">IFERROR(__xludf.DUMMYFUNCTION("""COMPUTED_VALUE"""),45220)</f>
        <v>45220</v>
      </c>
      <c r="AQ14" s="5" t="str">
        <f ca="1">IFERROR(__xludf.DUMMYFUNCTION("""COMPUTED_VALUE"""),"NO SE CITO")</f>
        <v>NO SE CITO</v>
      </c>
      <c r="AR14" s="4">
        <f ca="1">IFERROR(__xludf.DUMMYFUNCTION("""COMPUTED_VALUE"""),45221)</f>
        <v>45221</v>
      </c>
      <c r="AS14" s="5"/>
      <c r="AT14" s="4">
        <f ca="1">IFERROR(__xludf.DUMMYFUNCTION("""COMPUTED_VALUE"""),45222)</f>
        <v>45222</v>
      </c>
      <c r="AU14" s="5"/>
      <c r="AV14" s="4">
        <f ca="1">IFERROR(__xludf.DUMMYFUNCTION("""COMPUTED_VALUE"""),45223)</f>
        <v>45223</v>
      </c>
      <c r="AW14" s="5"/>
      <c r="AX14" s="4">
        <f ca="1">IFERROR(__xludf.DUMMYFUNCTION("""COMPUTED_VALUE"""),45224)</f>
        <v>45224</v>
      </c>
      <c r="AY14" s="5"/>
      <c r="AZ14" s="4">
        <f ca="1">IFERROR(__xludf.DUMMYFUNCTION("""COMPUTED_VALUE"""),45225)</f>
        <v>45225</v>
      </c>
      <c r="BA14" s="5"/>
      <c r="BB14" s="4">
        <f ca="1">IFERROR(__xludf.DUMMYFUNCTION("""COMPUTED_VALUE"""),45226)</f>
        <v>45226</v>
      </c>
      <c r="BC14" s="5"/>
      <c r="BD14" s="4">
        <f ca="1">IFERROR(__xludf.DUMMYFUNCTION("""COMPUTED_VALUE"""),45227)</f>
        <v>45227</v>
      </c>
      <c r="BE14" s="5" t="str">
        <f ca="1">IFERROR(__xludf.DUMMYFUNCTION("""COMPUTED_VALUE"""),"NO SE CITO")</f>
        <v>NO SE CITO</v>
      </c>
      <c r="BF14" s="4">
        <f ca="1">IFERROR(__xludf.DUMMYFUNCTION("""COMPUTED_VALUE"""),45228)</f>
        <v>45228</v>
      </c>
      <c r="BG14" s="5"/>
      <c r="BH14" s="4">
        <f ca="1">IFERROR(__xludf.DUMMYFUNCTION("""COMPUTED_VALUE"""),45229)</f>
        <v>45229</v>
      </c>
      <c r="BI14" s="5"/>
      <c r="BJ14" s="4">
        <f ca="1">IFERROR(__xludf.DUMMYFUNCTION("""COMPUTED_VALUE"""),45230)</f>
        <v>45230</v>
      </c>
      <c r="BK14" s="5"/>
      <c r="BL14" s="6" t="str">
        <f ca="1">IFERROR(__xludf.DUMMYFUNCTION("""COMPUTED_VALUE"""),"HORAS EXTRA")</f>
        <v>HORAS EXTRA</v>
      </c>
    </row>
    <row r="15" spans="1:64" ht="12.75" x14ac:dyDescent="0.2">
      <c r="A15" s="18" t="str">
        <f ca="1">IFERROR(__xludf.DUMMYFUNCTION("""COMPUTED_VALUE"""),"RAMIRO OLIVARES")</f>
        <v>RAMIRO OLIVARES</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8"/>
    </row>
    <row r="16" spans="1:64" ht="79.5" customHeight="1" x14ac:dyDescent="0.2">
      <c r="A16" s="17"/>
      <c r="B16" s="16"/>
      <c r="C16" s="17"/>
      <c r="D16" s="16"/>
      <c r="E16" s="17"/>
      <c r="F16" s="16" t="str">
        <f ca="1">IFERROR(__xludf.DUMMYFUNCTION("""COMPUTED_VALUE"""),"-Certificación de F.O. de procesos a subestación de automatización.")</f>
        <v>-Certificación de F.O. de procesos a subestación de automatización.</v>
      </c>
      <c r="G16" s="17"/>
      <c r="H16" s="16" t="str">
        <f ca="1">IFERROR(__xludf.DUMMYFUNCTION("""COMPUTED_VALUE"""),"-Certificación de F.O. de sala eléctrica del volcador de automatización.")</f>
        <v>-Certificación de F.O. de sala eléctrica del volcador de automatización.</v>
      </c>
      <c r="I16" s="17"/>
      <c r="J16" s="16" t="str">
        <f ca="1">IFERROR(__xludf.DUMMYFUNCTION("""COMPUTED_VALUE"""),"-Instalación de cable utp para cámara del estante 7 en laminación de Cerón.")</f>
        <v>-Instalación de cable utp para cámara del estante 7 en laminación de Cerón.</v>
      </c>
      <c r="K16" s="17"/>
      <c r="L16" s="16" t="str">
        <f ca="1">IFERROR(__xludf.DUMMYFUNCTION("""COMPUTED_VALUE"""),"-Instalación de jumper de F.O. en procesos.                                                                   -Revisión de F.O. de Portillo en laminación.")</f>
        <v>-Instalación de jumper de F.O. en procesos.                                                                   -Revisión de F.O. de Portillo en laminación.</v>
      </c>
      <c r="M16" s="17"/>
      <c r="N16" s="16"/>
      <c r="O16" s="17"/>
      <c r="P16" s="16"/>
      <c r="Q16" s="17"/>
      <c r="R16" s="16" t="str">
        <f ca="1">IFERROR(__xludf.DUMMYFUNCTION("""COMPUTED_VALUE"""),"-Se realiza levantamiento en cuarto de calidad para dar de alta el NVR y CPU del iba en laminación del Ing Portillo.")</f>
        <v>-Se realiza levantamiento en cuarto de calidad para dar de alta el NVR y CPU del iba en laminación del Ing Portillo.</v>
      </c>
      <c r="S16" s="17"/>
      <c r="T16" s="16" t="str">
        <f ca="1">IFERROR(__xludf.DUMMYFUNCTION("""COMPUTED_VALUE"""),"-Se revisa enlace de torre de gas a la caseta chatarra, se restablece, de Valeria Puga.")</f>
        <v>-Se revisa enlace de torre de gas a la caseta chatarra, se restablece, de Valeria Puga.</v>
      </c>
      <c r="U16" s="17"/>
      <c r="V16" s="16" t="str">
        <f ca="1">IFERROR(__xludf.DUMMYFUNCTION("""COMPUTED_VALUE"""),"- Se realizan permisos para mantenimeinto de cámaras en zona de piletas, pero se suspende por el clima.                                                                            - Se realiza la instalación de la antena de la caseta de chatarra de Valeria"&amp;" Puega.                                                                     - Se restablece pluma de báscula del ing. Zamora.")</f>
        <v>- Se realizan permisos para mantenimeinto de cámaras en zona de piletas, pero se suspende por el clima.                                                                            - Se realiza la instalación de la antena de la caseta de chatarra de Valeria Puega.                                                                     - Se restablece pluma de báscula del ing. Zamora.</v>
      </c>
      <c r="W16" s="17"/>
      <c r="X16" s="16" t="str">
        <f ca="1">IFERROR(__xludf.DUMMYFUNCTION("""COMPUTED_VALUE"""),"-Configuración de cámara del estante #7 en laminación de Cerón.                                                   -Instalación de accesorios y CPU del iba en el cuarto de calidad de Portillo en laminación.")</f>
        <v>-Configuración de cámara del estante #7 en laminación de Cerón.                                                   -Instalación de accesorios y CPU del iba en el cuarto de calidad de Portillo en laminación.</v>
      </c>
      <c r="Y16" s="17"/>
      <c r="Z16" s="16" t="str">
        <f ca="1">IFERROR(__xludf.DUMMYFUNCTION("""COMPUTED_VALUE"""),"-Mantenimiento de cámaras, cancelado por la lluvia en patio de chatarra.                                          -Revisión de cable utp del orbis en laminación. ")</f>
        <v xml:space="preserve">-Mantenimiento de cámaras, cancelado por la lluvia en patio de chatarra.                                          -Revisión de cable utp del orbis en laminación. </v>
      </c>
      <c r="AA16" s="17"/>
      <c r="AB16" s="16" t="str">
        <f ca="1">IFERROR(__xludf.DUMMYFUNCTION("""COMPUTED_VALUE"""),"-Mantenimiento de cámaras, cancelado por la velocidad del viento en patio de chatarra.                                          -Revisión de cable utp del orbis en laminación. ")</f>
        <v xml:space="preserve">-Mantenimiento de cámaras, cancelado por la velocidad del viento en patio de chatarra.                                          -Revisión de cable utp del orbis en laminación. </v>
      </c>
      <c r="AC16" s="17"/>
      <c r="AD16" s="16"/>
      <c r="AE16" s="17"/>
      <c r="AF16" s="16" t="str">
        <f ca="1">IFERROR(__xludf.DUMMYFUNCTION("""COMPUTED_VALUE"""),"-Se revisa la trayectoria para instalar el cable utp en laminación de Gerardo Perez")</f>
        <v>-Se revisa la trayectoria para instalar el cable utp en laminación de Gerardo Perez</v>
      </c>
      <c r="AG16" s="17"/>
      <c r="AH16" s="16" t="str">
        <f ca="1">IFERROR(__xludf.DUMMYFUNCTION("""COMPUTED_VALUE"""),"-Se va con usuarios para darle seguimiento a cotizaciones atrasadas.                                                            - Se revisan daños de cámara de logistica atras del totem por golpe con trailer.")</f>
        <v>-Se va con usuarios para darle seguimiento a cotizaciones atrasadas.                                                            - Se revisan daños de cámara de logistica atras del totem por golpe con trailer.</v>
      </c>
      <c r="AI16" s="17"/>
      <c r="AJ16" s="16" t="str">
        <f ca="1">IFERROR(__xludf.DUMMYFUNCTION("""COMPUTED_VALUE"""),"-Se revisa cámara termografica de acaeria de Uriel Mendez.                                                           -Se revisa CPU del cuarto de calidad para instalar los drivers.")</f>
        <v>-Se revisa cámara termografica de acaeria de Uriel Mendez.                                                           -Se revisa CPU del cuarto de calidad para instalar los drivers.</v>
      </c>
      <c r="AK16" s="17"/>
      <c r="AL16" s="16" t="str">
        <f ca="1">IFERROR(__xludf.DUMMYFUNCTION("""COMPUTED_VALUE"""),"-Mantenimieto de cámara patio escoria y zona de piletas de Valeria.")</f>
        <v>-Mantenimieto de cámara patio escoria y zona de piletas de Valeria.</v>
      </c>
      <c r="AM16" s="17"/>
      <c r="AN16" s="16" t="str">
        <f ca="1">IFERROR(__xludf.DUMMYFUNCTION("""COMPUTED_VALUE"""),"-Mantenimeito de cámara de zona de piletas y patio de chatarra de Valeria Puga.")</f>
        <v>-Mantenimeito de cámara de zona de piletas y patio de chatarra de Valeria Puga.</v>
      </c>
      <c r="AO16" s="17"/>
      <c r="AP16" s="16"/>
      <c r="AQ16" s="17"/>
      <c r="AR16" s="16"/>
      <c r="AS16" s="17"/>
      <c r="AT16" s="16" t="str">
        <f ca="1">IFERROR(__xludf.DUMMYFUNCTION("""COMPUTED_VALUE"""),"-Se revisa el área para la instalación de tuberia en Redi del inge Hiamin.")</f>
        <v>-Se revisa el área para la instalación de tuberia en Redi del inge Hiamin.</v>
      </c>
      <c r="AU16" s="17"/>
      <c r="AV16" s="16" t="str">
        <f ca="1">IFERROR(__xludf.DUMMYFUNCTION("""COMPUTED_VALUE"""),"-Instalación de tuberia en redi para cámaras del inge Hiamin.")</f>
        <v>-Instalación de tuberia en redi para cámaras del inge Hiamin.</v>
      </c>
      <c r="AW16" s="17"/>
      <c r="AX16" s="16" t="str">
        <f ca="1">IFERROR(__xludf.DUMMYFUNCTION("""COMPUTED_VALUE"""),"-Instalación de tuberia en redi para cámaras del inge Hiamin.")</f>
        <v>-Instalación de tuberia en redi para cámaras del inge Hiamin.</v>
      </c>
      <c r="AY16" s="17"/>
      <c r="AZ16" s="16" t="str">
        <f ca="1">IFERROR(__xludf.DUMMYFUNCTION("""COMPUTED_VALUE"""),"-Se inicia ponchado de  F.O. de una punta de Redi del ing. Osorio")</f>
        <v>-Se inicia ponchado de  F.O. de una punta de Redi del ing. Osorio</v>
      </c>
      <c r="BA16" s="17"/>
      <c r="BB16" s="16" t="str">
        <f ca="1">IFERROR(__xludf.DUMMYFUNCTION("""COMPUTED_VALUE"""),"-Se configuran los 8 enlaces para Redi del ing. Hiamín y se instalan.")</f>
        <v>-Se configuran los 8 enlaces para Redi del ing. Hiamín y se instalan.</v>
      </c>
      <c r="BC16" s="17"/>
      <c r="BD16" s="16"/>
      <c r="BE16" s="17"/>
      <c r="BF16" s="16"/>
      <c r="BG16" s="17"/>
      <c r="BH16" s="16" t="str">
        <f ca="1">IFERROR(__xludf.DUMMYFUNCTION("""COMPUTED_VALUE"""),"-Se termina de instalar tuberia en el pulpito de redi para los AP de Hiamin.")</f>
        <v>-Se termina de instalar tuberia en el pulpito de redi para los AP de Hiamin.</v>
      </c>
      <c r="BI16" s="17"/>
      <c r="BJ16" s="16" t="str">
        <f ca="1">IFERROR(__xludf.DUMMYFUNCTION("""COMPUTED_VALUE"""),"-Se realiza instalación de tuberia en redi para cámara del ing. Hiamin.")</f>
        <v>-Se realiza instalación de tuberia en redi para cámara del ing. Hiamin.</v>
      </c>
      <c r="BK16" s="17"/>
      <c r="BL16" s="8"/>
    </row>
    <row r="17" spans="1:64" ht="12.75" x14ac:dyDescent="0.2">
      <c r="A17" s="9" t="str">
        <f ca="1">IFERROR(__xludf.DUMMYFUNCTION("""COMPUTED_VALUE"""),"HORAS EXTRA/PRIMA ALIMENTICIA")</f>
        <v>HORAS EXTRA/PRIMA ALIMENTICIA</v>
      </c>
      <c r="B17" s="10"/>
      <c r="C17" s="10"/>
      <c r="D17" s="10"/>
      <c r="E17" s="10"/>
      <c r="F17" s="10"/>
      <c r="G17" s="10"/>
      <c r="H17" s="10"/>
      <c r="I17" s="10"/>
      <c r="J17" s="10">
        <f ca="1">IFERROR(__xludf.DUMMYFUNCTION("""COMPUTED_VALUE"""),1)</f>
        <v>1</v>
      </c>
      <c r="K17" s="10"/>
      <c r="L17" s="10"/>
      <c r="M17" s="10"/>
      <c r="N17" s="10"/>
      <c r="O17" s="10"/>
      <c r="P17" s="10"/>
      <c r="Q17" s="10"/>
      <c r="R17" s="10"/>
      <c r="S17" s="10"/>
      <c r="T17" s="10"/>
      <c r="U17" s="10"/>
      <c r="V17" s="10">
        <f ca="1">IFERROR(__xludf.DUMMYFUNCTION("""COMPUTED_VALUE"""),1)</f>
        <v>1</v>
      </c>
      <c r="W17" s="10"/>
      <c r="X17" s="10"/>
      <c r="Y17" s="10"/>
      <c r="Z17" s="10">
        <f ca="1">IFERROR(__xludf.DUMMYFUNCTION("""COMPUTED_VALUE"""),0.5)</f>
        <v>0.5</v>
      </c>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
        <f ca="1">IFERROR(__xludf.DUMMYFUNCTION("""COMPUTED_VALUE"""),2.5)</f>
        <v>2.5</v>
      </c>
    </row>
    <row r="18" spans="1:64" ht="12.75" x14ac:dyDescent="0.2">
      <c r="A18" s="3" t="str">
        <f ca="1">IFERROR(__xludf.DUMMYFUNCTION("""COMPUTED_VALUE"""),"NOMBRE")</f>
        <v>NOMBRE</v>
      </c>
      <c r="B18" s="4">
        <f ca="1">IFERROR(__xludf.DUMMYFUNCTION("""COMPUTED_VALUE"""),45200)</f>
        <v>45200</v>
      </c>
      <c r="C18" s="5"/>
      <c r="D18" s="4">
        <f ca="1">IFERROR(__xludf.DUMMYFUNCTION("""COMPUTED_VALUE"""),45201)</f>
        <v>45201</v>
      </c>
      <c r="E18" s="5"/>
      <c r="F18" s="4">
        <f ca="1">IFERROR(__xludf.DUMMYFUNCTION("""COMPUTED_VALUE"""),45202)</f>
        <v>45202</v>
      </c>
      <c r="G18" s="5"/>
      <c r="H18" s="4">
        <f ca="1">IFERROR(__xludf.DUMMYFUNCTION("""COMPUTED_VALUE"""),45203)</f>
        <v>45203</v>
      </c>
      <c r="I18" s="5"/>
      <c r="J18" s="4">
        <f ca="1">IFERROR(__xludf.DUMMYFUNCTION("""COMPUTED_VALUE"""),45204)</f>
        <v>45204</v>
      </c>
      <c r="K18" s="5"/>
      <c r="L18" s="4">
        <f ca="1">IFERROR(__xludf.DUMMYFUNCTION("""COMPUTED_VALUE"""),45205)</f>
        <v>45205</v>
      </c>
      <c r="M18" s="5"/>
      <c r="N18" s="4">
        <f ca="1">IFERROR(__xludf.DUMMYFUNCTION("""COMPUTED_VALUE"""),45206)</f>
        <v>45206</v>
      </c>
      <c r="O18" s="5" t="str">
        <f ca="1">IFERROR(__xludf.DUMMYFUNCTION("""COMPUTED_VALUE"""),"NO SE CITO")</f>
        <v>NO SE CITO</v>
      </c>
      <c r="P18" s="4">
        <f ca="1">IFERROR(__xludf.DUMMYFUNCTION("""COMPUTED_VALUE"""),45207)</f>
        <v>45207</v>
      </c>
      <c r="Q18" s="5"/>
      <c r="R18" s="4">
        <f ca="1">IFERROR(__xludf.DUMMYFUNCTION("""COMPUTED_VALUE"""),45208)</f>
        <v>45208</v>
      </c>
      <c r="S18" s="5"/>
      <c r="T18" s="4">
        <f ca="1">IFERROR(__xludf.DUMMYFUNCTION("""COMPUTED_VALUE"""),45209)</f>
        <v>45209</v>
      </c>
      <c r="U18" s="5"/>
      <c r="V18" s="4">
        <f ca="1">IFERROR(__xludf.DUMMYFUNCTION("""COMPUTED_VALUE"""),45210)</f>
        <v>45210</v>
      </c>
      <c r="W18" s="5"/>
      <c r="X18" s="4">
        <f ca="1">IFERROR(__xludf.DUMMYFUNCTION("""COMPUTED_VALUE"""),45211)</f>
        <v>45211</v>
      </c>
      <c r="Y18" s="5"/>
      <c r="Z18" s="4">
        <f ca="1">IFERROR(__xludf.DUMMYFUNCTION("""COMPUTED_VALUE"""),45212)</f>
        <v>45212</v>
      </c>
      <c r="AA18" s="5"/>
      <c r="AB18" s="4">
        <f ca="1">IFERROR(__xludf.DUMMYFUNCTION("""COMPUTED_VALUE"""),45213)</f>
        <v>45213</v>
      </c>
      <c r="AC18" s="5"/>
      <c r="AD18" s="4">
        <f ca="1">IFERROR(__xludf.DUMMYFUNCTION("""COMPUTED_VALUE"""),45214)</f>
        <v>45214</v>
      </c>
      <c r="AE18" s="5"/>
      <c r="AF18" s="4">
        <f ca="1">IFERROR(__xludf.DUMMYFUNCTION("""COMPUTED_VALUE"""),45215)</f>
        <v>45215</v>
      </c>
      <c r="AG18" s="5"/>
      <c r="AH18" s="4">
        <f ca="1">IFERROR(__xludf.DUMMYFUNCTION("""COMPUTED_VALUE"""),45216)</f>
        <v>45216</v>
      </c>
      <c r="AI18" s="5"/>
      <c r="AJ18" s="4">
        <f ca="1">IFERROR(__xludf.DUMMYFUNCTION("""COMPUTED_VALUE"""),45217)</f>
        <v>45217</v>
      </c>
      <c r="AK18" s="5"/>
      <c r="AL18" s="4">
        <f ca="1">IFERROR(__xludf.DUMMYFUNCTION("""COMPUTED_VALUE"""),45218)</f>
        <v>45218</v>
      </c>
      <c r="AM18" s="5"/>
      <c r="AN18" s="4">
        <f ca="1">IFERROR(__xludf.DUMMYFUNCTION("""COMPUTED_VALUE"""),45219)</f>
        <v>45219</v>
      </c>
      <c r="AO18" s="5"/>
      <c r="AP18" s="4">
        <f ca="1">IFERROR(__xludf.DUMMYFUNCTION("""COMPUTED_VALUE"""),45220)</f>
        <v>45220</v>
      </c>
      <c r="AQ18" s="5" t="str">
        <f ca="1">IFERROR(__xludf.DUMMYFUNCTION("""COMPUTED_VALUE"""),"NO SE CITO")</f>
        <v>NO SE CITO</v>
      </c>
      <c r="AR18" s="4">
        <f ca="1">IFERROR(__xludf.DUMMYFUNCTION("""COMPUTED_VALUE"""),45221)</f>
        <v>45221</v>
      </c>
      <c r="AS18" s="5"/>
      <c r="AT18" s="4">
        <f ca="1">IFERROR(__xludf.DUMMYFUNCTION("""COMPUTED_VALUE"""),45222)</f>
        <v>45222</v>
      </c>
      <c r="AU18" s="5" t="str">
        <f ca="1">IFERROR(__xludf.DUMMYFUNCTION("""COMPUTED_VALUE"""),"VACACIONES")</f>
        <v>VACACIONES</v>
      </c>
      <c r="AV18" s="4">
        <f ca="1">IFERROR(__xludf.DUMMYFUNCTION("""COMPUTED_VALUE"""),45223)</f>
        <v>45223</v>
      </c>
      <c r="AW18" s="5" t="str">
        <f ca="1">IFERROR(__xludf.DUMMYFUNCTION("""COMPUTED_VALUE"""),"VACACIONES")</f>
        <v>VACACIONES</v>
      </c>
      <c r="AX18" s="4">
        <f ca="1">IFERROR(__xludf.DUMMYFUNCTION("""COMPUTED_VALUE"""),45224)</f>
        <v>45224</v>
      </c>
      <c r="AY18" s="5"/>
      <c r="AZ18" s="4">
        <f ca="1">IFERROR(__xludf.DUMMYFUNCTION("""COMPUTED_VALUE"""),45225)</f>
        <v>45225</v>
      </c>
      <c r="BA18" s="5"/>
      <c r="BB18" s="4">
        <f ca="1">IFERROR(__xludf.DUMMYFUNCTION("""COMPUTED_VALUE"""),45226)</f>
        <v>45226</v>
      </c>
      <c r="BC18" s="5"/>
      <c r="BD18" s="4">
        <f ca="1">IFERROR(__xludf.DUMMYFUNCTION("""COMPUTED_VALUE"""),45227)</f>
        <v>45227</v>
      </c>
      <c r="BE18" s="5" t="str">
        <f ca="1">IFERROR(__xludf.DUMMYFUNCTION("""COMPUTED_VALUE"""),"NO SE CITO")</f>
        <v>NO SE CITO</v>
      </c>
      <c r="BF18" s="4">
        <f ca="1">IFERROR(__xludf.DUMMYFUNCTION("""COMPUTED_VALUE"""),45228)</f>
        <v>45228</v>
      </c>
      <c r="BG18" s="5"/>
      <c r="BH18" s="4">
        <f ca="1">IFERROR(__xludf.DUMMYFUNCTION("""COMPUTED_VALUE"""),45229)</f>
        <v>45229</v>
      </c>
      <c r="BI18" s="5"/>
      <c r="BJ18" s="4">
        <f ca="1">IFERROR(__xludf.DUMMYFUNCTION("""COMPUTED_VALUE"""),45230)</f>
        <v>45230</v>
      </c>
      <c r="BK18" s="5"/>
      <c r="BL18" s="6" t="str">
        <f ca="1">IFERROR(__xludf.DUMMYFUNCTION("""COMPUTED_VALUE"""),"HORAS EXTRA")</f>
        <v>HORAS EXTRA</v>
      </c>
    </row>
    <row r="19" spans="1:64" ht="12.75" x14ac:dyDescent="0.2">
      <c r="A19" s="18" t="str">
        <f ca="1">IFERROR(__xludf.DUMMYFUNCTION("""COMPUTED_VALUE"""),"GILBERTO OLIVARES")</f>
        <v>GILBERTO OLIVARES</v>
      </c>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8"/>
    </row>
    <row r="20" spans="1:64" ht="79.5" customHeight="1" x14ac:dyDescent="0.2">
      <c r="A20" s="17"/>
      <c r="B20" s="16"/>
      <c r="C20" s="17"/>
      <c r="D20" s="16" t="str">
        <f ca="1">IFERROR(__xludf.DUMMYFUNCTION("""COMPUTED_VALUE"""),"-Se realiza inventario y mantenimiento de herramienta.")</f>
        <v>-Se realiza inventario y mantenimiento de herramienta.</v>
      </c>
      <c r="E20" s="17"/>
      <c r="F20" s="16" t="str">
        <f ca="1">IFERROR(__xludf.DUMMYFUNCTION("""COMPUTED_VALUE"""),"-Certificación de F.O. de procesos a subestación de automatización.")</f>
        <v>-Certificación de F.O. de procesos a subestación de automatización.</v>
      </c>
      <c r="G20" s="17"/>
      <c r="H20" s="16" t="str">
        <f ca="1">IFERROR(__xludf.DUMMYFUNCTION("""COMPUTED_VALUE"""),"-Certificación de F.O. de sala eléctrica del volcador de automatización.")</f>
        <v>-Certificación de F.O. de sala eléctrica del volcador de automatización.</v>
      </c>
      <c r="I20" s="17"/>
      <c r="J20" s="16" t="str">
        <f ca="1">IFERROR(__xludf.DUMMYFUNCTION("""COMPUTED_VALUE"""),"-Revisión de enlaces de F.O. de Gerardo Perez, en laminación.                                                                 -Revisión de enlaces de F.O. de Portillo en laminación.")</f>
        <v>-Revisión de enlaces de F.O. de Gerardo Perez, en laminación.                                                                 -Revisión de enlaces de F.O. de Portillo en laminación.</v>
      </c>
      <c r="K20" s="17"/>
      <c r="L20" s="16" t="str">
        <f ca="1">IFERROR(__xludf.DUMMYFUNCTION("""COMPUTED_VALUE"""),"-Instalación de jumper de F.O. en procesos.                                                                   -Revisión de F.O. de Portillo en laminación.")</f>
        <v>-Instalación de jumper de F.O. en procesos.                                                                   -Revisión de F.O. de Portillo en laminación.</v>
      </c>
      <c r="M20" s="17"/>
      <c r="N20" s="16"/>
      <c r="O20" s="17"/>
      <c r="P20" s="16"/>
      <c r="Q20" s="17"/>
      <c r="R20" s="16" t="str">
        <f ca="1">IFERROR(__xludf.DUMMYFUNCTION("""COMPUTED_VALUE"""),"-Se realiza levantamiento en cuarto de calidad para dar de alta el NVR y CPU del iba en laminación del Ing Portillo.")</f>
        <v>-Se realiza levantamiento en cuarto de calidad para dar de alta el NVR y CPU del iba en laminación del Ing Portillo.</v>
      </c>
      <c r="S20" s="17"/>
      <c r="T20" s="16" t="str">
        <f ca="1">IFERROR(__xludf.DUMMYFUNCTION("""COMPUTED_VALUE"""),"-Se revisa enlace de torre de gas a la caseta chatarra, se restablece, de Valeria Puga.")</f>
        <v>-Se revisa enlace de torre de gas a la caseta chatarra, se restablece, de Valeria Puga.</v>
      </c>
      <c r="U20" s="17"/>
      <c r="V20" s="16" t="str">
        <f ca="1">IFERROR(__xludf.DUMMYFUNCTION("""COMPUTED_VALUE"""),"- Se realizan permisos para mantenimeinto de cámaras en zona de piletas, pero se suspende por el clima.                                                                            - Se realiza la instalación de la antena de la caseta de chatarra de Valeria"&amp;" Puega.                                                                     - Se restablece pluma de báscula del ing. Zamora.")</f>
        <v>- Se realizan permisos para mantenimeinto de cámaras en zona de piletas, pero se suspende por el clima.                                                                            - Se realiza la instalación de la antena de la caseta de chatarra de Valeria Puega.                                                                     - Se restablece pluma de báscula del ing. Zamora.</v>
      </c>
      <c r="W20" s="17"/>
      <c r="X20" s="16" t="str">
        <f ca="1">IFERROR(__xludf.DUMMYFUNCTION("""COMPUTED_VALUE"""),"-Configuración de cámara del estante #7 en laminación de Cerón.                                                   -Instalación de accesorios y CPU del iba en el cuarto de calidad de Portillo en laminación.")</f>
        <v>-Configuración de cámara del estante #7 en laminación de Cerón.                                                   -Instalación de accesorios y CPU del iba en el cuarto de calidad de Portillo en laminación.</v>
      </c>
      <c r="Y20" s="17"/>
      <c r="Z20" s="16" t="str">
        <f ca="1">IFERROR(__xludf.DUMMYFUNCTION("""COMPUTED_VALUE"""),"-Mantenimiento de cámaras, cancelado por la lluvia en patio de chatarra.                                          -Revisión de cable utp del orbis en laminación. ")</f>
        <v xml:space="preserve">-Mantenimiento de cámaras, cancelado por la lluvia en patio de chatarra.                                          -Revisión de cable utp del orbis en laminación. </v>
      </c>
      <c r="AA20" s="17"/>
      <c r="AB20" s="16" t="str">
        <f ca="1">IFERROR(__xludf.DUMMYFUNCTION("""COMPUTED_VALUE"""),"-Mantenimiento de cámaras, cancelado por la velocidad del viento en patio de chatarra.                                          -Revisión de cable utp del orbis en laminación. ")</f>
        <v xml:space="preserve">-Mantenimiento de cámaras, cancelado por la velocidad del viento en patio de chatarra.                                          -Revisión de cable utp del orbis en laminación. </v>
      </c>
      <c r="AC20" s="17"/>
      <c r="AD20" s="16"/>
      <c r="AE20" s="17"/>
      <c r="AF20" s="16" t="str">
        <f ca="1">IFERROR(__xludf.DUMMYFUNCTION("""COMPUTED_VALUE"""),"-Se revisa la trayectoria para instalar el cable utp en laminación de Gerardo Perez")</f>
        <v>-Se revisa la trayectoria para instalar el cable utp en laminación de Gerardo Perez</v>
      </c>
      <c r="AG20" s="17"/>
      <c r="AH20" s="16" t="str">
        <f ca="1">IFERROR(__xludf.DUMMYFUNCTION("""COMPUTED_VALUE"""),"-Se realiza levantamiento para instalación de F.O. en sala eléctrica parrila de carga de Cerón.")</f>
        <v>-Se realiza levantamiento para instalación de F.O. en sala eléctrica parrila de carga de Cerón.</v>
      </c>
      <c r="AI20" s="17"/>
      <c r="AJ20" s="16" t="str">
        <f ca="1">IFERROR(__xludf.DUMMYFUNCTION("""COMPUTED_VALUE"""),"- Se revisa trayectoria de F.O. para el orbis 1 de lamianación de Gerardo Perez.")</f>
        <v>- Se revisa trayectoria de F.O. para el orbis 1 de lamianación de Gerardo Perez.</v>
      </c>
      <c r="AK20" s="17"/>
      <c r="AL20" s="16" t="str">
        <f ca="1">IFERROR(__xludf.DUMMYFUNCTION("""COMPUTED_VALUE"""),"-Mantenimieto de cámara patio escoria y zona de piletas de Valeria.")</f>
        <v>-Mantenimieto de cámara patio escoria y zona de piletas de Valeria.</v>
      </c>
      <c r="AM20" s="17"/>
      <c r="AN20" s="16" t="str">
        <f ca="1">IFERROR(__xludf.DUMMYFUNCTION("""COMPUTED_VALUE"""),"-Mantenimeito de cámara de zona de piletas y patio de chatarra de Valeria Puga.")</f>
        <v>-Mantenimeito de cámara de zona de piletas y patio de chatarra de Valeria Puga.</v>
      </c>
      <c r="AO20" s="17"/>
      <c r="AP20" s="16"/>
      <c r="AQ20" s="17"/>
      <c r="AR20" s="16"/>
      <c r="AS20" s="17"/>
      <c r="AT20" s="16"/>
      <c r="AU20" s="17"/>
      <c r="AV20" s="16"/>
      <c r="AW20" s="17"/>
      <c r="AX20" s="16" t="str">
        <f ca="1">IFERROR(__xludf.DUMMYFUNCTION("""COMPUTED_VALUE"""),"-Instalación de tuberia en redi para cámaras del inge Hiamin.")</f>
        <v>-Instalación de tuberia en redi para cámaras del inge Hiamin.</v>
      </c>
      <c r="AY20" s="17"/>
      <c r="AZ20" s="16" t="str">
        <f ca="1">IFERROR(__xludf.DUMMYFUNCTION("""COMPUTED_VALUE"""),"-Se inicia ponchado de  F.O. de una punta de Redi del ing. Osorio")</f>
        <v>-Se inicia ponchado de  F.O. de una punta de Redi del ing. Osorio</v>
      </c>
      <c r="BA20" s="17"/>
      <c r="BB20" s="16" t="str">
        <f ca="1">IFERROR(__xludf.DUMMYFUNCTION("""COMPUTED_VALUE"""),"-Se configuran los 8 enlaces para Redi del ing. Hiamín y se instalan.")</f>
        <v>-Se configuran los 8 enlaces para Redi del ing. Hiamín y se instalan.</v>
      </c>
      <c r="BC20" s="17"/>
      <c r="BD20" s="16"/>
      <c r="BE20" s="17"/>
      <c r="BF20" s="16"/>
      <c r="BG20" s="17"/>
      <c r="BH20" s="16" t="str">
        <f ca="1">IFERROR(__xludf.DUMMYFUNCTION("""COMPUTED_VALUE"""),"-Se termina de instalar tuberia en el pulpito de redi para los AP de Hiamin.")</f>
        <v>-Se termina de instalar tuberia en el pulpito de redi para los AP de Hiamin.</v>
      </c>
      <c r="BI20" s="17"/>
      <c r="BJ20" s="16" t="str">
        <f ca="1">IFERROR(__xludf.DUMMYFUNCTION("""COMPUTED_VALUE"""),"-Se realiza instalación de tuberia en redi para cámara del ing. Hiamin.")</f>
        <v>-Se realiza instalación de tuberia en redi para cámara del ing. Hiamin.</v>
      </c>
      <c r="BK20" s="17"/>
      <c r="BL20" s="8"/>
    </row>
    <row r="21" spans="1:64" ht="12.75" x14ac:dyDescent="0.2">
      <c r="A21" s="9" t="str">
        <f ca="1">IFERROR(__xludf.DUMMYFUNCTION("""COMPUTED_VALUE"""),"HORAS EXTRA/PRIMA ALIMENTICIA")</f>
        <v>HORAS EXTRA/PRIMA ALIMENTICIA</v>
      </c>
      <c r="B21" s="10"/>
      <c r="C21" s="10"/>
      <c r="D21" s="10"/>
      <c r="E21" s="10"/>
      <c r="F21" s="10"/>
      <c r="G21" s="10"/>
      <c r="H21" s="10"/>
      <c r="I21" s="10"/>
      <c r="J21" s="10">
        <f ca="1">IFERROR(__xludf.DUMMYFUNCTION("""COMPUTED_VALUE"""),1)</f>
        <v>1</v>
      </c>
      <c r="K21" s="10"/>
      <c r="L21" s="10"/>
      <c r="M21" s="10"/>
      <c r="N21" s="10"/>
      <c r="O21" s="10"/>
      <c r="P21" s="10"/>
      <c r="Q21" s="10"/>
      <c r="R21" s="10"/>
      <c r="S21" s="10"/>
      <c r="T21" s="10"/>
      <c r="U21" s="10"/>
      <c r="V21" s="10">
        <f ca="1">IFERROR(__xludf.DUMMYFUNCTION("""COMPUTED_VALUE"""),1)</f>
        <v>1</v>
      </c>
      <c r="W21" s="10"/>
      <c r="X21" s="10"/>
      <c r="Y21" s="10"/>
      <c r="Z21" s="10">
        <f ca="1">IFERROR(__xludf.DUMMYFUNCTION("""COMPUTED_VALUE"""),0.5)</f>
        <v>0.5</v>
      </c>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
        <f ca="1">IFERROR(__xludf.DUMMYFUNCTION("""COMPUTED_VALUE"""),2.5)</f>
        <v>2.5</v>
      </c>
    </row>
    <row r="22" spans="1:64" ht="12.75" x14ac:dyDescent="0.2">
      <c r="A22" s="3" t="str">
        <f ca="1">IFERROR(__xludf.DUMMYFUNCTION("""COMPUTED_VALUE"""),"NOMBRE")</f>
        <v>NOMBRE</v>
      </c>
      <c r="B22" s="4">
        <f ca="1">IFERROR(__xludf.DUMMYFUNCTION("""COMPUTED_VALUE"""),45200)</f>
        <v>45200</v>
      </c>
      <c r="C22" s="5"/>
      <c r="D22" s="4">
        <f ca="1">IFERROR(__xludf.DUMMYFUNCTION("""COMPUTED_VALUE"""),45201)</f>
        <v>45201</v>
      </c>
      <c r="E22" s="5"/>
      <c r="F22" s="4">
        <f ca="1">IFERROR(__xludf.DUMMYFUNCTION("""COMPUTED_VALUE"""),45202)</f>
        <v>45202</v>
      </c>
      <c r="G22" s="5"/>
      <c r="H22" s="4">
        <f ca="1">IFERROR(__xludf.DUMMYFUNCTION("""COMPUTED_VALUE"""),45203)</f>
        <v>45203</v>
      </c>
      <c r="I22" s="5"/>
      <c r="J22" s="4">
        <f ca="1">IFERROR(__xludf.DUMMYFUNCTION("""COMPUTED_VALUE"""),45204)</f>
        <v>45204</v>
      </c>
      <c r="K22" s="5"/>
      <c r="L22" s="4">
        <f ca="1">IFERROR(__xludf.DUMMYFUNCTION("""COMPUTED_VALUE"""),45205)</f>
        <v>45205</v>
      </c>
      <c r="M22" s="5"/>
      <c r="N22" s="4">
        <f ca="1">IFERROR(__xludf.DUMMYFUNCTION("""COMPUTED_VALUE"""),45206)</f>
        <v>45206</v>
      </c>
      <c r="O22" s="5" t="str">
        <f ca="1">IFERROR(__xludf.DUMMYFUNCTION("""COMPUTED_VALUE"""),"NO SE CITO")</f>
        <v>NO SE CITO</v>
      </c>
      <c r="P22" s="4">
        <f ca="1">IFERROR(__xludf.DUMMYFUNCTION("""COMPUTED_VALUE"""),45207)</f>
        <v>45207</v>
      </c>
      <c r="Q22" s="5"/>
      <c r="R22" s="4">
        <f ca="1">IFERROR(__xludf.DUMMYFUNCTION("""COMPUTED_VALUE"""),45208)</f>
        <v>45208</v>
      </c>
      <c r="S22" s="5"/>
      <c r="T22" s="4">
        <f ca="1">IFERROR(__xludf.DUMMYFUNCTION("""COMPUTED_VALUE"""),45209)</f>
        <v>45209</v>
      </c>
      <c r="U22" s="5"/>
      <c r="V22" s="4">
        <f ca="1">IFERROR(__xludf.DUMMYFUNCTION("""COMPUTED_VALUE"""),45210)</f>
        <v>45210</v>
      </c>
      <c r="W22" s="5"/>
      <c r="X22" s="4">
        <f ca="1">IFERROR(__xludf.DUMMYFUNCTION("""COMPUTED_VALUE"""),45211)</f>
        <v>45211</v>
      </c>
      <c r="Y22" s="5"/>
      <c r="Z22" s="4">
        <f ca="1">IFERROR(__xludf.DUMMYFUNCTION("""COMPUTED_VALUE"""),45212)</f>
        <v>45212</v>
      </c>
      <c r="AA22" s="5"/>
      <c r="AB22" s="4">
        <f ca="1">IFERROR(__xludf.DUMMYFUNCTION("""COMPUTED_VALUE"""),45213)</f>
        <v>45213</v>
      </c>
      <c r="AC22" s="5"/>
      <c r="AD22" s="4">
        <f ca="1">IFERROR(__xludf.DUMMYFUNCTION("""COMPUTED_VALUE"""),45214)</f>
        <v>45214</v>
      </c>
      <c r="AE22" s="5"/>
      <c r="AF22" s="4">
        <f ca="1">IFERROR(__xludf.DUMMYFUNCTION("""COMPUTED_VALUE"""),45215)</f>
        <v>45215</v>
      </c>
      <c r="AG22" s="5"/>
      <c r="AH22" s="4">
        <f ca="1">IFERROR(__xludf.DUMMYFUNCTION("""COMPUTED_VALUE"""),45216)</f>
        <v>45216</v>
      </c>
      <c r="AI22" s="5"/>
      <c r="AJ22" s="4">
        <f ca="1">IFERROR(__xludf.DUMMYFUNCTION("""COMPUTED_VALUE"""),45217)</f>
        <v>45217</v>
      </c>
      <c r="AK22" s="5"/>
      <c r="AL22" s="4">
        <f ca="1">IFERROR(__xludf.DUMMYFUNCTION("""COMPUTED_VALUE"""),45218)</f>
        <v>45218</v>
      </c>
      <c r="AM22" s="5"/>
      <c r="AN22" s="4">
        <f ca="1">IFERROR(__xludf.DUMMYFUNCTION("""COMPUTED_VALUE"""),45219)</f>
        <v>45219</v>
      </c>
      <c r="AO22" s="5"/>
      <c r="AP22" s="4">
        <f ca="1">IFERROR(__xludf.DUMMYFUNCTION("""COMPUTED_VALUE"""),45220)</f>
        <v>45220</v>
      </c>
      <c r="AQ22" s="5" t="str">
        <f ca="1">IFERROR(__xludf.DUMMYFUNCTION("""COMPUTED_VALUE"""),"NO SE CITO")</f>
        <v>NO SE CITO</v>
      </c>
      <c r="AR22" s="4">
        <f ca="1">IFERROR(__xludf.DUMMYFUNCTION("""COMPUTED_VALUE"""),45221)</f>
        <v>45221</v>
      </c>
      <c r="AS22" s="5"/>
      <c r="AT22" s="4">
        <f ca="1">IFERROR(__xludf.DUMMYFUNCTION("""COMPUTED_VALUE"""),45222)</f>
        <v>45222</v>
      </c>
      <c r="AU22" s="5"/>
      <c r="AV22" s="4">
        <f ca="1">IFERROR(__xludf.DUMMYFUNCTION("""COMPUTED_VALUE"""),45223)</f>
        <v>45223</v>
      </c>
      <c r="AW22" s="5"/>
      <c r="AX22" s="4">
        <f ca="1">IFERROR(__xludf.DUMMYFUNCTION("""COMPUTED_VALUE"""),45224)</f>
        <v>45224</v>
      </c>
      <c r="AY22" s="5"/>
      <c r="AZ22" s="4">
        <f ca="1">IFERROR(__xludf.DUMMYFUNCTION("""COMPUTED_VALUE"""),45225)</f>
        <v>45225</v>
      </c>
      <c r="BA22" s="5"/>
      <c r="BB22" s="4">
        <f ca="1">IFERROR(__xludf.DUMMYFUNCTION("""COMPUTED_VALUE"""),45226)</f>
        <v>45226</v>
      </c>
      <c r="BC22" s="5" t="str">
        <f ca="1">IFERROR(__xludf.DUMMYFUNCTION("""COMPUTED_VALUE"""),"VACACIONES")</f>
        <v>VACACIONES</v>
      </c>
      <c r="BD22" s="4">
        <f ca="1">IFERROR(__xludf.DUMMYFUNCTION("""COMPUTED_VALUE"""),45227)</f>
        <v>45227</v>
      </c>
      <c r="BE22" s="5" t="str">
        <f ca="1">IFERROR(__xludf.DUMMYFUNCTION("""COMPUTED_VALUE"""),"NO SE CITO")</f>
        <v>NO SE CITO</v>
      </c>
      <c r="BF22" s="4">
        <f ca="1">IFERROR(__xludf.DUMMYFUNCTION("""COMPUTED_VALUE"""),45228)</f>
        <v>45228</v>
      </c>
      <c r="BG22" s="5"/>
      <c r="BH22" s="4">
        <f ca="1">IFERROR(__xludf.DUMMYFUNCTION("""COMPUTED_VALUE"""),45229)</f>
        <v>45229</v>
      </c>
      <c r="BI22" s="5"/>
      <c r="BJ22" s="4">
        <f ca="1">IFERROR(__xludf.DUMMYFUNCTION("""COMPUTED_VALUE"""),45230)</f>
        <v>45230</v>
      </c>
      <c r="BK22" s="5"/>
      <c r="BL22" s="6" t="str">
        <f ca="1">IFERROR(__xludf.DUMMYFUNCTION("""COMPUTED_VALUE"""),"HORAS EXTRA")</f>
        <v>HORAS EXTRA</v>
      </c>
    </row>
    <row r="23" spans="1:64" ht="12.75" x14ac:dyDescent="0.2">
      <c r="A23" s="18" t="str">
        <f ca="1">IFERROR(__xludf.DUMMYFUNCTION("""COMPUTED_VALUE"""),"DIEGO RODRIGUEZ")</f>
        <v>DIEGO RODRIGUEZ</v>
      </c>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8"/>
    </row>
    <row r="24" spans="1:64" ht="79.5" customHeight="1" x14ac:dyDescent="0.2">
      <c r="A24" s="17"/>
      <c r="B24" s="16"/>
      <c r="C24" s="17"/>
      <c r="D24" s="16" t="str">
        <f ca="1">IFERROR(__xludf.DUMMYFUNCTION("""COMPUTED_VALUE"""),"-Se realiza inventario y mantenimiento de herramienta.")</f>
        <v>-Se realiza inventario y mantenimiento de herramienta.</v>
      </c>
      <c r="E24" s="17"/>
      <c r="F24" s="16" t="str">
        <f ca="1">IFERROR(__xludf.DUMMYFUNCTION("""COMPUTED_VALUE"""),"-Certificación de F.O. de procesos a subestación de automatización.")</f>
        <v>-Certificación de F.O. de procesos a subestación de automatización.</v>
      </c>
      <c r="G24" s="17"/>
      <c r="H24" s="16" t="str">
        <f ca="1">IFERROR(__xludf.DUMMYFUNCTION("""COMPUTED_VALUE"""),"-Certificación de F.O. de sala eléctrica del volcador de automatización.")</f>
        <v>-Certificación de F.O. de sala eléctrica del volcador de automatización.</v>
      </c>
      <c r="I24" s="17"/>
      <c r="J24" s="16" t="str">
        <f ca="1">IFERROR(__xludf.DUMMYFUNCTION("""COMPUTED_VALUE"""),"-Revisión de enlaces de F.O. de Gerardo Perez, en laminación.                                                                 -Revisión de enlaces de F.O. de Portillo en laminación.")</f>
        <v>-Revisión de enlaces de F.O. de Gerardo Perez, en laminación.                                                                 -Revisión de enlaces de F.O. de Portillo en laminación.</v>
      </c>
      <c r="K24" s="17"/>
      <c r="L24" s="16" t="str">
        <f ca="1">IFERROR(__xludf.DUMMYFUNCTION("""COMPUTED_VALUE"""),"-Instalación de jumper de F.O. en procesos.                                                                   -Revisión de F.O. de Portillo en laminación.")</f>
        <v>-Instalación de jumper de F.O. en procesos.                                                                   -Revisión de F.O. de Portillo en laminación.</v>
      </c>
      <c r="M24" s="17"/>
      <c r="N24" s="16"/>
      <c r="O24" s="17"/>
      <c r="P24" s="16"/>
      <c r="Q24" s="17"/>
      <c r="R24" s="16" t="str">
        <f ca="1">IFERROR(__xludf.DUMMYFUNCTION("""COMPUTED_VALUE"""),"-Se realiza levantamiento en cuarto de calidad para dar de alta el NVR y CPU del iba en laminación del Ing Portillo.")</f>
        <v>-Se realiza levantamiento en cuarto de calidad para dar de alta el NVR y CPU del iba en laminación del Ing Portillo.</v>
      </c>
      <c r="S24" s="17"/>
      <c r="T24" s="16" t="str">
        <f ca="1">IFERROR(__xludf.DUMMYFUNCTION("""COMPUTED_VALUE"""),"-Se revisa enlace de torre de gas a la caseta chatarra, se restablece, de Valeria Puga.")</f>
        <v>-Se revisa enlace de torre de gas a la caseta chatarra, se restablece, de Valeria Puga.</v>
      </c>
      <c r="U24" s="17"/>
      <c r="V24" s="16" t="str">
        <f ca="1">IFERROR(__xludf.DUMMYFUNCTION("""COMPUTED_VALUE"""),"- Se realizan permisos para mantenimeinto de cámaras en zona de piletas, pero se suspende por el clima.                                                                            - Se realiza la instalación de la antena de la caseta de chatarra de Valeria"&amp;" Puega.                                                                     - Se restablece pluma de báscula del ing. Zamora.")</f>
        <v>- Se realizan permisos para mantenimeinto de cámaras en zona de piletas, pero se suspende por el clima.                                                                            - Se realiza la instalación de la antena de la caseta de chatarra de Valeria Puega.                                                                     - Se restablece pluma de báscula del ing. Zamora.</v>
      </c>
      <c r="W24" s="17"/>
      <c r="X24" s="16" t="str">
        <f ca="1">IFERROR(__xludf.DUMMYFUNCTION("""COMPUTED_VALUE"""),"-Configuración de cámara del estante #7 en laminación de Cerón.                                                   -Instalación de accesorios y CPU del iba en el cuarto de calidad de Portillo en laminación.")</f>
        <v>-Configuración de cámara del estante #7 en laminación de Cerón.                                                   -Instalación de accesorios y CPU del iba en el cuarto de calidad de Portillo en laminación.</v>
      </c>
      <c r="Y24" s="17"/>
      <c r="Z24" s="16" t="str">
        <f ca="1">IFERROR(__xludf.DUMMYFUNCTION("""COMPUTED_VALUE"""),"-Mantenimiento de cámaras, cancelado por la lluvia en patio de chatarra.                                          -Revisión de cable utp del orbis en laminación. ")</f>
        <v xml:space="preserve">-Mantenimiento de cámaras, cancelado por la lluvia en patio de chatarra.                                          -Revisión de cable utp del orbis en laminación. </v>
      </c>
      <c r="AA24" s="17"/>
      <c r="AB24" s="16" t="str">
        <f ca="1">IFERROR(__xludf.DUMMYFUNCTION("""COMPUTED_VALUE"""),"-Mantenimiento de cámaras, cancelado por la velocidad del viento en patio de chatarra.                                          -Revisión de cable utp del orbis en laminación. ")</f>
        <v xml:space="preserve">-Mantenimiento de cámaras, cancelado por la velocidad del viento en patio de chatarra.                                          -Revisión de cable utp del orbis en laminación. </v>
      </c>
      <c r="AC24" s="17"/>
      <c r="AD24" s="16"/>
      <c r="AE24" s="17"/>
      <c r="AF24" s="16" t="str">
        <f ca="1">IFERROR(__xludf.DUMMYFUNCTION("""COMPUTED_VALUE"""),"-Se revisa la trayectoria para instalar el cable utp en laminación de Gerardo Perez")</f>
        <v>-Se revisa la trayectoria para instalar el cable utp en laminación de Gerardo Perez</v>
      </c>
      <c r="AG24" s="17"/>
      <c r="AH24" s="16" t="str">
        <f ca="1">IFERROR(__xludf.DUMMYFUNCTION("""COMPUTED_VALUE"""),"-Se realiza levantamiento para instalación de F.O. en sala eléctrica parrila de carga de Cerón.")</f>
        <v>-Se realiza levantamiento para instalación de F.O. en sala eléctrica parrila de carga de Cerón.</v>
      </c>
      <c r="AI24" s="17"/>
      <c r="AJ24" s="16" t="str">
        <f ca="1">IFERROR(__xludf.DUMMYFUNCTION("""COMPUTED_VALUE"""),"- Se revisa trayectoria de F.O. para el orbis 1 de lamianación de Gerardo Perez.")</f>
        <v>- Se revisa trayectoria de F.O. para el orbis 1 de lamianación de Gerardo Perez.</v>
      </c>
      <c r="AK24" s="17"/>
      <c r="AL24" s="16" t="str">
        <f ca="1">IFERROR(__xludf.DUMMYFUNCTION("""COMPUTED_VALUE"""),"-Mantenimieto de cámara patio escoria y zona de piletas de Valeria.")</f>
        <v>-Mantenimieto de cámara patio escoria y zona de piletas de Valeria.</v>
      </c>
      <c r="AM24" s="17"/>
      <c r="AN24" s="16" t="str">
        <f ca="1">IFERROR(__xludf.DUMMYFUNCTION("""COMPUTED_VALUE"""),"-Mantenimeito de cámara de zona de piletas y patio de chatarra de Valeria Puga.")</f>
        <v>-Mantenimeito de cámara de zona de piletas y patio de chatarra de Valeria Puga.</v>
      </c>
      <c r="AO24" s="17"/>
      <c r="AP24" s="16"/>
      <c r="AQ24" s="17"/>
      <c r="AR24" s="16"/>
      <c r="AS24" s="17"/>
      <c r="AT24" s="16" t="str">
        <f ca="1">IFERROR(__xludf.DUMMYFUNCTION("""COMPUTED_VALUE"""),"-Se revisa el área para la instalación de tuberia en Redi del inge Hiamin.")</f>
        <v>-Se revisa el área para la instalación de tuberia en Redi del inge Hiamin.</v>
      </c>
      <c r="AU24" s="17"/>
      <c r="AV24" s="16" t="str">
        <f ca="1">IFERROR(__xludf.DUMMYFUNCTION("""COMPUTED_VALUE"""),"-Instalación de tuberia en redi para cámaras del inge Hiamin.")</f>
        <v>-Instalación de tuberia en redi para cámaras del inge Hiamin.</v>
      </c>
      <c r="AW24" s="17"/>
      <c r="AX24" s="16" t="str">
        <f ca="1">IFERROR(__xludf.DUMMYFUNCTION("""COMPUTED_VALUE"""),"-Instalación de tuberia en redi para cámaras del inge Hiamin.")</f>
        <v>-Instalación de tuberia en redi para cámaras del inge Hiamin.</v>
      </c>
      <c r="AY24" s="17"/>
      <c r="AZ24" s="16" t="str">
        <f ca="1">IFERROR(__xludf.DUMMYFUNCTION("""COMPUTED_VALUE"""),"-Instalación de tuberia en Redi para cámaras del inge Hiamín.                                                         -Manteniemiento de cámara ambiental patio de chatarra de Uriel Mendez.")</f>
        <v>-Instalación de tuberia en Redi para cámaras del inge Hiamín.                                                         -Manteniemiento de cámara ambiental patio de chatarra de Uriel Mendez.</v>
      </c>
      <c r="BA24" s="17"/>
      <c r="BB24" s="16"/>
      <c r="BC24" s="17"/>
      <c r="BD24" s="16"/>
      <c r="BE24" s="17"/>
      <c r="BF24" s="16"/>
      <c r="BG24" s="17"/>
      <c r="BH24" s="16" t="str">
        <f ca="1">IFERROR(__xludf.DUMMYFUNCTION("""COMPUTED_VALUE"""),"-Viaje al cedis Tultitlan para levantamiento de 11 cámaras de con el ing Wilfredo.")</f>
        <v>-Viaje al cedis Tultitlan para levantamiento de 11 cámaras de con el ing Wilfredo.</v>
      </c>
      <c r="BI24" s="17"/>
      <c r="BJ24" s="16" t="str">
        <f ca="1">IFERROR(__xludf.DUMMYFUNCTION("""COMPUTED_VALUE"""),"-Se realiza instalación de tuberia en redi para cámara del ing. Hiamin.")</f>
        <v>-Se realiza instalación de tuberia en redi para cámara del ing. Hiamin.</v>
      </c>
      <c r="BK24" s="17"/>
      <c r="BL24" s="8"/>
    </row>
    <row r="25" spans="1:64" ht="12.75" x14ac:dyDescent="0.2">
      <c r="A25" s="9" t="str">
        <f ca="1">IFERROR(__xludf.DUMMYFUNCTION("""COMPUTED_VALUE"""),"HORAS EXTRA/PRIMA ALIMENTICIA")</f>
        <v>HORAS EXTRA/PRIMA ALIMENTICIA</v>
      </c>
      <c r="B25" s="10"/>
      <c r="C25" s="10"/>
      <c r="D25" s="10"/>
      <c r="E25" s="10"/>
      <c r="F25" s="10"/>
      <c r="G25" s="10"/>
      <c r="H25" s="10"/>
      <c r="I25" s="10"/>
      <c r="J25" s="10">
        <f ca="1">IFERROR(__xludf.DUMMYFUNCTION("""COMPUTED_VALUE"""),1)</f>
        <v>1</v>
      </c>
      <c r="K25" s="10"/>
      <c r="L25" s="10"/>
      <c r="M25" s="10"/>
      <c r="N25" s="10"/>
      <c r="O25" s="10"/>
      <c r="P25" s="10"/>
      <c r="Q25" s="10"/>
      <c r="R25" s="10"/>
      <c r="S25" s="10"/>
      <c r="T25" s="10"/>
      <c r="U25" s="10"/>
      <c r="V25" s="10">
        <f ca="1">IFERROR(__xludf.DUMMYFUNCTION("""COMPUTED_VALUE"""),1)</f>
        <v>1</v>
      </c>
      <c r="W25" s="10"/>
      <c r="X25" s="10"/>
      <c r="Y25" s="10"/>
      <c r="Z25" s="10">
        <f ca="1">IFERROR(__xludf.DUMMYFUNCTION("""COMPUTED_VALUE"""),0.5)</f>
        <v>0.5</v>
      </c>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f ca="1">IFERROR(__xludf.DUMMYFUNCTION("""COMPUTED_VALUE"""),4.5)</f>
        <v>4.5</v>
      </c>
      <c r="BI25" s="10"/>
      <c r="BJ25" s="10"/>
      <c r="BK25" s="10"/>
      <c r="BL25" s="1">
        <f ca="1">IFERROR(__xludf.DUMMYFUNCTION("""COMPUTED_VALUE"""),7)</f>
        <v>7</v>
      </c>
    </row>
    <row r="26" spans="1:64" ht="12.75" x14ac:dyDescent="0.2">
      <c r="A26" s="3" t="str">
        <f ca="1">IFERROR(__xludf.DUMMYFUNCTION("""COMPUTED_VALUE"""),"NOMBRE")</f>
        <v>NOMBRE</v>
      </c>
      <c r="B26" s="4">
        <f ca="1">IFERROR(__xludf.DUMMYFUNCTION("""COMPUTED_VALUE"""),45200)</f>
        <v>45200</v>
      </c>
      <c r="C26" s="5"/>
      <c r="D26" s="4">
        <f ca="1">IFERROR(__xludf.DUMMYFUNCTION("""COMPUTED_VALUE"""),45201)</f>
        <v>45201</v>
      </c>
      <c r="E26" s="5"/>
      <c r="F26" s="4">
        <f ca="1">IFERROR(__xludf.DUMMYFUNCTION("""COMPUTED_VALUE"""),45202)</f>
        <v>45202</v>
      </c>
      <c r="G26" s="5"/>
      <c r="H26" s="4">
        <f ca="1">IFERROR(__xludf.DUMMYFUNCTION("""COMPUTED_VALUE"""),45203)</f>
        <v>45203</v>
      </c>
      <c r="I26" s="5"/>
      <c r="J26" s="4">
        <f ca="1">IFERROR(__xludf.DUMMYFUNCTION("""COMPUTED_VALUE"""),45204)</f>
        <v>45204</v>
      </c>
      <c r="K26" s="5"/>
      <c r="L26" s="4">
        <f ca="1">IFERROR(__xludf.DUMMYFUNCTION("""COMPUTED_VALUE"""),45205)</f>
        <v>45205</v>
      </c>
      <c r="M26" s="5"/>
      <c r="N26" s="4">
        <f ca="1">IFERROR(__xludf.DUMMYFUNCTION("""COMPUTED_VALUE"""),45206)</f>
        <v>45206</v>
      </c>
      <c r="O26" s="5"/>
      <c r="P26" s="4">
        <f ca="1">IFERROR(__xludf.DUMMYFUNCTION("""COMPUTED_VALUE"""),45207)</f>
        <v>45207</v>
      </c>
      <c r="Q26" s="5"/>
      <c r="R26" s="4">
        <f ca="1">IFERROR(__xludf.DUMMYFUNCTION("""COMPUTED_VALUE"""),45208)</f>
        <v>45208</v>
      </c>
      <c r="S26" s="5"/>
      <c r="T26" s="4">
        <f ca="1">IFERROR(__xludf.DUMMYFUNCTION("""COMPUTED_VALUE"""),45209)</f>
        <v>45209</v>
      </c>
      <c r="U26" s="5"/>
      <c r="V26" s="4">
        <f ca="1">IFERROR(__xludf.DUMMYFUNCTION("""COMPUTED_VALUE"""),45210)</f>
        <v>45210</v>
      </c>
      <c r="W26" s="5"/>
      <c r="X26" s="4">
        <f ca="1">IFERROR(__xludf.DUMMYFUNCTION("""COMPUTED_VALUE"""),45211)</f>
        <v>45211</v>
      </c>
      <c r="Y26" s="5"/>
      <c r="Z26" s="4">
        <f ca="1">IFERROR(__xludf.DUMMYFUNCTION("""COMPUTED_VALUE"""),45212)</f>
        <v>45212</v>
      </c>
      <c r="AA26" s="5"/>
      <c r="AB26" s="4">
        <f ca="1">IFERROR(__xludf.DUMMYFUNCTION("""COMPUTED_VALUE"""),45213)</f>
        <v>45213</v>
      </c>
      <c r="AC26" s="5"/>
      <c r="AD26" s="4">
        <f ca="1">IFERROR(__xludf.DUMMYFUNCTION("""COMPUTED_VALUE"""),45214)</f>
        <v>45214</v>
      </c>
      <c r="AE26" s="5"/>
      <c r="AF26" s="4">
        <f ca="1">IFERROR(__xludf.DUMMYFUNCTION("""COMPUTED_VALUE"""),45215)</f>
        <v>45215</v>
      </c>
      <c r="AG26" s="5"/>
      <c r="AH26" s="4">
        <f ca="1">IFERROR(__xludf.DUMMYFUNCTION("""COMPUTED_VALUE"""),45216)</f>
        <v>45216</v>
      </c>
      <c r="AI26" s="5"/>
      <c r="AJ26" s="4">
        <f ca="1">IFERROR(__xludf.DUMMYFUNCTION("""COMPUTED_VALUE"""),45217)</f>
        <v>45217</v>
      </c>
      <c r="AK26" s="5"/>
      <c r="AL26" s="4">
        <f ca="1">IFERROR(__xludf.DUMMYFUNCTION("""COMPUTED_VALUE"""),45218)</f>
        <v>45218</v>
      </c>
      <c r="AM26" s="5"/>
      <c r="AN26" s="4">
        <f ca="1">IFERROR(__xludf.DUMMYFUNCTION("""COMPUTED_VALUE"""),45219)</f>
        <v>45219</v>
      </c>
      <c r="AO26" s="5"/>
      <c r="AP26" s="4">
        <f ca="1">IFERROR(__xludf.DUMMYFUNCTION("""COMPUTED_VALUE"""),45220)</f>
        <v>45220</v>
      </c>
      <c r="AQ26" s="5"/>
      <c r="AR26" s="4">
        <f ca="1">IFERROR(__xludf.DUMMYFUNCTION("""COMPUTED_VALUE"""),45221)</f>
        <v>45221</v>
      </c>
      <c r="AS26" s="5"/>
      <c r="AT26" s="4">
        <f ca="1">IFERROR(__xludf.DUMMYFUNCTION("""COMPUTED_VALUE"""),45222)</f>
        <v>45222</v>
      </c>
      <c r="AU26" s="5"/>
      <c r="AV26" s="4">
        <f ca="1">IFERROR(__xludf.DUMMYFUNCTION("""COMPUTED_VALUE"""),45223)</f>
        <v>45223</v>
      </c>
      <c r="AW26" s="5"/>
      <c r="AX26" s="4">
        <f ca="1">IFERROR(__xludf.DUMMYFUNCTION("""COMPUTED_VALUE"""),45224)</f>
        <v>45224</v>
      </c>
      <c r="AY26" s="5"/>
      <c r="AZ26" s="4">
        <f ca="1">IFERROR(__xludf.DUMMYFUNCTION("""COMPUTED_VALUE"""),45225)</f>
        <v>45225</v>
      </c>
      <c r="BA26" s="5"/>
      <c r="BB26" s="4">
        <f ca="1">IFERROR(__xludf.DUMMYFUNCTION("""COMPUTED_VALUE"""),45226)</f>
        <v>45226</v>
      </c>
      <c r="BC26" s="5"/>
      <c r="BD26" s="4">
        <f ca="1">IFERROR(__xludf.DUMMYFUNCTION("""COMPUTED_VALUE"""),45227)</f>
        <v>45227</v>
      </c>
      <c r="BE26" s="5"/>
      <c r="BF26" s="4">
        <f ca="1">IFERROR(__xludf.DUMMYFUNCTION("""COMPUTED_VALUE"""),45228)</f>
        <v>45228</v>
      </c>
      <c r="BG26" s="5"/>
      <c r="BH26" s="4">
        <f ca="1">IFERROR(__xludf.DUMMYFUNCTION("""COMPUTED_VALUE"""),45229)</f>
        <v>45229</v>
      </c>
      <c r="BI26" s="5"/>
      <c r="BJ26" s="4">
        <f ca="1">IFERROR(__xludf.DUMMYFUNCTION("""COMPUTED_VALUE"""),45230)</f>
        <v>45230</v>
      </c>
      <c r="BK26" s="5"/>
      <c r="BL26" s="6" t="str">
        <f ca="1">IFERROR(__xludf.DUMMYFUNCTION("""COMPUTED_VALUE"""),"HORAS EXTRA")</f>
        <v>HORAS EXTRA</v>
      </c>
    </row>
    <row r="27" spans="1:64" ht="12.75" x14ac:dyDescent="0.2">
      <c r="A27" s="18"/>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8"/>
    </row>
    <row r="28" spans="1:64" ht="79.5" customHeight="1" x14ac:dyDescent="0.2">
      <c r="A28" s="17"/>
      <c r="B28" s="16"/>
      <c r="C28" s="17"/>
      <c r="D28" s="16"/>
      <c r="E28" s="17"/>
      <c r="F28" s="16"/>
      <c r="G28" s="17"/>
      <c r="H28" s="16"/>
      <c r="I28" s="17"/>
      <c r="J28" s="16"/>
      <c r="K28" s="17"/>
      <c r="L28" s="16"/>
      <c r="M28" s="17"/>
      <c r="N28" s="16"/>
      <c r="O28" s="17"/>
      <c r="P28" s="16"/>
      <c r="Q28" s="17"/>
      <c r="R28" s="16"/>
      <c r="S28" s="17"/>
      <c r="T28" s="16"/>
      <c r="U28" s="17"/>
      <c r="V28" s="16"/>
      <c r="W28" s="17"/>
      <c r="X28" s="16"/>
      <c r="Y28" s="17"/>
      <c r="Z28" s="16"/>
      <c r="AA28" s="17"/>
      <c r="AB28" s="16"/>
      <c r="AC28" s="17"/>
      <c r="AD28" s="16"/>
      <c r="AE28" s="17"/>
      <c r="AF28" s="16"/>
      <c r="AG28" s="17"/>
      <c r="AH28" s="16"/>
      <c r="AI28" s="17"/>
      <c r="AJ28" s="16"/>
      <c r="AK28" s="17"/>
      <c r="AL28" s="16"/>
      <c r="AM28" s="17"/>
      <c r="AN28" s="16"/>
      <c r="AO28" s="17"/>
      <c r="AP28" s="16"/>
      <c r="AQ28" s="17"/>
      <c r="AR28" s="16"/>
      <c r="AS28" s="17"/>
      <c r="AT28" s="16"/>
      <c r="AU28" s="17"/>
      <c r="AV28" s="16"/>
      <c r="AW28" s="17"/>
      <c r="AX28" s="16"/>
      <c r="AY28" s="17"/>
      <c r="AZ28" s="16"/>
      <c r="BA28" s="17"/>
      <c r="BB28" s="16"/>
      <c r="BC28" s="17"/>
      <c r="BD28" s="16"/>
      <c r="BE28" s="17"/>
      <c r="BF28" s="16"/>
      <c r="BG28" s="17"/>
      <c r="BH28" s="16"/>
      <c r="BI28" s="17"/>
      <c r="BJ28" s="16"/>
      <c r="BK28" s="17"/>
      <c r="BL28" s="8"/>
    </row>
    <row r="29" spans="1:64" ht="12.75" x14ac:dyDescent="0.2">
      <c r="A29" s="9" t="str">
        <f ca="1">IFERROR(__xludf.DUMMYFUNCTION("""COMPUTED_VALUE"""),"HORAS EXTRA/PRIMA ALIMENTICIA")</f>
        <v>HORAS EXTRA/PRIMA ALIMENTICIA</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
        <f ca="1">IFERROR(__xludf.DUMMYFUNCTION("""COMPUTED_VALUE"""),0)</f>
        <v>0</v>
      </c>
    </row>
    <row r="30" spans="1:64" ht="12.75" x14ac:dyDescent="0.2">
      <c r="A30" s="3" t="str">
        <f ca="1">IFERROR(__xludf.DUMMYFUNCTION("""COMPUTED_VALUE"""),"NOMBRE")</f>
        <v>NOMBRE</v>
      </c>
      <c r="B30" s="4">
        <f ca="1">IFERROR(__xludf.DUMMYFUNCTION("""COMPUTED_VALUE"""),45200)</f>
        <v>45200</v>
      </c>
      <c r="C30" s="5"/>
      <c r="D30" s="4">
        <f ca="1">IFERROR(__xludf.DUMMYFUNCTION("""COMPUTED_VALUE"""),45201)</f>
        <v>45201</v>
      </c>
      <c r="E30" s="5"/>
      <c r="F30" s="4">
        <f ca="1">IFERROR(__xludf.DUMMYFUNCTION("""COMPUTED_VALUE"""),45202)</f>
        <v>45202</v>
      </c>
      <c r="G30" s="5"/>
      <c r="H30" s="4">
        <f ca="1">IFERROR(__xludf.DUMMYFUNCTION("""COMPUTED_VALUE"""),45203)</f>
        <v>45203</v>
      </c>
      <c r="I30" s="5"/>
      <c r="J30" s="4">
        <f ca="1">IFERROR(__xludf.DUMMYFUNCTION("""COMPUTED_VALUE"""),45204)</f>
        <v>45204</v>
      </c>
      <c r="K30" s="5"/>
      <c r="L30" s="4">
        <f ca="1">IFERROR(__xludf.DUMMYFUNCTION("""COMPUTED_VALUE"""),45205)</f>
        <v>45205</v>
      </c>
      <c r="M30" s="5"/>
      <c r="N30" s="4">
        <f ca="1">IFERROR(__xludf.DUMMYFUNCTION("""COMPUTED_VALUE"""),45206)</f>
        <v>45206</v>
      </c>
      <c r="O30" s="5"/>
      <c r="P30" s="4">
        <f ca="1">IFERROR(__xludf.DUMMYFUNCTION("""COMPUTED_VALUE"""),45207)</f>
        <v>45207</v>
      </c>
      <c r="Q30" s="5"/>
      <c r="R30" s="4">
        <f ca="1">IFERROR(__xludf.DUMMYFUNCTION("""COMPUTED_VALUE"""),45208)</f>
        <v>45208</v>
      </c>
      <c r="S30" s="5"/>
      <c r="T30" s="4">
        <f ca="1">IFERROR(__xludf.DUMMYFUNCTION("""COMPUTED_VALUE"""),45209)</f>
        <v>45209</v>
      </c>
      <c r="U30" s="5"/>
      <c r="V30" s="4">
        <f ca="1">IFERROR(__xludf.DUMMYFUNCTION("""COMPUTED_VALUE"""),45210)</f>
        <v>45210</v>
      </c>
      <c r="W30" s="5"/>
      <c r="X30" s="4">
        <f ca="1">IFERROR(__xludf.DUMMYFUNCTION("""COMPUTED_VALUE"""),45211)</f>
        <v>45211</v>
      </c>
      <c r="Y30" s="5"/>
      <c r="Z30" s="4">
        <f ca="1">IFERROR(__xludf.DUMMYFUNCTION("""COMPUTED_VALUE"""),45212)</f>
        <v>45212</v>
      </c>
      <c r="AA30" s="5"/>
      <c r="AB30" s="4">
        <f ca="1">IFERROR(__xludf.DUMMYFUNCTION("""COMPUTED_VALUE"""),45213)</f>
        <v>45213</v>
      </c>
      <c r="AC30" s="5"/>
      <c r="AD30" s="4">
        <f ca="1">IFERROR(__xludf.DUMMYFUNCTION("""COMPUTED_VALUE"""),45214)</f>
        <v>45214</v>
      </c>
      <c r="AE30" s="5"/>
      <c r="AF30" s="4">
        <f ca="1">IFERROR(__xludf.DUMMYFUNCTION("""COMPUTED_VALUE"""),45215)</f>
        <v>45215</v>
      </c>
      <c r="AG30" s="5"/>
      <c r="AH30" s="4">
        <f ca="1">IFERROR(__xludf.DUMMYFUNCTION("""COMPUTED_VALUE"""),45216)</f>
        <v>45216</v>
      </c>
      <c r="AI30" s="5"/>
      <c r="AJ30" s="4">
        <f ca="1">IFERROR(__xludf.DUMMYFUNCTION("""COMPUTED_VALUE"""),45217)</f>
        <v>45217</v>
      </c>
      <c r="AK30" s="5"/>
      <c r="AL30" s="4">
        <f ca="1">IFERROR(__xludf.DUMMYFUNCTION("""COMPUTED_VALUE"""),45218)</f>
        <v>45218</v>
      </c>
      <c r="AM30" s="5"/>
      <c r="AN30" s="4">
        <f ca="1">IFERROR(__xludf.DUMMYFUNCTION("""COMPUTED_VALUE"""),45219)</f>
        <v>45219</v>
      </c>
      <c r="AO30" s="5"/>
      <c r="AP30" s="4">
        <f ca="1">IFERROR(__xludf.DUMMYFUNCTION("""COMPUTED_VALUE"""),45220)</f>
        <v>45220</v>
      </c>
      <c r="AQ30" s="5"/>
      <c r="AR30" s="4">
        <f ca="1">IFERROR(__xludf.DUMMYFUNCTION("""COMPUTED_VALUE"""),45221)</f>
        <v>45221</v>
      </c>
      <c r="AS30" s="5"/>
      <c r="AT30" s="4">
        <f ca="1">IFERROR(__xludf.DUMMYFUNCTION("""COMPUTED_VALUE"""),45222)</f>
        <v>45222</v>
      </c>
      <c r="AU30" s="5"/>
      <c r="AV30" s="4">
        <f ca="1">IFERROR(__xludf.DUMMYFUNCTION("""COMPUTED_VALUE"""),45223)</f>
        <v>45223</v>
      </c>
      <c r="AW30" s="5"/>
      <c r="AX30" s="4">
        <f ca="1">IFERROR(__xludf.DUMMYFUNCTION("""COMPUTED_VALUE"""),45224)</f>
        <v>45224</v>
      </c>
      <c r="AY30" s="5"/>
      <c r="AZ30" s="4">
        <f ca="1">IFERROR(__xludf.DUMMYFUNCTION("""COMPUTED_VALUE"""),45225)</f>
        <v>45225</v>
      </c>
      <c r="BA30" s="5"/>
      <c r="BB30" s="4">
        <f ca="1">IFERROR(__xludf.DUMMYFUNCTION("""COMPUTED_VALUE"""),45226)</f>
        <v>45226</v>
      </c>
      <c r="BC30" s="5"/>
      <c r="BD30" s="4">
        <f ca="1">IFERROR(__xludf.DUMMYFUNCTION("""COMPUTED_VALUE"""),45227)</f>
        <v>45227</v>
      </c>
      <c r="BE30" s="5"/>
      <c r="BF30" s="4">
        <f ca="1">IFERROR(__xludf.DUMMYFUNCTION("""COMPUTED_VALUE"""),45228)</f>
        <v>45228</v>
      </c>
      <c r="BG30" s="5"/>
      <c r="BH30" s="4">
        <f ca="1">IFERROR(__xludf.DUMMYFUNCTION("""COMPUTED_VALUE"""),45229)</f>
        <v>45229</v>
      </c>
      <c r="BI30" s="5"/>
      <c r="BJ30" s="4">
        <f ca="1">IFERROR(__xludf.DUMMYFUNCTION("""COMPUTED_VALUE"""),45230)</f>
        <v>45230</v>
      </c>
      <c r="BK30" s="5"/>
      <c r="BL30" s="6" t="str">
        <f ca="1">IFERROR(__xludf.DUMMYFUNCTION("""COMPUTED_VALUE"""),"HORAS EXTRA")</f>
        <v>HORAS EXTRA</v>
      </c>
    </row>
    <row r="31" spans="1:64" ht="12.75" x14ac:dyDescent="0.2">
      <c r="A31" s="18"/>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8"/>
    </row>
    <row r="32" spans="1:64" ht="79.5" customHeight="1" x14ac:dyDescent="0.2">
      <c r="A32" s="17"/>
      <c r="B32" s="16"/>
      <c r="C32" s="17"/>
      <c r="D32" s="16"/>
      <c r="E32" s="17"/>
      <c r="F32" s="16"/>
      <c r="G32" s="17"/>
      <c r="H32" s="16"/>
      <c r="I32" s="17"/>
      <c r="J32" s="16"/>
      <c r="K32" s="17"/>
      <c r="L32" s="16"/>
      <c r="M32" s="17"/>
      <c r="N32" s="16"/>
      <c r="O32" s="17"/>
      <c r="P32" s="16"/>
      <c r="Q32" s="17"/>
      <c r="R32" s="16"/>
      <c r="S32" s="17"/>
      <c r="T32" s="16"/>
      <c r="U32" s="17"/>
      <c r="V32" s="16"/>
      <c r="W32" s="17"/>
      <c r="X32" s="16"/>
      <c r="Y32" s="17"/>
      <c r="Z32" s="16"/>
      <c r="AA32" s="17"/>
      <c r="AB32" s="16"/>
      <c r="AC32" s="17"/>
      <c r="AD32" s="16"/>
      <c r="AE32" s="17"/>
      <c r="AF32" s="16"/>
      <c r="AG32" s="17"/>
      <c r="AH32" s="16"/>
      <c r="AI32" s="17"/>
      <c r="AJ32" s="16"/>
      <c r="AK32" s="17"/>
      <c r="AL32" s="16"/>
      <c r="AM32" s="17"/>
      <c r="AN32" s="16"/>
      <c r="AO32" s="17"/>
      <c r="AP32" s="16"/>
      <c r="AQ32" s="17"/>
      <c r="AR32" s="16"/>
      <c r="AS32" s="17"/>
      <c r="AT32" s="16"/>
      <c r="AU32" s="17"/>
      <c r="AV32" s="16"/>
      <c r="AW32" s="17"/>
      <c r="AX32" s="16"/>
      <c r="AY32" s="17"/>
      <c r="AZ32" s="16"/>
      <c r="BA32" s="17"/>
      <c r="BB32" s="16"/>
      <c r="BC32" s="17"/>
      <c r="BD32" s="16"/>
      <c r="BE32" s="17"/>
      <c r="BF32" s="16"/>
      <c r="BG32" s="17"/>
      <c r="BH32" s="16"/>
      <c r="BI32" s="17"/>
      <c r="BJ32" s="16"/>
      <c r="BK32" s="17"/>
      <c r="BL32" s="8"/>
    </row>
    <row r="33" spans="1:64" ht="12.75" x14ac:dyDescent="0.2">
      <c r="A33" s="9" t="str">
        <f ca="1">IFERROR(__xludf.DUMMYFUNCTION("""COMPUTED_VALUE"""),"HORAS EXTRA/PRIMA ALIMENTICIA")</f>
        <v>HORAS EXTRA/PRIMA ALIMENTICIA</v>
      </c>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
        <f ca="1">IFERROR(__xludf.DUMMYFUNCTION("""COMPUTED_VALUE"""),0)</f>
        <v>0</v>
      </c>
    </row>
    <row r="34" spans="1:64" ht="12.75" x14ac:dyDescent="0.2">
      <c r="A34" s="3" t="str">
        <f ca="1">IFERROR(__xludf.DUMMYFUNCTION("""COMPUTED_VALUE"""),"NOMBRE")</f>
        <v>NOMBRE</v>
      </c>
      <c r="B34" s="4">
        <f ca="1">IFERROR(__xludf.DUMMYFUNCTION("""COMPUTED_VALUE"""),45200)</f>
        <v>45200</v>
      </c>
      <c r="C34" s="5"/>
      <c r="D34" s="4">
        <f ca="1">IFERROR(__xludf.DUMMYFUNCTION("""COMPUTED_VALUE"""),45201)</f>
        <v>45201</v>
      </c>
      <c r="E34" s="5"/>
      <c r="F34" s="4">
        <f ca="1">IFERROR(__xludf.DUMMYFUNCTION("""COMPUTED_VALUE"""),45202)</f>
        <v>45202</v>
      </c>
      <c r="G34" s="5"/>
      <c r="H34" s="4">
        <f ca="1">IFERROR(__xludf.DUMMYFUNCTION("""COMPUTED_VALUE"""),45203)</f>
        <v>45203</v>
      </c>
      <c r="I34" s="5"/>
      <c r="J34" s="4">
        <f ca="1">IFERROR(__xludf.DUMMYFUNCTION("""COMPUTED_VALUE"""),45204)</f>
        <v>45204</v>
      </c>
      <c r="K34" s="5"/>
      <c r="L34" s="4">
        <f ca="1">IFERROR(__xludf.DUMMYFUNCTION("""COMPUTED_VALUE"""),45205)</f>
        <v>45205</v>
      </c>
      <c r="M34" s="5"/>
      <c r="N34" s="4">
        <f ca="1">IFERROR(__xludf.DUMMYFUNCTION("""COMPUTED_VALUE"""),45206)</f>
        <v>45206</v>
      </c>
      <c r="O34" s="5"/>
      <c r="P34" s="4">
        <f ca="1">IFERROR(__xludf.DUMMYFUNCTION("""COMPUTED_VALUE"""),45207)</f>
        <v>45207</v>
      </c>
      <c r="Q34" s="5"/>
      <c r="R34" s="4">
        <f ca="1">IFERROR(__xludf.DUMMYFUNCTION("""COMPUTED_VALUE"""),45208)</f>
        <v>45208</v>
      </c>
      <c r="S34" s="5"/>
      <c r="T34" s="4">
        <f ca="1">IFERROR(__xludf.DUMMYFUNCTION("""COMPUTED_VALUE"""),45209)</f>
        <v>45209</v>
      </c>
      <c r="U34" s="5"/>
      <c r="V34" s="4">
        <f ca="1">IFERROR(__xludf.DUMMYFUNCTION("""COMPUTED_VALUE"""),45210)</f>
        <v>45210</v>
      </c>
      <c r="W34" s="5"/>
      <c r="X34" s="4">
        <f ca="1">IFERROR(__xludf.DUMMYFUNCTION("""COMPUTED_VALUE"""),45211)</f>
        <v>45211</v>
      </c>
      <c r="Y34" s="5"/>
      <c r="Z34" s="4">
        <f ca="1">IFERROR(__xludf.DUMMYFUNCTION("""COMPUTED_VALUE"""),45212)</f>
        <v>45212</v>
      </c>
      <c r="AA34" s="5"/>
      <c r="AB34" s="4">
        <f ca="1">IFERROR(__xludf.DUMMYFUNCTION("""COMPUTED_VALUE"""),45213)</f>
        <v>45213</v>
      </c>
      <c r="AC34" s="5"/>
      <c r="AD34" s="4">
        <f ca="1">IFERROR(__xludf.DUMMYFUNCTION("""COMPUTED_VALUE"""),45214)</f>
        <v>45214</v>
      </c>
      <c r="AE34" s="5"/>
      <c r="AF34" s="4">
        <f ca="1">IFERROR(__xludf.DUMMYFUNCTION("""COMPUTED_VALUE"""),45215)</f>
        <v>45215</v>
      </c>
      <c r="AG34" s="5"/>
      <c r="AH34" s="4">
        <f ca="1">IFERROR(__xludf.DUMMYFUNCTION("""COMPUTED_VALUE"""),45216)</f>
        <v>45216</v>
      </c>
      <c r="AI34" s="5"/>
      <c r="AJ34" s="4">
        <f ca="1">IFERROR(__xludf.DUMMYFUNCTION("""COMPUTED_VALUE"""),45217)</f>
        <v>45217</v>
      </c>
      <c r="AK34" s="5"/>
      <c r="AL34" s="4">
        <f ca="1">IFERROR(__xludf.DUMMYFUNCTION("""COMPUTED_VALUE"""),45218)</f>
        <v>45218</v>
      </c>
      <c r="AM34" s="5"/>
      <c r="AN34" s="4">
        <f ca="1">IFERROR(__xludf.DUMMYFUNCTION("""COMPUTED_VALUE"""),45219)</f>
        <v>45219</v>
      </c>
      <c r="AO34" s="5"/>
      <c r="AP34" s="4">
        <f ca="1">IFERROR(__xludf.DUMMYFUNCTION("""COMPUTED_VALUE"""),45220)</f>
        <v>45220</v>
      </c>
      <c r="AQ34" s="5"/>
      <c r="AR34" s="4">
        <f ca="1">IFERROR(__xludf.DUMMYFUNCTION("""COMPUTED_VALUE"""),45221)</f>
        <v>45221</v>
      </c>
      <c r="AS34" s="5"/>
      <c r="AT34" s="4">
        <f ca="1">IFERROR(__xludf.DUMMYFUNCTION("""COMPUTED_VALUE"""),45222)</f>
        <v>45222</v>
      </c>
      <c r="AU34" s="5"/>
      <c r="AV34" s="4">
        <f ca="1">IFERROR(__xludf.DUMMYFUNCTION("""COMPUTED_VALUE"""),45223)</f>
        <v>45223</v>
      </c>
      <c r="AW34" s="5"/>
      <c r="AX34" s="4">
        <f ca="1">IFERROR(__xludf.DUMMYFUNCTION("""COMPUTED_VALUE"""),45224)</f>
        <v>45224</v>
      </c>
      <c r="AY34" s="5"/>
      <c r="AZ34" s="4">
        <f ca="1">IFERROR(__xludf.DUMMYFUNCTION("""COMPUTED_VALUE"""),45225)</f>
        <v>45225</v>
      </c>
      <c r="BA34" s="5"/>
      <c r="BB34" s="4">
        <f ca="1">IFERROR(__xludf.DUMMYFUNCTION("""COMPUTED_VALUE"""),45226)</f>
        <v>45226</v>
      </c>
      <c r="BC34" s="5"/>
      <c r="BD34" s="4">
        <f ca="1">IFERROR(__xludf.DUMMYFUNCTION("""COMPUTED_VALUE"""),45227)</f>
        <v>45227</v>
      </c>
      <c r="BE34" s="5"/>
      <c r="BF34" s="4">
        <f ca="1">IFERROR(__xludf.DUMMYFUNCTION("""COMPUTED_VALUE"""),45228)</f>
        <v>45228</v>
      </c>
      <c r="BG34" s="5"/>
      <c r="BH34" s="4">
        <f ca="1">IFERROR(__xludf.DUMMYFUNCTION("""COMPUTED_VALUE"""),45229)</f>
        <v>45229</v>
      </c>
      <c r="BI34" s="5"/>
      <c r="BJ34" s="4">
        <f ca="1">IFERROR(__xludf.DUMMYFUNCTION("""COMPUTED_VALUE"""),45230)</f>
        <v>45230</v>
      </c>
      <c r="BK34" s="5"/>
      <c r="BL34" s="6" t="str">
        <f ca="1">IFERROR(__xludf.DUMMYFUNCTION("""COMPUTED_VALUE"""),"HORAS EXTRA")</f>
        <v>HORAS EXTRA</v>
      </c>
    </row>
    <row r="35" spans="1:64" ht="12.75" x14ac:dyDescent="0.2">
      <c r="A35" s="18"/>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8"/>
    </row>
    <row r="36" spans="1:64" ht="79.5" customHeight="1" x14ac:dyDescent="0.2">
      <c r="A36" s="17"/>
      <c r="B36" s="16"/>
      <c r="C36" s="17"/>
      <c r="D36" s="16"/>
      <c r="E36" s="17"/>
      <c r="F36" s="16"/>
      <c r="G36" s="17"/>
      <c r="H36" s="16"/>
      <c r="I36" s="17"/>
      <c r="J36" s="16"/>
      <c r="K36" s="17"/>
      <c r="L36" s="16"/>
      <c r="M36" s="17"/>
      <c r="N36" s="16"/>
      <c r="O36" s="17"/>
      <c r="P36" s="16"/>
      <c r="Q36" s="17"/>
      <c r="R36" s="16"/>
      <c r="S36" s="17"/>
      <c r="T36" s="16"/>
      <c r="U36" s="17"/>
      <c r="V36" s="16"/>
      <c r="W36" s="17"/>
      <c r="X36" s="16"/>
      <c r="Y36" s="17"/>
      <c r="Z36" s="16"/>
      <c r="AA36" s="17"/>
      <c r="AB36" s="16"/>
      <c r="AC36" s="17"/>
      <c r="AD36" s="16"/>
      <c r="AE36" s="17"/>
      <c r="AF36" s="16"/>
      <c r="AG36" s="17"/>
      <c r="AH36" s="16"/>
      <c r="AI36" s="17"/>
      <c r="AJ36" s="16"/>
      <c r="AK36" s="17"/>
      <c r="AL36" s="16"/>
      <c r="AM36" s="17"/>
      <c r="AN36" s="16"/>
      <c r="AO36" s="17"/>
      <c r="AP36" s="16"/>
      <c r="AQ36" s="17"/>
      <c r="AR36" s="16"/>
      <c r="AS36" s="17"/>
      <c r="AT36" s="16"/>
      <c r="AU36" s="17"/>
      <c r="AV36" s="16"/>
      <c r="AW36" s="17"/>
      <c r="AX36" s="16"/>
      <c r="AY36" s="17"/>
      <c r="AZ36" s="16"/>
      <c r="BA36" s="17"/>
      <c r="BB36" s="16"/>
      <c r="BC36" s="17"/>
      <c r="BD36" s="16"/>
      <c r="BE36" s="17"/>
      <c r="BF36" s="16"/>
      <c r="BG36" s="17"/>
      <c r="BH36" s="16"/>
      <c r="BI36" s="17"/>
      <c r="BJ36" s="16"/>
      <c r="BK36" s="17"/>
      <c r="BL36" s="8"/>
    </row>
    <row r="37" spans="1:64" ht="12.75" x14ac:dyDescent="0.2">
      <c r="A37" s="9" t="str">
        <f ca="1">IFERROR(__xludf.DUMMYFUNCTION("""COMPUTED_VALUE"""),"HORAS EXTRA/PRIMA ALIMENTICIA")</f>
        <v>HORAS EXTRA/PRIMA ALIMENTICIA</v>
      </c>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
        <f ca="1">IFERROR(__xludf.DUMMYFUNCTION("""COMPUTED_VALUE"""),0)</f>
        <v>0</v>
      </c>
    </row>
    <row r="38" spans="1:64" ht="12.75" x14ac:dyDescent="0.2">
      <c r="A38" s="3" t="str">
        <f ca="1">IFERROR(__xludf.DUMMYFUNCTION("""COMPUTED_VALUE"""),"NOMBRE")</f>
        <v>NOMBRE</v>
      </c>
      <c r="B38" s="4">
        <f ca="1">IFERROR(__xludf.DUMMYFUNCTION("""COMPUTED_VALUE"""),45200)</f>
        <v>45200</v>
      </c>
      <c r="C38" s="5"/>
      <c r="D38" s="4">
        <f ca="1">IFERROR(__xludf.DUMMYFUNCTION("""COMPUTED_VALUE"""),45201)</f>
        <v>45201</v>
      </c>
      <c r="E38" s="5"/>
      <c r="F38" s="4">
        <f ca="1">IFERROR(__xludf.DUMMYFUNCTION("""COMPUTED_VALUE"""),45202)</f>
        <v>45202</v>
      </c>
      <c r="G38" s="5"/>
      <c r="H38" s="4">
        <f ca="1">IFERROR(__xludf.DUMMYFUNCTION("""COMPUTED_VALUE"""),45203)</f>
        <v>45203</v>
      </c>
      <c r="I38" s="5"/>
      <c r="J38" s="4">
        <f ca="1">IFERROR(__xludf.DUMMYFUNCTION("""COMPUTED_VALUE"""),45204)</f>
        <v>45204</v>
      </c>
      <c r="K38" s="5"/>
      <c r="L38" s="4">
        <f ca="1">IFERROR(__xludf.DUMMYFUNCTION("""COMPUTED_VALUE"""),45205)</f>
        <v>45205</v>
      </c>
      <c r="M38" s="5"/>
      <c r="N38" s="4">
        <f ca="1">IFERROR(__xludf.DUMMYFUNCTION("""COMPUTED_VALUE"""),45206)</f>
        <v>45206</v>
      </c>
      <c r="O38" s="5"/>
      <c r="P38" s="4">
        <f ca="1">IFERROR(__xludf.DUMMYFUNCTION("""COMPUTED_VALUE"""),45207)</f>
        <v>45207</v>
      </c>
      <c r="Q38" s="5"/>
      <c r="R38" s="4">
        <f ca="1">IFERROR(__xludf.DUMMYFUNCTION("""COMPUTED_VALUE"""),45208)</f>
        <v>45208</v>
      </c>
      <c r="S38" s="5"/>
      <c r="T38" s="4">
        <f ca="1">IFERROR(__xludf.DUMMYFUNCTION("""COMPUTED_VALUE"""),45209)</f>
        <v>45209</v>
      </c>
      <c r="U38" s="5"/>
      <c r="V38" s="4">
        <f ca="1">IFERROR(__xludf.DUMMYFUNCTION("""COMPUTED_VALUE"""),45210)</f>
        <v>45210</v>
      </c>
      <c r="W38" s="5"/>
      <c r="X38" s="4">
        <f ca="1">IFERROR(__xludf.DUMMYFUNCTION("""COMPUTED_VALUE"""),45211)</f>
        <v>45211</v>
      </c>
      <c r="Y38" s="5"/>
      <c r="Z38" s="4">
        <f ca="1">IFERROR(__xludf.DUMMYFUNCTION("""COMPUTED_VALUE"""),45212)</f>
        <v>45212</v>
      </c>
      <c r="AA38" s="5"/>
      <c r="AB38" s="4">
        <f ca="1">IFERROR(__xludf.DUMMYFUNCTION("""COMPUTED_VALUE"""),45213)</f>
        <v>45213</v>
      </c>
      <c r="AC38" s="5"/>
      <c r="AD38" s="4">
        <f ca="1">IFERROR(__xludf.DUMMYFUNCTION("""COMPUTED_VALUE"""),45214)</f>
        <v>45214</v>
      </c>
      <c r="AE38" s="5"/>
      <c r="AF38" s="4">
        <f ca="1">IFERROR(__xludf.DUMMYFUNCTION("""COMPUTED_VALUE"""),45215)</f>
        <v>45215</v>
      </c>
      <c r="AG38" s="5"/>
      <c r="AH38" s="4">
        <f ca="1">IFERROR(__xludf.DUMMYFUNCTION("""COMPUTED_VALUE"""),45216)</f>
        <v>45216</v>
      </c>
      <c r="AI38" s="5"/>
      <c r="AJ38" s="4">
        <f ca="1">IFERROR(__xludf.DUMMYFUNCTION("""COMPUTED_VALUE"""),45217)</f>
        <v>45217</v>
      </c>
      <c r="AK38" s="5"/>
      <c r="AL38" s="4">
        <f ca="1">IFERROR(__xludf.DUMMYFUNCTION("""COMPUTED_VALUE"""),45218)</f>
        <v>45218</v>
      </c>
      <c r="AM38" s="5"/>
      <c r="AN38" s="4">
        <f ca="1">IFERROR(__xludf.DUMMYFUNCTION("""COMPUTED_VALUE"""),45219)</f>
        <v>45219</v>
      </c>
      <c r="AO38" s="5"/>
      <c r="AP38" s="4">
        <f ca="1">IFERROR(__xludf.DUMMYFUNCTION("""COMPUTED_VALUE"""),45220)</f>
        <v>45220</v>
      </c>
      <c r="AQ38" s="5"/>
      <c r="AR38" s="4">
        <f ca="1">IFERROR(__xludf.DUMMYFUNCTION("""COMPUTED_VALUE"""),45221)</f>
        <v>45221</v>
      </c>
      <c r="AS38" s="5"/>
      <c r="AT38" s="4">
        <f ca="1">IFERROR(__xludf.DUMMYFUNCTION("""COMPUTED_VALUE"""),45222)</f>
        <v>45222</v>
      </c>
      <c r="AU38" s="5"/>
      <c r="AV38" s="4">
        <f ca="1">IFERROR(__xludf.DUMMYFUNCTION("""COMPUTED_VALUE"""),45223)</f>
        <v>45223</v>
      </c>
      <c r="AW38" s="5"/>
      <c r="AX38" s="4">
        <f ca="1">IFERROR(__xludf.DUMMYFUNCTION("""COMPUTED_VALUE"""),45224)</f>
        <v>45224</v>
      </c>
      <c r="AY38" s="5"/>
      <c r="AZ38" s="4">
        <f ca="1">IFERROR(__xludf.DUMMYFUNCTION("""COMPUTED_VALUE"""),45225)</f>
        <v>45225</v>
      </c>
      <c r="BA38" s="5"/>
      <c r="BB38" s="4">
        <f ca="1">IFERROR(__xludf.DUMMYFUNCTION("""COMPUTED_VALUE"""),45226)</f>
        <v>45226</v>
      </c>
      <c r="BC38" s="5"/>
      <c r="BD38" s="4">
        <f ca="1">IFERROR(__xludf.DUMMYFUNCTION("""COMPUTED_VALUE"""),45227)</f>
        <v>45227</v>
      </c>
      <c r="BE38" s="5"/>
      <c r="BF38" s="4">
        <f ca="1">IFERROR(__xludf.DUMMYFUNCTION("""COMPUTED_VALUE"""),45228)</f>
        <v>45228</v>
      </c>
      <c r="BG38" s="5"/>
      <c r="BH38" s="4">
        <f ca="1">IFERROR(__xludf.DUMMYFUNCTION("""COMPUTED_VALUE"""),45229)</f>
        <v>45229</v>
      </c>
      <c r="BI38" s="5"/>
      <c r="BJ38" s="4">
        <f ca="1">IFERROR(__xludf.DUMMYFUNCTION("""COMPUTED_VALUE"""),45230)</f>
        <v>45230</v>
      </c>
      <c r="BK38" s="5"/>
      <c r="BL38" s="6" t="str">
        <f ca="1">IFERROR(__xludf.DUMMYFUNCTION("""COMPUTED_VALUE"""),"HORAS EXTRA")</f>
        <v>HORAS EXTRA</v>
      </c>
    </row>
    <row r="39" spans="1:64" ht="12.75" x14ac:dyDescent="0.2">
      <c r="A39" s="18"/>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8"/>
    </row>
    <row r="40" spans="1:64" ht="79.5" customHeight="1" x14ac:dyDescent="0.2">
      <c r="A40" s="17"/>
      <c r="B40" s="16"/>
      <c r="C40" s="17"/>
      <c r="D40" s="16"/>
      <c r="E40" s="17"/>
      <c r="F40" s="16"/>
      <c r="G40" s="17"/>
      <c r="H40" s="16"/>
      <c r="I40" s="17"/>
      <c r="J40" s="16"/>
      <c r="K40" s="17"/>
      <c r="L40" s="16"/>
      <c r="M40" s="17"/>
      <c r="N40" s="16"/>
      <c r="O40" s="17"/>
      <c r="P40" s="16"/>
      <c r="Q40" s="17"/>
      <c r="R40" s="16"/>
      <c r="S40" s="17"/>
      <c r="T40" s="16"/>
      <c r="U40" s="17"/>
      <c r="V40" s="16"/>
      <c r="W40" s="17"/>
      <c r="X40" s="16"/>
      <c r="Y40" s="17"/>
      <c r="Z40" s="16"/>
      <c r="AA40" s="17"/>
      <c r="AB40" s="16"/>
      <c r="AC40" s="17"/>
      <c r="AD40" s="16"/>
      <c r="AE40" s="17"/>
      <c r="AF40" s="16"/>
      <c r="AG40" s="17"/>
      <c r="AH40" s="16"/>
      <c r="AI40" s="17"/>
      <c r="AJ40" s="16"/>
      <c r="AK40" s="17"/>
      <c r="AL40" s="16"/>
      <c r="AM40" s="17"/>
      <c r="AN40" s="16"/>
      <c r="AO40" s="17"/>
      <c r="AP40" s="16"/>
      <c r="AQ40" s="17"/>
      <c r="AR40" s="16"/>
      <c r="AS40" s="17"/>
      <c r="AT40" s="16"/>
      <c r="AU40" s="17"/>
      <c r="AV40" s="16"/>
      <c r="AW40" s="17"/>
      <c r="AX40" s="16"/>
      <c r="AY40" s="17"/>
      <c r="AZ40" s="16"/>
      <c r="BA40" s="17"/>
      <c r="BB40" s="16"/>
      <c r="BC40" s="17"/>
      <c r="BD40" s="16"/>
      <c r="BE40" s="17"/>
      <c r="BF40" s="16"/>
      <c r="BG40" s="17"/>
      <c r="BH40" s="16"/>
      <c r="BI40" s="17"/>
      <c r="BJ40" s="16"/>
      <c r="BK40" s="17"/>
      <c r="BL40" s="8"/>
    </row>
    <row r="41" spans="1:64" ht="12.75" x14ac:dyDescent="0.2">
      <c r="A41" s="9" t="str">
        <f ca="1">IFERROR(__xludf.DUMMYFUNCTION("""COMPUTED_VALUE"""),"HORAS EXTRA/PRIMA ALIMENTICIA")</f>
        <v>HORAS EXTRA/PRIMA ALIMENTICIA</v>
      </c>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
        <f ca="1">IFERROR(__xludf.DUMMYFUNCTION("""COMPUTED_VALUE"""),0)</f>
        <v>0</v>
      </c>
    </row>
    <row r="42" spans="1:64" ht="12.75" x14ac:dyDescent="0.2">
      <c r="A42" s="3" t="str">
        <f ca="1">IFERROR(__xludf.DUMMYFUNCTION("""COMPUTED_VALUE"""),"NOMBRE")</f>
        <v>NOMBRE</v>
      </c>
      <c r="B42" s="4">
        <f ca="1">IFERROR(__xludf.DUMMYFUNCTION("""COMPUTED_VALUE"""),45200)</f>
        <v>45200</v>
      </c>
      <c r="C42" s="5"/>
      <c r="D42" s="4">
        <f ca="1">IFERROR(__xludf.DUMMYFUNCTION("""COMPUTED_VALUE"""),45201)</f>
        <v>45201</v>
      </c>
      <c r="E42" s="5"/>
      <c r="F42" s="4">
        <f ca="1">IFERROR(__xludf.DUMMYFUNCTION("""COMPUTED_VALUE"""),45202)</f>
        <v>45202</v>
      </c>
      <c r="G42" s="5"/>
      <c r="H42" s="4">
        <f ca="1">IFERROR(__xludf.DUMMYFUNCTION("""COMPUTED_VALUE"""),45203)</f>
        <v>45203</v>
      </c>
      <c r="I42" s="5"/>
      <c r="J42" s="4">
        <f ca="1">IFERROR(__xludf.DUMMYFUNCTION("""COMPUTED_VALUE"""),45204)</f>
        <v>45204</v>
      </c>
      <c r="K42" s="5"/>
      <c r="L42" s="4">
        <f ca="1">IFERROR(__xludf.DUMMYFUNCTION("""COMPUTED_VALUE"""),45205)</f>
        <v>45205</v>
      </c>
      <c r="M42" s="5"/>
      <c r="N42" s="4">
        <f ca="1">IFERROR(__xludf.DUMMYFUNCTION("""COMPUTED_VALUE"""),45206)</f>
        <v>45206</v>
      </c>
      <c r="O42" s="5"/>
      <c r="P42" s="4">
        <f ca="1">IFERROR(__xludf.DUMMYFUNCTION("""COMPUTED_VALUE"""),45207)</f>
        <v>45207</v>
      </c>
      <c r="Q42" s="5"/>
      <c r="R42" s="4">
        <f ca="1">IFERROR(__xludf.DUMMYFUNCTION("""COMPUTED_VALUE"""),45208)</f>
        <v>45208</v>
      </c>
      <c r="S42" s="5"/>
      <c r="T42" s="4">
        <f ca="1">IFERROR(__xludf.DUMMYFUNCTION("""COMPUTED_VALUE"""),45209)</f>
        <v>45209</v>
      </c>
      <c r="U42" s="5"/>
      <c r="V42" s="4">
        <f ca="1">IFERROR(__xludf.DUMMYFUNCTION("""COMPUTED_VALUE"""),45210)</f>
        <v>45210</v>
      </c>
      <c r="W42" s="5"/>
      <c r="X42" s="4">
        <f ca="1">IFERROR(__xludf.DUMMYFUNCTION("""COMPUTED_VALUE"""),45211)</f>
        <v>45211</v>
      </c>
      <c r="Y42" s="5"/>
      <c r="Z42" s="4">
        <f ca="1">IFERROR(__xludf.DUMMYFUNCTION("""COMPUTED_VALUE"""),45212)</f>
        <v>45212</v>
      </c>
      <c r="AA42" s="5"/>
      <c r="AB42" s="4">
        <f ca="1">IFERROR(__xludf.DUMMYFUNCTION("""COMPUTED_VALUE"""),45213)</f>
        <v>45213</v>
      </c>
      <c r="AC42" s="5"/>
      <c r="AD42" s="4">
        <f ca="1">IFERROR(__xludf.DUMMYFUNCTION("""COMPUTED_VALUE"""),45214)</f>
        <v>45214</v>
      </c>
      <c r="AE42" s="5"/>
      <c r="AF42" s="4">
        <f ca="1">IFERROR(__xludf.DUMMYFUNCTION("""COMPUTED_VALUE"""),45215)</f>
        <v>45215</v>
      </c>
      <c r="AG42" s="5"/>
      <c r="AH42" s="4">
        <f ca="1">IFERROR(__xludf.DUMMYFUNCTION("""COMPUTED_VALUE"""),45216)</f>
        <v>45216</v>
      </c>
      <c r="AI42" s="5"/>
      <c r="AJ42" s="4">
        <f ca="1">IFERROR(__xludf.DUMMYFUNCTION("""COMPUTED_VALUE"""),45217)</f>
        <v>45217</v>
      </c>
      <c r="AK42" s="5"/>
      <c r="AL42" s="4">
        <f ca="1">IFERROR(__xludf.DUMMYFUNCTION("""COMPUTED_VALUE"""),45218)</f>
        <v>45218</v>
      </c>
      <c r="AM42" s="5"/>
      <c r="AN42" s="4">
        <f ca="1">IFERROR(__xludf.DUMMYFUNCTION("""COMPUTED_VALUE"""),45219)</f>
        <v>45219</v>
      </c>
      <c r="AO42" s="5"/>
      <c r="AP42" s="4">
        <f ca="1">IFERROR(__xludf.DUMMYFUNCTION("""COMPUTED_VALUE"""),45220)</f>
        <v>45220</v>
      </c>
      <c r="AQ42" s="5"/>
      <c r="AR42" s="4">
        <f ca="1">IFERROR(__xludf.DUMMYFUNCTION("""COMPUTED_VALUE"""),45221)</f>
        <v>45221</v>
      </c>
      <c r="AS42" s="5"/>
      <c r="AT42" s="4">
        <f ca="1">IFERROR(__xludf.DUMMYFUNCTION("""COMPUTED_VALUE"""),45222)</f>
        <v>45222</v>
      </c>
      <c r="AU42" s="5"/>
      <c r="AV42" s="4">
        <f ca="1">IFERROR(__xludf.DUMMYFUNCTION("""COMPUTED_VALUE"""),45223)</f>
        <v>45223</v>
      </c>
      <c r="AW42" s="5"/>
      <c r="AX42" s="4">
        <f ca="1">IFERROR(__xludf.DUMMYFUNCTION("""COMPUTED_VALUE"""),45224)</f>
        <v>45224</v>
      </c>
      <c r="AY42" s="5"/>
      <c r="AZ42" s="4">
        <f ca="1">IFERROR(__xludf.DUMMYFUNCTION("""COMPUTED_VALUE"""),45225)</f>
        <v>45225</v>
      </c>
      <c r="BA42" s="5"/>
      <c r="BB42" s="4">
        <f ca="1">IFERROR(__xludf.DUMMYFUNCTION("""COMPUTED_VALUE"""),45226)</f>
        <v>45226</v>
      </c>
      <c r="BC42" s="5"/>
      <c r="BD42" s="4">
        <f ca="1">IFERROR(__xludf.DUMMYFUNCTION("""COMPUTED_VALUE"""),45227)</f>
        <v>45227</v>
      </c>
      <c r="BE42" s="5"/>
      <c r="BF42" s="4">
        <f ca="1">IFERROR(__xludf.DUMMYFUNCTION("""COMPUTED_VALUE"""),45228)</f>
        <v>45228</v>
      </c>
      <c r="BG42" s="5"/>
      <c r="BH42" s="4">
        <f ca="1">IFERROR(__xludf.DUMMYFUNCTION("""COMPUTED_VALUE"""),45229)</f>
        <v>45229</v>
      </c>
      <c r="BI42" s="5"/>
      <c r="BJ42" s="4">
        <f ca="1">IFERROR(__xludf.DUMMYFUNCTION("""COMPUTED_VALUE"""),45230)</f>
        <v>45230</v>
      </c>
      <c r="BK42" s="5"/>
      <c r="BL42" s="6" t="str">
        <f ca="1">IFERROR(__xludf.DUMMYFUNCTION("""COMPUTED_VALUE"""),"HORAS EXTRA")</f>
        <v>HORAS EXTRA</v>
      </c>
    </row>
    <row r="43" spans="1:64" ht="12.75" x14ac:dyDescent="0.2">
      <c r="A43" s="18"/>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8"/>
    </row>
    <row r="44" spans="1:64" ht="79.5" customHeight="1" x14ac:dyDescent="0.2">
      <c r="A44" s="17"/>
      <c r="B44" s="16"/>
      <c r="C44" s="17"/>
      <c r="D44" s="16"/>
      <c r="E44" s="17"/>
      <c r="F44" s="16"/>
      <c r="G44" s="17"/>
      <c r="H44" s="16"/>
      <c r="I44" s="17"/>
      <c r="J44" s="16"/>
      <c r="K44" s="17"/>
      <c r="L44" s="16"/>
      <c r="M44" s="17"/>
      <c r="N44" s="16"/>
      <c r="O44" s="17"/>
      <c r="P44" s="16"/>
      <c r="Q44" s="17"/>
      <c r="R44" s="16"/>
      <c r="S44" s="17"/>
      <c r="T44" s="16"/>
      <c r="U44" s="17"/>
      <c r="V44" s="16"/>
      <c r="W44" s="17"/>
      <c r="X44" s="16"/>
      <c r="Y44" s="17"/>
      <c r="Z44" s="16"/>
      <c r="AA44" s="17"/>
      <c r="AB44" s="16"/>
      <c r="AC44" s="17"/>
      <c r="AD44" s="16"/>
      <c r="AE44" s="17"/>
      <c r="AF44" s="16"/>
      <c r="AG44" s="17"/>
      <c r="AH44" s="16"/>
      <c r="AI44" s="17"/>
      <c r="AJ44" s="16"/>
      <c r="AK44" s="17"/>
      <c r="AL44" s="16"/>
      <c r="AM44" s="17"/>
      <c r="AN44" s="16"/>
      <c r="AO44" s="17"/>
      <c r="AP44" s="16"/>
      <c r="AQ44" s="17"/>
      <c r="AR44" s="16"/>
      <c r="AS44" s="17"/>
      <c r="AT44" s="16"/>
      <c r="AU44" s="17"/>
      <c r="AV44" s="16"/>
      <c r="AW44" s="17"/>
      <c r="AX44" s="16"/>
      <c r="AY44" s="17"/>
      <c r="AZ44" s="16"/>
      <c r="BA44" s="17"/>
      <c r="BB44" s="16"/>
      <c r="BC44" s="17"/>
      <c r="BD44" s="16"/>
      <c r="BE44" s="17"/>
      <c r="BF44" s="16"/>
      <c r="BG44" s="17"/>
      <c r="BH44" s="16"/>
      <c r="BI44" s="17"/>
      <c r="BJ44" s="16"/>
      <c r="BK44" s="17"/>
      <c r="BL44" s="8"/>
    </row>
    <row r="45" spans="1:64" ht="12.75" x14ac:dyDescent="0.2">
      <c r="A45" s="9" t="str">
        <f ca="1">IFERROR(__xludf.DUMMYFUNCTION("""COMPUTED_VALUE"""),"HORAS EXTRA/PRIMA ALIMENTICIA")</f>
        <v>HORAS EXTRA/PRIMA ALIMENTICIA</v>
      </c>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
        <f ca="1">IFERROR(__xludf.DUMMYFUNCTION("""COMPUTED_VALUE"""),0)</f>
        <v>0</v>
      </c>
    </row>
    <row r="46" spans="1:64" ht="12.75" x14ac:dyDescent="0.2">
      <c r="A46" s="3" t="str">
        <f ca="1">IFERROR(__xludf.DUMMYFUNCTION("""COMPUTED_VALUE"""),"NOMBRE")</f>
        <v>NOMBRE</v>
      </c>
      <c r="B46" s="4">
        <f ca="1">IFERROR(__xludf.DUMMYFUNCTION("""COMPUTED_VALUE"""),45200)</f>
        <v>45200</v>
      </c>
      <c r="C46" s="5"/>
      <c r="D46" s="4">
        <f ca="1">IFERROR(__xludf.DUMMYFUNCTION("""COMPUTED_VALUE"""),45201)</f>
        <v>45201</v>
      </c>
      <c r="E46" s="5"/>
      <c r="F46" s="4">
        <f ca="1">IFERROR(__xludf.DUMMYFUNCTION("""COMPUTED_VALUE"""),45202)</f>
        <v>45202</v>
      </c>
      <c r="G46" s="5"/>
      <c r="H46" s="4">
        <f ca="1">IFERROR(__xludf.DUMMYFUNCTION("""COMPUTED_VALUE"""),45203)</f>
        <v>45203</v>
      </c>
      <c r="I46" s="5"/>
      <c r="J46" s="4">
        <f ca="1">IFERROR(__xludf.DUMMYFUNCTION("""COMPUTED_VALUE"""),45204)</f>
        <v>45204</v>
      </c>
      <c r="K46" s="5"/>
      <c r="L46" s="4">
        <f ca="1">IFERROR(__xludf.DUMMYFUNCTION("""COMPUTED_VALUE"""),45205)</f>
        <v>45205</v>
      </c>
      <c r="M46" s="5"/>
      <c r="N46" s="4">
        <f ca="1">IFERROR(__xludf.DUMMYFUNCTION("""COMPUTED_VALUE"""),45206)</f>
        <v>45206</v>
      </c>
      <c r="O46" s="5"/>
      <c r="P46" s="4">
        <f ca="1">IFERROR(__xludf.DUMMYFUNCTION("""COMPUTED_VALUE"""),45207)</f>
        <v>45207</v>
      </c>
      <c r="Q46" s="5"/>
      <c r="R46" s="4">
        <f ca="1">IFERROR(__xludf.DUMMYFUNCTION("""COMPUTED_VALUE"""),45208)</f>
        <v>45208</v>
      </c>
      <c r="S46" s="5"/>
      <c r="T46" s="4">
        <f ca="1">IFERROR(__xludf.DUMMYFUNCTION("""COMPUTED_VALUE"""),45209)</f>
        <v>45209</v>
      </c>
      <c r="U46" s="5"/>
      <c r="V46" s="4">
        <f ca="1">IFERROR(__xludf.DUMMYFUNCTION("""COMPUTED_VALUE"""),45210)</f>
        <v>45210</v>
      </c>
      <c r="W46" s="5"/>
      <c r="X46" s="4">
        <f ca="1">IFERROR(__xludf.DUMMYFUNCTION("""COMPUTED_VALUE"""),45211)</f>
        <v>45211</v>
      </c>
      <c r="Y46" s="5"/>
      <c r="Z46" s="4">
        <f ca="1">IFERROR(__xludf.DUMMYFUNCTION("""COMPUTED_VALUE"""),45212)</f>
        <v>45212</v>
      </c>
      <c r="AA46" s="5"/>
      <c r="AB46" s="4">
        <f ca="1">IFERROR(__xludf.DUMMYFUNCTION("""COMPUTED_VALUE"""),45213)</f>
        <v>45213</v>
      </c>
      <c r="AC46" s="5"/>
      <c r="AD46" s="4">
        <f ca="1">IFERROR(__xludf.DUMMYFUNCTION("""COMPUTED_VALUE"""),45214)</f>
        <v>45214</v>
      </c>
      <c r="AE46" s="5"/>
      <c r="AF46" s="4">
        <f ca="1">IFERROR(__xludf.DUMMYFUNCTION("""COMPUTED_VALUE"""),45215)</f>
        <v>45215</v>
      </c>
      <c r="AG46" s="5"/>
      <c r="AH46" s="4">
        <f ca="1">IFERROR(__xludf.DUMMYFUNCTION("""COMPUTED_VALUE"""),45216)</f>
        <v>45216</v>
      </c>
      <c r="AI46" s="5"/>
      <c r="AJ46" s="4">
        <f ca="1">IFERROR(__xludf.DUMMYFUNCTION("""COMPUTED_VALUE"""),45217)</f>
        <v>45217</v>
      </c>
      <c r="AK46" s="5"/>
      <c r="AL46" s="4">
        <f ca="1">IFERROR(__xludf.DUMMYFUNCTION("""COMPUTED_VALUE"""),45218)</f>
        <v>45218</v>
      </c>
      <c r="AM46" s="5"/>
      <c r="AN46" s="4">
        <f ca="1">IFERROR(__xludf.DUMMYFUNCTION("""COMPUTED_VALUE"""),45219)</f>
        <v>45219</v>
      </c>
      <c r="AO46" s="5"/>
      <c r="AP46" s="4">
        <f ca="1">IFERROR(__xludf.DUMMYFUNCTION("""COMPUTED_VALUE"""),45220)</f>
        <v>45220</v>
      </c>
      <c r="AQ46" s="5"/>
      <c r="AR46" s="4">
        <f ca="1">IFERROR(__xludf.DUMMYFUNCTION("""COMPUTED_VALUE"""),45221)</f>
        <v>45221</v>
      </c>
      <c r="AS46" s="5"/>
      <c r="AT46" s="4">
        <f ca="1">IFERROR(__xludf.DUMMYFUNCTION("""COMPUTED_VALUE"""),45222)</f>
        <v>45222</v>
      </c>
      <c r="AU46" s="5"/>
      <c r="AV46" s="4">
        <f ca="1">IFERROR(__xludf.DUMMYFUNCTION("""COMPUTED_VALUE"""),45223)</f>
        <v>45223</v>
      </c>
      <c r="AW46" s="5"/>
      <c r="AX46" s="4">
        <f ca="1">IFERROR(__xludf.DUMMYFUNCTION("""COMPUTED_VALUE"""),45224)</f>
        <v>45224</v>
      </c>
      <c r="AY46" s="5"/>
      <c r="AZ46" s="4">
        <f ca="1">IFERROR(__xludf.DUMMYFUNCTION("""COMPUTED_VALUE"""),45225)</f>
        <v>45225</v>
      </c>
      <c r="BA46" s="5"/>
      <c r="BB46" s="4">
        <f ca="1">IFERROR(__xludf.DUMMYFUNCTION("""COMPUTED_VALUE"""),45226)</f>
        <v>45226</v>
      </c>
      <c r="BC46" s="5"/>
      <c r="BD46" s="4">
        <f ca="1">IFERROR(__xludf.DUMMYFUNCTION("""COMPUTED_VALUE"""),45227)</f>
        <v>45227</v>
      </c>
      <c r="BE46" s="5"/>
      <c r="BF46" s="4">
        <f ca="1">IFERROR(__xludf.DUMMYFUNCTION("""COMPUTED_VALUE"""),45228)</f>
        <v>45228</v>
      </c>
      <c r="BG46" s="5"/>
      <c r="BH46" s="4">
        <f ca="1">IFERROR(__xludf.DUMMYFUNCTION("""COMPUTED_VALUE"""),45229)</f>
        <v>45229</v>
      </c>
      <c r="BI46" s="5"/>
      <c r="BJ46" s="4">
        <f ca="1">IFERROR(__xludf.DUMMYFUNCTION("""COMPUTED_VALUE"""),45230)</f>
        <v>45230</v>
      </c>
      <c r="BK46" s="5"/>
      <c r="BL46" s="6" t="str">
        <f ca="1">IFERROR(__xludf.DUMMYFUNCTION("""COMPUTED_VALUE"""),"HORAS EXTRA")</f>
        <v>HORAS EXTRA</v>
      </c>
    </row>
    <row r="47" spans="1:64" ht="12.75" x14ac:dyDescent="0.2">
      <c r="A47" s="18"/>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8"/>
    </row>
    <row r="48" spans="1:64" ht="79.5" customHeight="1" x14ac:dyDescent="0.2">
      <c r="A48" s="17"/>
      <c r="B48" s="16"/>
      <c r="C48" s="17"/>
      <c r="D48" s="16"/>
      <c r="E48" s="17"/>
      <c r="F48" s="16"/>
      <c r="G48" s="17"/>
      <c r="H48" s="16"/>
      <c r="I48" s="17"/>
      <c r="J48" s="16"/>
      <c r="K48" s="17"/>
      <c r="L48" s="16"/>
      <c r="M48" s="17"/>
      <c r="N48" s="16"/>
      <c r="O48" s="17"/>
      <c r="P48" s="16"/>
      <c r="Q48" s="17"/>
      <c r="R48" s="16"/>
      <c r="S48" s="17"/>
      <c r="T48" s="16"/>
      <c r="U48" s="17"/>
      <c r="V48" s="16"/>
      <c r="W48" s="17"/>
      <c r="X48" s="16"/>
      <c r="Y48" s="17"/>
      <c r="Z48" s="16"/>
      <c r="AA48" s="17"/>
      <c r="AB48" s="16"/>
      <c r="AC48" s="17"/>
      <c r="AD48" s="16"/>
      <c r="AE48" s="17"/>
      <c r="AF48" s="16"/>
      <c r="AG48" s="17"/>
      <c r="AH48" s="16"/>
      <c r="AI48" s="17"/>
      <c r="AJ48" s="16"/>
      <c r="AK48" s="17"/>
      <c r="AL48" s="16"/>
      <c r="AM48" s="17"/>
      <c r="AN48" s="16"/>
      <c r="AO48" s="17"/>
      <c r="AP48" s="16"/>
      <c r="AQ48" s="17"/>
      <c r="AR48" s="16"/>
      <c r="AS48" s="17"/>
      <c r="AT48" s="16"/>
      <c r="AU48" s="17"/>
      <c r="AV48" s="16"/>
      <c r="AW48" s="17"/>
      <c r="AX48" s="16"/>
      <c r="AY48" s="17"/>
      <c r="AZ48" s="16"/>
      <c r="BA48" s="17"/>
      <c r="BB48" s="16"/>
      <c r="BC48" s="17"/>
      <c r="BD48" s="16"/>
      <c r="BE48" s="17"/>
      <c r="BF48" s="16"/>
      <c r="BG48" s="17"/>
      <c r="BH48" s="16"/>
      <c r="BI48" s="17"/>
      <c r="BJ48" s="16"/>
      <c r="BK48" s="17"/>
      <c r="BL48" s="8"/>
    </row>
    <row r="49" spans="1:64" ht="12.75" x14ac:dyDescent="0.2">
      <c r="A49" s="9" t="str">
        <f ca="1">IFERROR(__xludf.DUMMYFUNCTION("""COMPUTED_VALUE"""),"HORAS EXTRA/PRIMA ALIMENTICIA")</f>
        <v>HORAS EXTRA/PRIMA ALIMENTICIA</v>
      </c>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
        <f ca="1">IFERROR(__xludf.DUMMYFUNCTION("""COMPUTED_VALUE"""),0)</f>
        <v>0</v>
      </c>
    </row>
    <row r="50" spans="1:64" ht="12.75" x14ac:dyDescent="0.2">
      <c r="A50" s="3" t="str">
        <f ca="1">IFERROR(__xludf.DUMMYFUNCTION("""COMPUTED_VALUE"""),"NOMBRE")</f>
        <v>NOMBRE</v>
      </c>
      <c r="B50" s="4">
        <f ca="1">IFERROR(__xludf.DUMMYFUNCTION("""COMPUTED_VALUE"""),45200)</f>
        <v>45200</v>
      </c>
      <c r="C50" s="5"/>
      <c r="D50" s="4">
        <f ca="1">IFERROR(__xludf.DUMMYFUNCTION("""COMPUTED_VALUE"""),45201)</f>
        <v>45201</v>
      </c>
      <c r="E50" s="5"/>
      <c r="F50" s="4">
        <f ca="1">IFERROR(__xludf.DUMMYFUNCTION("""COMPUTED_VALUE"""),45202)</f>
        <v>45202</v>
      </c>
      <c r="G50" s="5"/>
      <c r="H50" s="4">
        <f ca="1">IFERROR(__xludf.DUMMYFUNCTION("""COMPUTED_VALUE"""),45203)</f>
        <v>45203</v>
      </c>
      <c r="I50" s="5"/>
      <c r="J50" s="4">
        <f ca="1">IFERROR(__xludf.DUMMYFUNCTION("""COMPUTED_VALUE"""),45204)</f>
        <v>45204</v>
      </c>
      <c r="K50" s="5"/>
      <c r="L50" s="4">
        <f ca="1">IFERROR(__xludf.DUMMYFUNCTION("""COMPUTED_VALUE"""),45205)</f>
        <v>45205</v>
      </c>
      <c r="M50" s="5"/>
      <c r="N50" s="4">
        <f ca="1">IFERROR(__xludf.DUMMYFUNCTION("""COMPUTED_VALUE"""),45206)</f>
        <v>45206</v>
      </c>
      <c r="O50" s="5"/>
      <c r="P50" s="4">
        <f ca="1">IFERROR(__xludf.DUMMYFUNCTION("""COMPUTED_VALUE"""),45207)</f>
        <v>45207</v>
      </c>
      <c r="Q50" s="5"/>
      <c r="R50" s="4">
        <f ca="1">IFERROR(__xludf.DUMMYFUNCTION("""COMPUTED_VALUE"""),45208)</f>
        <v>45208</v>
      </c>
      <c r="S50" s="5"/>
      <c r="T50" s="4">
        <f ca="1">IFERROR(__xludf.DUMMYFUNCTION("""COMPUTED_VALUE"""),45209)</f>
        <v>45209</v>
      </c>
      <c r="U50" s="5"/>
      <c r="V50" s="4">
        <f ca="1">IFERROR(__xludf.DUMMYFUNCTION("""COMPUTED_VALUE"""),45210)</f>
        <v>45210</v>
      </c>
      <c r="W50" s="5"/>
      <c r="X50" s="4">
        <f ca="1">IFERROR(__xludf.DUMMYFUNCTION("""COMPUTED_VALUE"""),45211)</f>
        <v>45211</v>
      </c>
      <c r="Y50" s="5"/>
      <c r="Z50" s="4">
        <f ca="1">IFERROR(__xludf.DUMMYFUNCTION("""COMPUTED_VALUE"""),45212)</f>
        <v>45212</v>
      </c>
      <c r="AA50" s="5"/>
      <c r="AB50" s="4">
        <f ca="1">IFERROR(__xludf.DUMMYFUNCTION("""COMPUTED_VALUE"""),45213)</f>
        <v>45213</v>
      </c>
      <c r="AC50" s="5"/>
      <c r="AD50" s="4">
        <f ca="1">IFERROR(__xludf.DUMMYFUNCTION("""COMPUTED_VALUE"""),45214)</f>
        <v>45214</v>
      </c>
      <c r="AE50" s="5"/>
      <c r="AF50" s="4">
        <f ca="1">IFERROR(__xludf.DUMMYFUNCTION("""COMPUTED_VALUE"""),45215)</f>
        <v>45215</v>
      </c>
      <c r="AG50" s="5"/>
      <c r="AH50" s="4">
        <f ca="1">IFERROR(__xludf.DUMMYFUNCTION("""COMPUTED_VALUE"""),45216)</f>
        <v>45216</v>
      </c>
      <c r="AI50" s="5"/>
      <c r="AJ50" s="4">
        <f ca="1">IFERROR(__xludf.DUMMYFUNCTION("""COMPUTED_VALUE"""),45217)</f>
        <v>45217</v>
      </c>
      <c r="AK50" s="5"/>
      <c r="AL50" s="4">
        <f ca="1">IFERROR(__xludf.DUMMYFUNCTION("""COMPUTED_VALUE"""),45218)</f>
        <v>45218</v>
      </c>
      <c r="AM50" s="5"/>
      <c r="AN50" s="4">
        <f ca="1">IFERROR(__xludf.DUMMYFUNCTION("""COMPUTED_VALUE"""),45219)</f>
        <v>45219</v>
      </c>
      <c r="AO50" s="5"/>
      <c r="AP50" s="4">
        <f ca="1">IFERROR(__xludf.DUMMYFUNCTION("""COMPUTED_VALUE"""),45220)</f>
        <v>45220</v>
      </c>
      <c r="AQ50" s="5"/>
      <c r="AR50" s="4">
        <f ca="1">IFERROR(__xludf.DUMMYFUNCTION("""COMPUTED_VALUE"""),45221)</f>
        <v>45221</v>
      </c>
      <c r="AS50" s="5"/>
      <c r="AT50" s="4">
        <f ca="1">IFERROR(__xludf.DUMMYFUNCTION("""COMPUTED_VALUE"""),45222)</f>
        <v>45222</v>
      </c>
      <c r="AU50" s="5"/>
      <c r="AV50" s="4">
        <f ca="1">IFERROR(__xludf.DUMMYFUNCTION("""COMPUTED_VALUE"""),45223)</f>
        <v>45223</v>
      </c>
      <c r="AW50" s="5"/>
      <c r="AX50" s="4">
        <f ca="1">IFERROR(__xludf.DUMMYFUNCTION("""COMPUTED_VALUE"""),45224)</f>
        <v>45224</v>
      </c>
      <c r="AY50" s="5"/>
      <c r="AZ50" s="4">
        <f ca="1">IFERROR(__xludf.DUMMYFUNCTION("""COMPUTED_VALUE"""),45225)</f>
        <v>45225</v>
      </c>
      <c r="BA50" s="5"/>
      <c r="BB50" s="4">
        <f ca="1">IFERROR(__xludf.DUMMYFUNCTION("""COMPUTED_VALUE"""),45226)</f>
        <v>45226</v>
      </c>
      <c r="BC50" s="5"/>
      <c r="BD50" s="4">
        <f ca="1">IFERROR(__xludf.DUMMYFUNCTION("""COMPUTED_VALUE"""),45227)</f>
        <v>45227</v>
      </c>
      <c r="BE50" s="5"/>
      <c r="BF50" s="4">
        <f ca="1">IFERROR(__xludf.DUMMYFUNCTION("""COMPUTED_VALUE"""),45228)</f>
        <v>45228</v>
      </c>
      <c r="BG50" s="5"/>
      <c r="BH50" s="4">
        <f ca="1">IFERROR(__xludf.DUMMYFUNCTION("""COMPUTED_VALUE"""),45229)</f>
        <v>45229</v>
      </c>
      <c r="BI50" s="5"/>
      <c r="BJ50" s="4">
        <f ca="1">IFERROR(__xludf.DUMMYFUNCTION("""COMPUTED_VALUE"""),45230)</f>
        <v>45230</v>
      </c>
      <c r="BK50" s="5"/>
      <c r="BL50" s="6" t="str">
        <f ca="1">IFERROR(__xludf.DUMMYFUNCTION("""COMPUTED_VALUE"""),"HORAS EXTRA")</f>
        <v>HORAS EXTRA</v>
      </c>
    </row>
    <row r="51" spans="1:64" ht="12.75" x14ac:dyDescent="0.2">
      <c r="A51" s="18"/>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8"/>
    </row>
    <row r="52" spans="1:64" ht="79.5" customHeight="1" x14ac:dyDescent="0.2">
      <c r="A52" s="17"/>
      <c r="B52" s="16"/>
      <c r="C52" s="17"/>
      <c r="D52" s="16"/>
      <c r="E52" s="17"/>
      <c r="F52" s="16"/>
      <c r="G52" s="17"/>
      <c r="H52" s="16"/>
      <c r="I52" s="17"/>
      <c r="J52" s="16"/>
      <c r="K52" s="17"/>
      <c r="L52" s="16"/>
      <c r="M52" s="17"/>
      <c r="N52" s="16"/>
      <c r="O52" s="17"/>
      <c r="P52" s="16"/>
      <c r="Q52" s="17"/>
      <c r="R52" s="16"/>
      <c r="S52" s="17"/>
      <c r="T52" s="16"/>
      <c r="U52" s="17"/>
      <c r="V52" s="16"/>
      <c r="W52" s="17"/>
      <c r="X52" s="16"/>
      <c r="Y52" s="17"/>
      <c r="Z52" s="16"/>
      <c r="AA52" s="17"/>
      <c r="AB52" s="16"/>
      <c r="AC52" s="17"/>
      <c r="AD52" s="16"/>
      <c r="AE52" s="17"/>
      <c r="AF52" s="16"/>
      <c r="AG52" s="17"/>
      <c r="AH52" s="16"/>
      <c r="AI52" s="17"/>
      <c r="AJ52" s="16"/>
      <c r="AK52" s="17"/>
      <c r="AL52" s="16"/>
      <c r="AM52" s="17"/>
      <c r="AN52" s="16"/>
      <c r="AO52" s="17"/>
      <c r="AP52" s="16"/>
      <c r="AQ52" s="17"/>
      <c r="AR52" s="16"/>
      <c r="AS52" s="17"/>
      <c r="AT52" s="16"/>
      <c r="AU52" s="17"/>
      <c r="AV52" s="16"/>
      <c r="AW52" s="17"/>
      <c r="AX52" s="16"/>
      <c r="AY52" s="17"/>
      <c r="AZ52" s="16"/>
      <c r="BA52" s="17"/>
      <c r="BB52" s="16"/>
      <c r="BC52" s="17"/>
      <c r="BD52" s="16"/>
      <c r="BE52" s="17"/>
      <c r="BF52" s="16"/>
      <c r="BG52" s="17"/>
      <c r="BH52" s="16"/>
      <c r="BI52" s="17"/>
      <c r="BJ52" s="16"/>
      <c r="BK52" s="17"/>
      <c r="BL52" s="8"/>
    </row>
    <row r="53" spans="1:64" ht="12.75" x14ac:dyDescent="0.2">
      <c r="A53" s="9" t="str">
        <f ca="1">IFERROR(__xludf.DUMMYFUNCTION("""COMPUTED_VALUE"""),"HORAS EXTRA/PRIMA ALIMENTICIA")</f>
        <v>HORAS EXTRA/PRIMA ALIMENTICIA</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
        <f ca="1">IFERROR(__xludf.DUMMYFUNCTION("""COMPUTED_VALUE"""),0)</f>
        <v>0</v>
      </c>
    </row>
    <row r="54" spans="1:64" ht="12.75" x14ac:dyDescent="0.2">
      <c r="A54" s="3" t="str">
        <f ca="1">IFERROR(__xludf.DUMMYFUNCTION("""COMPUTED_VALUE"""),"NOMBRE")</f>
        <v>NOMBRE</v>
      </c>
      <c r="B54" s="4">
        <f ca="1">IFERROR(__xludf.DUMMYFUNCTION("""COMPUTED_VALUE"""),45200)</f>
        <v>45200</v>
      </c>
      <c r="C54" s="5"/>
      <c r="D54" s="4">
        <f ca="1">IFERROR(__xludf.DUMMYFUNCTION("""COMPUTED_VALUE"""),45201)</f>
        <v>45201</v>
      </c>
      <c r="E54" s="5"/>
      <c r="F54" s="4">
        <f ca="1">IFERROR(__xludf.DUMMYFUNCTION("""COMPUTED_VALUE"""),45202)</f>
        <v>45202</v>
      </c>
      <c r="G54" s="5"/>
      <c r="H54" s="4">
        <f ca="1">IFERROR(__xludf.DUMMYFUNCTION("""COMPUTED_VALUE"""),45203)</f>
        <v>45203</v>
      </c>
      <c r="I54" s="5"/>
      <c r="J54" s="4">
        <f ca="1">IFERROR(__xludf.DUMMYFUNCTION("""COMPUTED_VALUE"""),45204)</f>
        <v>45204</v>
      </c>
      <c r="K54" s="5"/>
      <c r="L54" s="4">
        <f ca="1">IFERROR(__xludf.DUMMYFUNCTION("""COMPUTED_VALUE"""),45205)</f>
        <v>45205</v>
      </c>
      <c r="M54" s="5"/>
      <c r="N54" s="4">
        <f ca="1">IFERROR(__xludf.DUMMYFUNCTION("""COMPUTED_VALUE"""),45206)</f>
        <v>45206</v>
      </c>
      <c r="O54" s="5"/>
      <c r="P54" s="4">
        <f ca="1">IFERROR(__xludf.DUMMYFUNCTION("""COMPUTED_VALUE"""),45207)</f>
        <v>45207</v>
      </c>
      <c r="Q54" s="5"/>
      <c r="R54" s="4">
        <f ca="1">IFERROR(__xludf.DUMMYFUNCTION("""COMPUTED_VALUE"""),45208)</f>
        <v>45208</v>
      </c>
      <c r="S54" s="5"/>
      <c r="T54" s="4">
        <f ca="1">IFERROR(__xludf.DUMMYFUNCTION("""COMPUTED_VALUE"""),45209)</f>
        <v>45209</v>
      </c>
      <c r="U54" s="5"/>
      <c r="V54" s="4">
        <f ca="1">IFERROR(__xludf.DUMMYFUNCTION("""COMPUTED_VALUE"""),45210)</f>
        <v>45210</v>
      </c>
      <c r="W54" s="5"/>
      <c r="X54" s="4">
        <f ca="1">IFERROR(__xludf.DUMMYFUNCTION("""COMPUTED_VALUE"""),45211)</f>
        <v>45211</v>
      </c>
      <c r="Y54" s="5"/>
      <c r="Z54" s="4">
        <f ca="1">IFERROR(__xludf.DUMMYFUNCTION("""COMPUTED_VALUE"""),45212)</f>
        <v>45212</v>
      </c>
      <c r="AA54" s="5"/>
      <c r="AB54" s="4">
        <f ca="1">IFERROR(__xludf.DUMMYFUNCTION("""COMPUTED_VALUE"""),45213)</f>
        <v>45213</v>
      </c>
      <c r="AC54" s="5"/>
      <c r="AD54" s="4">
        <f ca="1">IFERROR(__xludf.DUMMYFUNCTION("""COMPUTED_VALUE"""),45214)</f>
        <v>45214</v>
      </c>
      <c r="AE54" s="5"/>
      <c r="AF54" s="4">
        <f ca="1">IFERROR(__xludf.DUMMYFUNCTION("""COMPUTED_VALUE"""),45215)</f>
        <v>45215</v>
      </c>
      <c r="AG54" s="5"/>
      <c r="AH54" s="4">
        <f ca="1">IFERROR(__xludf.DUMMYFUNCTION("""COMPUTED_VALUE"""),45216)</f>
        <v>45216</v>
      </c>
      <c r="AI54" s="5"/>
      <c r="AJ54" s="4">
        <f ca="1">IFERROR(__xludf.DUMMYFUNCTION("""COMPUTED_VALUE"""),45217)</f>
        <v>45217</v>
      </c>
      <c r="AK54" s="5"/>
      <c r="AL54" s="4">
        <f ca="1">IFERROR(__xludf.DUMMYFUNCTION("""COMPUTED_VALUE"""),45218)</f>
        <v>45218</v>
      </c>
      <c r="AM54" s="5"/>
      <c r="AN54" s="4">
        <f ca="1">IFERROR(__xludf.DUMMYFUNCTION("""COMPUTED_VALUE"""),45219)</f>
        <v>45219</v>
      </c>
      <c r="AO54" s="5"/>
      <c r="AP54" s="4">
        <f ca="1">IFERROR(__xludf.DUMMYFUNCTION("""COMPUTED_VALUE"""),45220)</f>
        <v>45220</v>
      </c>
      <c r="AQ54" s="5"/>
      <c r="AR54" s="4">
        <f ca="1">IFERROR(__xludf.DUMMYFUNCTION("""COMPUTED_VALUE"""),45221)</f>
        <v>45221</v>
      </c>
      <c r="AS54" s="5"/>
      <c r="AT54" s="4">
        <f ca="1">IFERROR(__xludf.DUMMYFUNCTION("""COMPUTED_VALUE"""),45222)</f>
        <v>45222</v>
      </c>
      <c r="AU54" s="5"/>
      <c r="AV54" s="4">
        <f ca="1">IFERROR(__xludf.DUMMYFUNCTION("""COMPUTED_VALUE"""),45223)</f>
        <v>45223</v>
      </c>
      <c r="AW54" s="5"/>
      <c r="AX54" s="4">
        <f ca="1">IFERROR(__xludf.DUMMYFUNCTION("""COMPUTED_VALUE"""),45224)</f>
        <v>45224</v>
      </c>
      <c r="AY54" s="5"/>
      <c r="AZ54" s="4">
        <f ca="1">IFERROR(__xludf.DUMMYFUNCTION("""COMPUTED_VALUE"""),45225)</f>
        <v>45225</v>
      </c>
      <c r="BA54" s="5"/>
      <c r="BB54" s="4">
        <f ca="1">IFERROR(__xludf.DUMMYFUNCTION("""COMPUTED_VALUE"""),45226)</f>
        <v>45226</v>
      </c>
      <c r="BC54" s="5"/>
      <c r="BD54" s="4">
        <f ca="1">IFERROR(__xludf.DUMMYFUNCTION("""COMPUTED_VALUE"""),45227)</f>
        <v>45227</v>
      </c>
      <c r="BE54" s="5"/>
      <c r="BF54" s="4">
        <f ca="1">IFERROR(__xludf.DUMMYFUNCTION("""COMPUTED_VALUE"""),45228)</f>
        <v>45228</v>
      </c>
      <c r="BG54" s="5"/>
      <c r="BH54" s="4">
        <f ca="1">IFERROR(__xludf.DUMMYFUNCTION("""COMPUTED_VALUE"""),45229)</f>
        <v>45229</v>
      </c>
      <c r="BI54" s="5"/>
      <c r="BJ54" s="4">
        <f ca="1">IFERROR(__xludf.DUMMYFUNCTION("""COMPUTED_VALUE"""),45230)</f>
        <v>45230</v>
      </c>
      <c r="BK54" s="5"/>
      <c r="BL54" s="6" t="str">
        <f ca="1">IFERROR(__xludf.DUMMYFUNCTION("""COMPUTED_VALUE"""),"HORAS EXTRA")</f>
        <v>HORAS EXTRA</v>
      </c>
    </row>
    <row r="55" spans="1:64" ht="12.75" x14ac:dyDescent="0.2">
      <c r="A55" s="18"/>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8"/>
    </row>
    <row r="56" spans="1:64" ht="79.5" customHeight="1" x14ac:dyDescent="0.2">
      <c r="A56" s="17"/>
      <c r="B56" s="16"/>
      <c r="C56" s="17"/>
      <c r="D56" s="16"/>
      <c r="E56" s="17"/>
      <c r="F56" s="16"/>
      <c r="G56" s="17"/>
      <c r="H56" s="16"/>
      <c r="I56" s="17"/>
      <c r="J56" s="16"/>
      <c r="K56" s="17"/>
      <c r="L56" s="16"/>
      <c r="M56" s="17"/>
      <c r="N56" s="16"/>
      <c r="O56" s="17"/>
      <c r="P56" s="16"/>
      <c r="Q56" s="17"/>
      <c r="R56" s="16"/>
      <c r="S56" s="17"/>
      <c r="T56" s="16"/>
      <c r="U56" s="17"/>
      <c r="V56" s="16"/>
      <c r="W56" s="17"/>
      <c r="X56" s="16"/>
      <c r="Y56" s="17"/>
      <c r="Z56" s="16"/>
      <c r="AA56" s="17"/>
      <c r="AB56" s="16"/>
      <c r="AC56" s="17"/>
      <c r="AD56" s="16"/>
      <c r="AE56" s="17"/>
      <c r="AF56" s="16"/>
      <c r="AG56" s="17"/>
      <c r="AH56" s="16"/>
      <c r="AI56" s="17"/>
      <c r="AJ56" s="16"/>
      <c r="AK56" s="17"/>
      <c r="AL56" s="16"/>
      <c r="AM56" s="17"/>
      <c r="AN56" s="16"/>
      <c r="AO56" s="17"/>
      <c r="AP56" s="16"/>
      <c r="AQ56" s="17"/>
      <c r="AR56" s="16"/>
      <c r="AS56" s="17"/>
      <c r="AT56" s="16"/>
      <c r="AU56" s="17"/>
      <c r="AV56" s="16"/>
      <c r="AW56" s="17"/>
      <c r="AX56" s="16"/>
      <c r="AY56" s="17"/>
      <c r="AZ56" s="16"/>
      <c r="BA56" s="17"/>
      <c r="BB56" s="16"/>
      <c r="BC56" s="17"/>
      <c r="BD56" s="16"/>
      <c r="BE56" s="17"/>
      <c r="BF56" s="16"/>
      <c r="BG56" s="17"/>
      <c r="BH56" s="16"/>
      <c r="BI56" s="17"/>
      <c r="BJ56" s="16"/>
      <c r="BK56" s="17"/>
      <c r="BL56" s="8"/>
    </row>
    <row r="57" spans="1:64" ht="12.75" x14ac:dyDescent="0.2">
      <c r="A57" s="9" t="str">
        <f ca="1">IFERROR(__xludf.DUMMYFUNCTION("""COMPUTED_VALUE"""),"HORAS EXTRA/PRIMA ALIMENTICIA")</f>
        <v>HORAS EXTRA/PRIMA ALIMENTICIA</v>
      </c>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
        <f ca="1">IFERROR(__xludf.DUMMYFUNCTION("""COMPUTED_VALUE"""),0)</f>
        <v>0</v>
      </c>
    </row>
    <row r="58" spans="1:64" ht="12.75" x14ac:dyDescent="0.2">
      <c r="A58" s="3" t="str">
        <f ca="1">IFERROR(__xludf.DUMMYFUNCTION("""COMPUTED_VALUE"""),"NOMBRE")</f>
        <v>NOMBRE</v>
      </c>
      <c r="B58" s="4">
        <f ca="1">IFERROR(__xludf.DUMMYFUNCTION("""COMPUTED_VALUE"""),45200)</f>
        <v>45200</v>
      </c>
      <c r="C58" s="5"/>
      <c r="D58" s="4">
        <f ca="1">IFERROR(__xludf.DUMMYFUNCTION("""COMPUTED_VALUE"""),45201)</f>
        <v>45201</v>
      </c>
      <c r="E58" s="5"/>
      <c r="F58" s="4">
        <f ca="1">IFERROR(__xludf.DUMMYFUNCTION("""COMPUTED_VALUE"""),45202)</f>
        <v>45202</v>
      </c>
      <c r="G58" s="5"/>
      <c r="H58" s="4">
        <f ca="1">IFERROR(__xludf.DUMMYFUNCTION("""COMPUTED_VALUE"""),45203)</f>
        <v>45203</v>
      </c>
      <c r="I58" s="5"/>
      <c r="J58" s="4">
        <f ca="1">IFERROR(__xludf.DUMMYFUNCTION("""COMPUTED_VALUE"""),45204)</f>
        <v>45204</v>
      </c>
      <c r="K58" s="5"/>
      <c r="L58" s="4">
        <f ca="1">IFERROR(__xludf.DUMMYFUNCTION("""COMPUTED_VALUE"""),45205)</f>
        <v>45205</v>
      </c>
      <c r="M58" s="5"/>
      <c r="N58" s="4">
        <f ca="1">IFERROR(__xludf.DUMMYFUNCTION("""COMPUTED_VALUE"""),45206)</f>
        <v>45206</v>
      </c>
      <c r="O58" s="5"/>
      <c r="P58" s="4">
        <f ca="1">IFERROR(__xludf.DUMMYFUNCTION("""COMPUTED_VALUE"""),45207)</f>
        <v>45207</v>
      </c>
      <c r="Q58" s="5"/>
      <c r="R58" s="4">
        <f ca="1">IFERROR(__xludf.DUMMYFUNCTION("""COMPUTED_VALUE"""),45208)</f>
        <v>45208</v>
      </c>
      <c r="S58" s="5"/>
      <c r="T58" s="4">
        <f ca="1">IFERROR(__xludf.DUMMYFUNCTION("""COMPUTED_VALUE"""),45209)</f>
        <v>45209</v>
      </c>
      <c r="U58" s="5"/>
      <c r="V58" s="4">
        <f ca="1">IFERROR(__xludf.DUMMYFUNCTION("""COMPUTED_VALUE"""),45210)</f>
        <v>45210</v>
      </c>
      <c r="W58" s="5"/>
      <c r="X58" s="4">
        <f ca="1">IFERROR(__xludf.DUMMYFUNCTION("""COMPUTED_VALUE"""),45211)</f>
        <v>45211</v>
      </c>
      <c r="Y58" s="5"/>
      <c r="Z58" s="4">
        <f ca="1">IFERROR(__xludf.DUMMYFUNCTION("""COMPUTED_VALUE"""),45212)</f>
        <v>45212</v>
      </c>
      <c r="AA58" s="5"/>
      <c r="AB58" s="4">
        <f ca="1">IFERROR(__xludf.DUMMYFUNCTION("""COMPUTED_VALUE"""),45213)</f>
        <v>45213</v>
      </c>
      <c r="AC58" s="5"/>
      <c r="AD58" s="4">
        <f ca="1">IFERROR(__xludf.DUMMYFUNCTION("""COMPUTED_VALUE"""),45214)</f>
        <v>45214</v>
      </c>
      <c r="AE58" s="5"/>
      <c r="AF58" s="4">
        <f ca="1">IFERROR(__xludf.DUMMYFUNCTION("""COMPUTED_VALUE"""),45215)</f>
        <v>45215</v>
      </c>
      <c r="AG58" s="5"/>
      <c r="AH58" s="4">
        <f ca="1">IFERROR(__xludf.DUMMYFUNCTION("""COMPUTED_VALUE"""),45216)</f>
        <v>45216</v>
      </c>
      <c r="AI58" s="5"/>
      <c r="AJ58" s="4">
        <f ca="1">IFERROR(__xludf.DUMMYFUNCTION("""COMPUTED_VALUE"""),45217)</f>
        <v>45217</v>
      </c>
      <c r="AK58" s="5"/>
      <c r="AL58" s="4">
        <f ca="1">IFERROR(__xludf.DUMMYFUNCTION("""COMPUTED_VALUE"""),45218)</f>
        <v>45218</v>
      </c>
      <c r="AM58" s="5"/>
      <c r="AN58" s="4">
        <f ca="1">IFERROR(__xludf.DUMMYFUNCTION("""COMPUTED_VALUE"""),45219)</f>
        <v>45219</v>
      </c>
      <c r="AO58" s="5"/>
      <c r="AP58" s="4">
        <f ca="1">IFERROR(__xludf.DUMMYFUNCTION("""COMPUTED_VALUE"""),45220)</f>
        <v>45220</v>
      </c>
      <c r="AQ58" s="5"/>
      <c r="AR58" s="4">
        <f ca="1">IFERROR(__xludf.DUMMYFUNCTION("""COMPUTED_VALUE"""),45221)</f>
        <v>45221</v>
      </c>
      <c r="AS58" s="5"/>
      <c r="AT58" s="4">
        <f ca="1">IFERROR(__xludf.DUMMYFUNCTION("""COMPUTED_VALUE"""),45222)</f>
        <v>45222</v>
      </c>
      <c r="AU58" s="5"/>
      <c r="AV58" s="4">
        <f ca="1">IFERROR(__xludf.DUMMYFUNCTION("""COMPUTED_VALUE"""),45223)</f>
        <v>45223</v>
      </c>
      <c r="AW58" s="5"/>
      <c r="AX58" s="4">
        <f ca="1">IFERROR(__xludf.DUMMYFUNCTION("""COMPUTED_VALUE"""),45224)</f>
        <v>45224</v>
      </c>
      <c r="AY58" s="5"/>
      <c r="AZ58" s="4">
        <f ca="1">IFERROR(__xludf.DUMMYFUNCTION("""COMPUTED_VALUE"""),45225)</f>
        <v>45225</v>
      </c>
      <c r="BA58" s="5"/>
      <c r="BB58" s="4">
        <f ca="1">IFERROR(__xludf.DUMMYFUNCTION("""COMPUTED_VALUE"""),45226)</f>
        <v>45226</v>
      </c>
      <c r="BC58" s="5"/>
      <c r="BD58" s="4">
        <f ca="1">IFERROR(__xludf.DUMMYFUNCTION("""COMPUTED_VALUE"""),45227)</f>
        <v>45227</v>
      </c>
      <c r="BE58" s="5"/>
      <c r="BF58" s="4">
        <f ca="1">IFERROR(__xludf.DUMMYFUNCTION("""COMPUTED_VALUE"""),45228)</f>
        <v>45228</v>
      </c>
      <c r="BG58" s="5"/>
      <c r="BH58" s="4">
        <f ca="1">IFERROR(__xludf.DUMMYFUNCTION("""COMPUTED_VALUE"""),45229)</f>
        <v>45229</v>
      </c>
      <c r="BI58" s="5"/>
      <c r="BJ58" s="4">
        <f ca="1">IFERROR(__xludf.DUMMYFUNCTION("""COMPUTED_VALUE"""),45230)</f>
        <v>45230</v>
      </c>
      <c r="BK58" s="5"/>
      <c r="BL58" s="6" t="str">
        <f ca="1">IFERROR(__xludf.DUMMYFUNCTION("""COMPUTED_VALUE"""),"HORAS EXTRA")</f>
        <v>HORAS EXTRA</v>
      </c>
    </row>
    <row r="59" spans="1:64" ht="12.75" x14ac:dyDescent="0.2">
      <c r="A59" s="18"/>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8"/>
    </row>
    <row r="60" spans="1:64" ht="79.5" customHeight="1" x14ac:dyDescent="0.2">
      <c r="A60" s="17"/>
      <c r="B60" s="16"/>
      <c r="C60" s="17"/>
      <c r="D60" s="16"/>
      <c r="E60" s="17"/>
      <c r="F60" s="16"/>
      <c r="G60" s="17"/>
      <c r="H60" s="16"/>
      <c r="I60" s="17"/>
      <c r="J60" s="16"/>
      <c r="K60" s="17"/>
      <c r="L60" s="16"/>
      <c r="M60" s="17"/>
      <c r="N60" s="16"/>
      <c r="O60" s="17"/>
      <c r="P60" s="16"/>
      <c r="Q60" s="17"/>
      <c r="R60" s="16"/>
      <c r="S60" s="17"/>
      <c r="T60" s="16"/>
      <c r="U60" s="17"/>
      <c r="V60" s="16"/>
      <c r="W60" s="17"/>
      <c r="X60" s="16"/>
      <c r="Y60" s="17"/>
      <c r="Z60" s="16"/>
      <c r="AA60" s="17"/>
      <c r="AB60" s="16"/>
      <c r="AC60" s="17"/>
      <c r="AD60" s="16"/>
      <c r="AE60" s="17"/>
      <c r="AF60" s="16"/>
      <c r="AG60" s="17"/>
      <c r="AH60" s="16"/>
      <c r="AI60" s="17"/>
      <c r="AJ60" s="16"/>
      <c r="AK60" s="17"/>
      <c r="AL60" s="16"/>
      <c r="AM60" s="17"/>
      <c r="AN60" s="16"/>
      <c r="AO60" s="17"/>
      <c r="AP60" s="16"/>
      <c r="AQ60" s="17"/>
      <c r="AR60" s="16"/>
      <c r="AS60" s="17"/>
      <c r="AT60" s="16"/>
      <c r="AU60" s="17"/>
      <c r="AV60" s="16"/>
      <c r="AW60" s="17"/>
      <c r="AX60" s="16"/>
      <c r="AY60" s="17"/>
      <c r="AZ60" s="16"/>
      <c r="BA60" s="17"/>
      <c r="BB60" s="16"/>
      <c r="BC60" s="17"/>
      <c r="BD60" s="16"/>
      <c r="BE60" s="17"/>
      <c r="BF60" s="16"/>
      <c r="BG60" s="17"/>
      <c r="BH60" s="16"/>
      <c r="BI60" s="17"/>
      <c r="BJ60" s="16"/>
      <c r="BK60" s="17"/>
      <c r="BL60" s="8"/>
    </row>
    <row r="61" spans="1:64" ht="12.75" x14ac:dyDescent="0.2">
      <c r="A61" s="9" t="str">
        <f ca="1">IFERROR(__xludf.DUMMYFUNCTION("""COMPUTED_VALUE"""),"HORAS EXTRA/PRIMA ALIMENTICIA")</f>
        <v>HORAS EXTRA/PRIMA ALIMENTICIA</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
        <f ca="1">IFERROR(__xludf.DUMMYFUNCTION("""COMPUTED_VALUE"""),0)</f>
        <v>0</v>
      </c>
    </row>
    <row r="62" spans="1:64" ht="12.75" x14ac:dyDescent="0.2">
      <c r="A62" s="3" t="str">
        <f ca="1">IFERROR(__xludf.DUMMYFUNCTION("""COMPUTED_VALUE"""),"NOMBRE")</f>
        <v>NOMBRE</v>
      </c>
      <c r="B62" s="4">
        <f ca="1">IFERROR(__xludf.DUMMYFUNCTION("""COMPUTED_VALUE"""),45200)</f>
        <v>45200</v>
      </c>
      <c r="C62" s="5"/>
      <c r="D62" s="4">
        <f ca="1">IFERROR(__xludf.DUMMYFUNCTION("""COMPUTED_VALUE"""),45201)</f>
        <v>45201</v>
      </c>
      <c r="E62" s="5"/>
      <c r="F62" s="4">
        <f ca="1">IFERROR(__xludf.DUMMYFUNCTION("""COMPUTED_VALUE"""),45202)</f>
        <v>45202</v>
      </c>
      <c r="G62" s="5"/>
      <c r="H62" s="4">
        <f ca="1">IFERROR(__xludf.DUMMYFUNCTION("""COMPUTED_VALUE"""),45203)</f>
        <v>45203</v>
      </c>
      <c r="I62" s="5"/>
      <c r="J62" s="4">
        <f ca="1">IFERROR(__xludf.DUMMYFUNCTION("""COMPUTED_VALUE"""),45204)</f>
        <v>45204</v>
      </c>
      <c r="K62" s="5"/>
      <c r="L62" s="4">
        <f ca="1">IFERROR(__xludf.DUMMYFUNCTION("""COMPUTED_VALUE"""),45205)</f>
        <v>45205</v>
      </c>
      <c r="M62" s="5"/>
      <c r="N62" s="4">
        <f ca="1">IFERROR(__xludf.DUMMYFUNCTION("""COMPUTED_VALUE"""),45206)</f>
        <v>45206</v>
      </c>
      <c r="O62" s="5"/>
      <c r="P62" s="4">
        <f ca="1">IFERROR(__xludf.DUMMYFUNCTION("""COMPUTED_VALUE"""),45207)</f>
        <v>45207</v>
      </c>
      <c r="Q62" s="5"/>
      <c r="R62" s="4">
        <f ca="1">IFERROR(__xludf.DUMMYFUNCTION("""COMPUTED_VALUE"""),45208)</f>
        <v>45208</v>
      </c>
      <c r="S62" s="5"/>
      <c r="T62" s="4">
        <f ca="1">IFERROR(__xludf.DUMMYFUNCTION("""COMPUTED_VALUE"""),45209)</f>
        <v>45209</v>
      </c>
      <c r="U62" s="5"/>
      <c r="V62" s="4">
        <f ca="1">IFERROR(__xludf.DUMMYFUNCTION("""COMPUTED_VALUE"""),45210)</f>
        <v>45210</v>
      </c>
      <c r="W62" s="5"/>
      <c r="X62" s="4">
        <f ca="1">IFERROR(__xludf.DUMMYFUNCTION("""COMPUTED_VALUE"""),45211)</f>
        <v>45211</v>
      </c>
      <c r="Y62" s="5"/>
      <c r="Z62" s="4">
        <f ca="1">IFERROR(__xludf.DUMMYFUNCTION("""COMPUTED_VALUE"""),45212)</f>
        <v>45212</v>
      </c>
      <c r="AA62" s="5"/>
      <c r="AB62" s="4">
        <f ca="1">IFERROR(__xludf.DUMMYFUNCTION("""COMPUTED_VALUE"""),45213)</f>
        <v>45213</v>
      </c>
      <c r="AC62" s="5"/>
      <c r="AD62" s="4">
        <f ca="1">IFERROR(__xludf.DUMMYFUNCTION("""COMPUTED_VALUE"""),45214)</f>
        <v>45214</v>
      </c>
      <c r="AE62" s="5"/>
      <c r="AF62" s="4">
        <f ca="1">IFERROR(__xludf.DUMMYFUNCTION("""COMPUTED_VALUE"""),45215)</f>
        <v>45215</v>
      </c>
      <c r="AG62" s="5"/>
      <c r="AH62" s="4">
        <f ca="1">IFERROR(__xludf.DUMMYFUNCTION("""COMPUTED_VALUE"""),45216)</f>
        <v>45216</v>
      </c>
      <c r="AI62" s="5"/>
      <c r="AJ62" s="4">
        <f ca="1">IFERROR(__xludf.DUMMYFUNCTION("""COMPUTED_VALUE"""),45217)</f>
        <v>45217</v>
      </c>
      <c r="AK62" s="5"/>
      <c r="AL62" s="4">
        <f ca="1">IFERROR(__xludf.DUMMYFUNCTION("""COMPUTED_VALUE"""),45218)</f>
        <v>45218</v>
      </c>
      <c r="AM62" s="5"/>
      <c r="AN62" s="4">
        <f ca="1">IFERROR(__xludf.DUMMYFUNCTION("""COMPUTED_VALUE"""),45219)</f>
        <v>45219</v>
      </c>
      <c r="AO62" s="5"/>
      <c r="AP62" s="4">
        <f ca="1">IFERROR(__xludf.DUMMYFUNCTION("""COMPUTED_VALUE"""),45220)</f>
        <v>45220</v>
      </c>
      <c r="AQ62" s="5"/>
      <c r="AR62" s="4">
        <f ca="1">IFERROR(__xludf.DUMMYFUNCTION("""COMPUTED_VALUE"""),45221)</f>
        <v>45221</v>
      </c>
      <c r="AS62" s="5"/>
      <c r="AT62" s="4">
        <f ca="1">IFERROR(__xludf.DUMMYFUNCTION("""COMPUTED_VALUE"""),45222)</f>
        <v>45222</v>
      </c>
      <c r="AU62" s="5"/>
      <c r="AV62" s="4">
        <f ca="1">IFERROR(__xludf.DUMMYFUNCTION("""COMPUTED_VALUE"""),45223)</f>
        <v>45223</v>
      </c>
      <c r="AW62" s="5"/>
      <c r="AX62" s="4">
        <f ca="1">IFERROR(__xludf.DUMMYFUNCTION("""COMPUTED_VALUE"""),45224)</f>
        <v>45224</v>
      </c>
      <c r="AY62" s="5"/>
      <c r="AZ62" s="4">
        <f ca="1">IFERROR(__xludf.DUMMYFUNCTION("""COMPUTED_VALUE"""),45225)</f>
        <v>45225</v>
      </c>
      <c r="BA62" s="5"/>
      <c r="BB62" s="4">
        <f ca="1">IFERROR(__xludf.DUMMYFUNCTION("""COMPUTED_VALUE"""),45226)</f>
        <v>45226</v>
      </c>
      <c r="BC62" s="5"/>
      <c r="BD62" s="4">
        <f ca="1">IFERROR(__xludf.DUMMYFUNCTION("""COMPUTED_VALUE"""),45227)</f>
        <v>45227</v>
      </c>
      <c r="BE62" s="5"/>
      <c r="BF62" s="4">
        <f ca="1">IFERROR(__xludf.DUMMYFUNCTION("""COMPUTED_VALUE"""),45228)</f>
        <v>45228</v>
      </c>
      <c r="BG62" s="5"/>
      <c r="BH62" s="4">
        <f ca="1">IFERROR(__xludf.DUMMYFUNCTION("""COMPUTED_VALUE"""),45229)</f>
        <v>45229</v>
      </c>
      <c r="BI62" s="5"/>
      <c r="BJ62" s="4">
        <f ca="1">IFERROR(__xludf.DUMMYFUNCTION("""COMPUTED_VALUE"""),45230)</f>
        <v>45230</v>
      </c>
      <c r="BK62" s="5"/>
      <c r="BL62" s="6" t="str">
        <f ca="1">IFERROR(__xludf.DUMMYFUNCTION("""COMPUTED_VALUE"""),"HORAS EXTRA")</f>
        <v>HORAS EXTRA</v>
      </c>
    </row>
    <row r="63" spans="1:64" ht="12.75" x14ac:dyDescent="0.2">
      <c r="A63" s="18"/>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8"/>
    </row>
    <row r="64" spans="1:64" ht="79.5" customHeight="1" x14ac:dyDescent="0.2">
      <c r="A64" s="17"/>
      <c r="B64" s="16"/>
      <c r="C64" s="17"/>
      <c r="D64" s="16"/>
      <c r="E64" s="17"/>
      <c r="F64" s="16"/>
      <c r="G64" s="17"/>
      <c r="H64" s="16"/>
      <c r="I64" s="17"/>
      <c r="J64" s="16"/>
      <c r="K64" s="17"/>
      <c r="L64" s="16"/>
      <c r="M64" s="17"/>
      <c r="N64" s="16"/>
      <c r="O64" s="17"/>
      <c r="P64" s="16"/>
      <c r="Q64" s="17"/>
      <c r="R64" s="16"/>
      <c r="S64" s="17"/>
      <c r="T64" s="16"/>
      <c r="U64" s="17"/>
      <c r="V64" s="16"/>
      <c r="W64" s="17"/>
      <c r="X64" s="16"/>
      <c r="Y64" s="17"/>
      <c r="Z64" s="16"/>
      <c r="AA64" s="17"/>
      <c r="AB64" s="16"/>
      <c r="AC64" s="17"/>
      <c r="AD64" s="16"/>
      <c r="AE64" s="17"/>
      <c r="AF64" s="16"/>
      <c r="AG64" s="17"/>
      <c r="AH64" s="16"/>
      <c r="AI64" s="17"/>
      <c r="AJ64" s="16"/>
      <c r="AK64" s="17"/>
      <c r="AL64" s="16"/>
      <c r="AM64" s="17"/>
      <c r="AN64" s="16"/>
      <c r="AO64" s="17"/>
      <c r="AP64" s="16"/>
      <c r="AQ64" s="17"/>
      <c r="AR64" s="16"/>
      <c r="AS64" s="17"/>
      <c r="AT64" s="16"/>
      <c r="AU64" s="17"/>
      <c r="AV64" s="16"/>
      <c r="AW64" s="17"/>
      <c r="AX64" s="16"/>
      <c r="AY64" s="17"/>
      <c r="AZ64" s="16"/>
      <c r="BA64" s="17"/>
      <c r="BB64" s="16"/>
      <c r="BC64" s="17"/>
      <c r="BD64" s="16"/>
      <c r="BE64" s="17"/>
      <c r="BF64" s="16"/>
      <c r="BG64" s="17"/>
      <c r="BH64" s="16"/>
      <c r="BI64" s="17"/>
      <c r="BJ64" s="16"/>
      <c r="BK64" s="17"/>
      <c r="BL64" s="8"/>
    </row>
    <row r="65" spans="1:64" ht="12.75" x14ac:dyDescent="0.2">
      <c r="A65" s="9" t="str">
        <f ca="1">IFERROR(__xludf.DUMMYFUNCTION("""COMPUTED_VALUE"""),"HORAS EXTRA/PRIMA ALIMENTICIA")</f>
        <v>HORAS EXTRA/PRIMA ALIMENTICIA</v>
      </c>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
        <f ca="1">IFERROR(__xludf.DUMMYFUNCTION("""COMPUTED_VALUE"""),0)</f>
        <v>0</v>
      </c>
    </row>
    <row r="66" spans="1:64" ht="12.75" x14ac:dyDescent="0.2">
      <c r="A66" s="3" t="str">
        <f ca="1">IFERROR(__xludf.DUMMYFUNCTION("""COMPUTED_VALUE"""),"NOMBRE")</f>
        <v>NOMBRE</v>
      </c>
      <c r="B66" s="4">
        <f ca="1">IFERROR(__xludf.DUMMYFUNCTION("""COMPUTED_VALUE"""),45200)</f>
        <v>45200</v>
      </c>
      <c r="C66" s="5"/>
      <c r="D66" s="4">
        <f ca="1">IFERROR(__xludf.DUMMYFUNCTION("""COMPUTED_VALUE"""),45201)</f>
        <v>45201</v>
      </c>
      <c r="E66" s="5"/>
      <c r="F66" s="4">
        <f ca="1">IFERROR(__xludf.DUMMYFUNCTION("""COMPUTED_VALUE"""),45202)</f>
        <v>45202</v>
      </c>
      <c r="G66" s="5"/>
      <c r="H66" s="4">
        <f ca="1">IFERROR(__xludf.DUMMYFUNCTION("""COMPUTED_VALUE"""),45203)</f>
        <v>45203</v>
      </c>
      <c r="I66" s="5"/>
      <c r="J66" s="4">
        <f ca="1">IFERROR(__xludf.DUMMYFUNCTION("""COMPUTED_VALUE"""),45204)</f>
        <v>45204</v>
      </c>
      <c r="K66" s="5"/>
      <c r="L66" s="4">
        <f ca="1">IFERROR(__xludf.DUMMYFUNCTION("""COMPUTED_VALUE"""),45205)</f>
        <v>45205</v>
      </c>
      <c r="M66" s="5"/>
      <c r="N66" s="4">
        <f ca="1">IFERROR(__xludf.DUMMYFUNCTION("""COMPUTED_VALUE"""),45206)</f>
        <v>45206</v>
      </c>
      <c r="O66" s="5"/>
      <c r="P66" s="4">
        <f ca="1">IFERROR(__xludf.DUMMYFUNCTION("""COMPUTED_VALUE"""),45207)</f>
        <v>45207</v>
      </c>
      <c r="Q66" s="5"/>
      <c r="R66" s="4">
        <f ca="1">IFERROR(__xludf.DUMMYFUNCTION("""COMPUTED_VALUE"""),45208)</f>
        <v>45208</v>
      </c>
      <c r="S66" s="5"/>
      <c r="T66" s="4">
        <f ca="1">IFERROR(__xludf.DUMMYFUNCTION("""COMPUTED_VALUE"""),45209)</f>
        <v>45209</v>
      </c>
      <c r="U66" s="5"/>
      <c r="V66" s="4">
        <f ca="1">IFERROR(__xludf.DUMMYFUNCTION("""COMPUTED_VALUE"""),45210)</f>
        <v>45210</v>
      </c>
      <c r="W66" s="5"/>
      <c r="X66" s="4">
        <f ca="1">IFERROR(__xludf.DUMMYFUNCTION("""COMPUTED_VALUE"""),45211)</f>
        <v>45211</v>
      </c>
      <c r="Y66" s="5"/>
      <c r="Z66" s="4">
        <f ca="1">IFERROR(__xludf.DUMMYFUNCTION("""COMPUTED_VALUE"""),45212)</f>
        <v>45212</v>
      </c>
      <c r="AA66" s="5"/>
      <c r="AB66" s="4">
        <f ca="1">IFERROR(__xludf.DUMMYFUNCTION("""COMPUTED_VALUE"""),45213)</f>
        <v>45213</v>
      </c>
      <c r="AC66" s="5"/>
      <c r="AD66" s="4">
        <f ca="1">IFERROR(__xludf.DUMMYFUNCTION("""COMPUTED_VALUE"""),45214)</f>
        <v>45214</v>
      </c>
      <c r="AE66" s="5"/>
      <c r="AF66" s="4">
        <f ca="1">IFERROR(__xludf.DUMMYFUNCTION("""COMPUTED_VALUE"""),45215)</f>
        <v>45215</v>
      </c>
      <c r="AG66" s="5"/>
      <c r="AH66" s="4">
        <f ca="1">IFERROR(__xludf.DUMMYFUNCTION("""COMPUTED_VALUE"""),45216)</f>
        <v>45216</v>
      </c>
      <c r="AI66" s="5"/>
      <c r="AJ66" s="4">
        <f ca="1">IFERROR(__xludf.DUMMYFUNCTION("""COMPUTED_VALUE"""),45217)</f>
        <v>45217</v>
      </c>
      <c r="AK66" s="5"/>
      <c r="AL66" s="4">
        <f ca="1">IFERROR(__xludf.DUMMYFUNCTION("""COMPUTED_VALUE"""),45218)</f>
        <v>45218</v>
      </c>
      <c r="AM66" s="5"/>
      <c r="AN66" s="4">
        <f ca="1">IFERROR(__xludf.DUMMYFUNCTION("""COMPUTED_VALUE"""),45219)</f>
        <v>45219</v>
      </c>
      <c r="AO66" s="5"/>
      <c r="AP66" s="4">
        <f ca="1">IFERROR(__xludf.DUMMYFUNCTION("""COMPUTED_VALUE"""),45220)</f>
        <v>45220</v>
      </c>
      <c r="AQ66" s="5"/>
      <c r="AR66" s="4">
        <f ca="1">IFERROR(__xludf.DUMMYFUNCTION("""COMPUTED_VALUE"""),45221)</f>
        <v>45221</v>
      </c>
      <c r="AS66" s="5"/>
      <c r="AT66" s="4">
        <f ca="1">IFERROR(__xludf.DUMMYFUNCTION("""COMPUTED_VALUE"""),45222)</f>
        <v>45222</v>
      </c>
      <c r="AU66" s="5"/>
      <c r="AV66" s="4">
        <f ca="1">IFERROR(__xludf.DUMMYFUNCTION("""COMPUTED_VALUE"""),45223)</f>
        <v>45223</v>
      </c>
      <c r="AW66" s="5"/>
      <c r="AX66" s="4">
        <f ca="1">IFERROR(__xludf.DUMMYFUNCTION("""COMPUTED_VALUE"""),45224)</f>
        <v>45224</v>
      </c>
      <c r="AY66" s="5"/>
      <c r="AZ66" s="4">
        <f ca="1">IFERROR(__xludf.DUMMYFUNCTION("""COMPUTED_VALUE"""),45225)</f>
        <v>45225</v>
      </c>
      <c r="BA66" s="5"/>
      <c r="BB66" s="4">
        <f ca="1">IFERROR(__xludf.DUMMYFUNCTION("""COMPUTED_VALUE"""),45226)</f>
        <v>45226</v>
      </c>
      <c r="BC66" s="5"/>
      <c r="BD66" s="4">
        <f ca="1">IFERROR(__xludf.DUMMYFUNCTION("""COMPUTED_VALUE"""),45227)</f>
        <v>45227</v>
      </c>
      <c r="BE66" s="5"/>
      <c r="BF66" s="4">
        <f ca="1">IFERROR(__xludf.DUMMYFUNCTION("""COMPUTED_VALUE"""),45228)</f>
        <v>45228</v>
      </c>
      <c r="BG66" s="5"/>
      <c r="BH66" s="4">
        <f ca="1">IFERROR(__xludf.DUMMYFUNCTION("""COMPUTED_VALUE"""),45229)</f>
        <v>45229</v>
      </c>
      <c r="BI66" s="5"/>
      <c r="BJ66" s="4">
        <f ca="1">IFERROR(__xludf.DUMMYFUNCTION("""COMPUTED_VALUE"""),45230)</f>
        <v>45230</v>
      </c>
      <c r="BK66" s="5"/>
      <c r="BL66" s="6" t="str">
        <f ca="1">IFERROR(__xludf.DUMMYFUNCTION("""COMPUTED_VALUE"""),"HORAS EXTRA")</f>
        <v>HORAS EXTRA</v>
      </c>
    </row>
    <row r="67" spans="1:64" ht="12.75" x14ac:dyDescent="0.2">
      <c r="A67" s="18"/>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8"/>
    </row>
    <row r="68" spans="1:64" ht="79.5" customHeight="1" x14ac:dyDescent="0.2">
      <c r="A68" s="17"/>
      <c r="B68" s="16"/>
      <c r="C68" s="17"/>
      <c r="D68" s="16"/>
      <c r="E68" s="17"/>
      <c r="F68" s="16"/>
      <c r="G68" s="17"/>
      <c r="H68" s="16"/>
      <c r="I68" s="17"/>
      <c r="J68" s="16"/>
      <c r="K68" s="17"/>
      <c r="L68" s="16"/>
      <c r="M68" s="17"/>
      <c r="N68" s="16"/>
      <c r="O68" s="17"/>
      <c r="P68" s="16"/>
      <c r="Q68" s="17"/>
      <c r="R68" s="16"/>
      <c r="S68" s="17"/>
      <c r="T68" s="16"/>
      <c r="U68" s="17"/>
      <c r="V68" s="16"/>
      <c r="W68" s="17"/>
      <c r="X68" s="16"/>
      <c r="Y68" s="17"/>
      <c r="Z68" s="16"/>
      <c r="AA68" s="17"/>
      <c r="AB68" s="16"/>
      <c r="AC68" s="17"/>
      <c r="AD68" s="16"/>
      <c r="AE68" s="17"/>
      <c r="AF68" s="16"/>
      <c r="AG68" s="17"/>
      <c r="AH68" s="16"/>
      <c r="AI68" s="17"/>
      <c r="AJ68" s="16"/>
      <c r="AK68" s="17"/>
      <c r="AL68" s="16"/>
      <c r="AM68" s="17"/>
      <c r="AN68" s="16"/>
      <c r="AO68" s="17"/>
      <c r="AP68" s="16"/>
      <c r="AQ68" s="17"/>
      <c r="AR68" s="16"/>
      <c r="AS68" s="17"/>
      <c r="AT68" s="16"/>
      <c r="AU68" s="17"/>
      <c r="AV68" s="16"/>
      <c r="AW68" s="17"/>
      <c r="AX68" s="16"/>
      <c r="AY68" s="17"/>
      <c r="AZ68" s="16"/>
      <c r="BA68" s="17"/>
      <c r="BB68" s="16"/>
      <c r="BC68" s="17"/>
      <c r="BD68" s="16"/>
      <c r="BE68" s="17"/>
      <c r="BF68" s="16"/>
      <c r="BG68" s="17"/>
      <c r="BH68" s="16"/>
      <c r="BI68" s="17"/>
      <c r="BJ68" s="16"/>
      <c r="BK68" s="17"/>
      <c r="BL68" s="8"/>
    </row>
    <row r="69" spans="1:64" ht="12.75" x14ac:dyDescent="0.2">
      <c r="A69" s="9" t="str">
        <f ca="1">IFERROR(__xludf.DUMMYFUNCTION("""COMPUTED_VALUE"""),"HORAS EXTRA/PRIMA ALIMENTICIA")</f>
        <v>HORAS EXTRA/PRIMA ALIMENTICIA</v>
      </c>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
        <f ca="1">IFERROR(__xludf.DUMMYFUNCTION("""COMPUTED_VALUE"""),0)</f>
        <v>0</v>
      </c>
    </row>
    <row r="70" spans="1:64" ht="12.75" x14ac:dyDescent="0.2">
      <c r="A70" s="3" t="str">
        <f ca="1">IFERROR(__xludf.DUMMYFUNCTION("""COMPUTED_VALUE"""),"NOMBRE")</f>
        <v>NOMBRE</v>
      </c>
      <c r="B70" s="4">
        <f ca="1">IFERROR(__xludf.DUMMYFUNCTION("""COMPUTED_VALUE"""),45200)</f>
        <v>45200</v>
      </c>
      <c r="C70" s="5"/>
      <c r="D70" s="4">
        <f ca="1">IFERROR(__xludf.DUMMYFUNCTION("""COMPUTED_VALUE"""),45201)</f>
        <v>45201</v>
      </c>
      <c r="E70" s="5"/>
      <c r="F70" s="4">
        <f ca="1">IFERROR(__xludf.DUMMYFUNCTION("""COMPUTED_VALUE"""),45202)</f>
        <v>45202</v>
      </c>
      <c r="G70" s="5"/>
      <c r="H70" s="4">
        <f ca="1">IFERROR(__xludf.DUMMYFUNCTION("""COMPUTED_VALUE"""),45203)</f>
        <v>45203</v>
      </c>
      <c r="I70" s="5"/>
      <c r="J70" s="4">
        <f ca="1">IFERROR(__xludf.DUMMYFUNCTION("""COMPUTED_VALUE"""),45204)</f>
        <v>45204</v>
      </c>
      <c r="K70" s="5"/>
      <c r="L70" s="4">
        <f ca="1">IFERROR(__xludf.DUMMYFUNCTION("""COMPUTED_VALUE"""),45205)</f>
        <v>45205</v>
      </c>
      <c r="M70" s="5"/>
      <c r="N70" s="4">
        <f ca="1">IFERROR(__xludf.DUMMYFUNCTION("""COMPUTED_VALUE"""),45206)</f>
        <v>45206</v>
      </c>
      <c r="O70" s="5"/>
      <c r="P70" s="4">
        <f ca="1">IFERROR(__xludf.DUMMYFUNCTION("""COMPUTED_VALUE"""),45207)</f>
        <v>45207</v>
      </c>
      <c r="Q70" s="5"/>
      <c r="R70" s="4">
        <f ca="1">IFERROR(__xludf.DUMMYFUNCTION("""COMPUTED_VALUE"""),45208)</f>
        <v>45208</v>
      </c>
      <c r="S70" s="5"/>
      <c r="T70" s="4">
        <f ca="1">IFERROR(__xludf.DUMMYFUNCTION("""COMPUTED_VALUE"""),45209)</f>
        <v>45209</v>
      </c>
      <c r="U70" s="5"/>
      <c r="V70" s="4">
        <f ca="1">IFERROR(__xludf.DUMMYFUNCTION("""COMPUTED_VALUE"""),45210)</f>
        <v>45210</v>
      </c>
      <c r="W70" s="5"/>
      <c r="X70" s="4">
        <f ca="1">IFERROR(__xludf.DUMMYFUNCTION("""COMPUTED_VALUE"""),45211)</f>
        <v>45211</v>
      </c>
      <c r="Y70" s="5"/>
      <c r="Z70" s="4">
        <f ca="1">IFERROR(__xludf.DUMMYFUNCTION("""COMPUTED_VALUE"""),45212)</f>
        <v>45212</v>
      </c>
      <c r="AA70" s="5"/>
      <c r="AB70" s="4">
        <f ca="1">IFERROR(__xludf.DUMMYFUNCTION("""COMPUTED_VALUE"""),45213)</f>
        <v>45213</v>
      </c>
      <c r="AC70" s="5"/>
      <c r="AD70" s="4">
        <f ca="1">IFERROR(__xludf.DUMMYFUNCTION("""COMPUTED_VALUE"""),45214)</f>
        <v>45214</v>
      </c>
      <c r="AE70" s="5"/>
      <c r="AF70" s="4">
        <f ca="1">IFERROR(__xludf.DUMMYFUNCTION("""COMPUTED_VALUE"""),45215)</f>
        <v>45215</v>
      </c>
      <c r="AG70" s="5"/>
      <c r="AH70" s="4">
        <f ca="1">IFERROR(__xludf.DUMMYFUNCTION("""COMPUTED_VALUE"""),45216)</f>
        <v>45216</v>
      </c>
      <c r="AI70" s="5"/>
      <c r="AJ70" s="4">
        <f ca="1">IFERROR(__xludf.DUMMYFUNCTION("""COMPUTED_VALUE"""),45217)</f>
        <v>45217</v>
      </c>
      <c r="AK70" s="5"/>
      <c r="AL70" s="4">
        <f ca="1">IFERROR(__xludf.DUMMYFUNCTION("""COMPUTED_VALUE"""),45218)</f>
        <v>45218</v>
      </c>
      <c r="AM70" s="5"/>
      <c r="AN70" s="4">
        <f ca="1">IFERROR(__xludf.DUMMYFUNCTION("""COMPUTED_VALUE"""),45219)</f>
        <v>45219</v>
      </c>
      <c r="AO70" s="5"/>
      <c r="AP70" s="4">
        <f ca="1">IFERROR(__xludf.DUMMYFUNCTION("""COMPUTED_VALUE"""),45220)</f>
        <v>45220</v>
      </c>
      <c r="AQ70" s="5"/>
      <c r="AR70" s="4">
        <f ca="1">IFERROR(__xludf.DUMMYFUNCTION("""COMPUTED_VALUE"""),45221)</f>
        <v>45221</v>
      </c>
      <c r="AS70" s="5"/>
      <c r="AT70" s="4">
        <f ca="1">IFERROR(__xludf.DUMMYFUNCTION("""COMPUTED_VALUE"""),45222)</f>
        <v>45222</v>
      </c>
      <c r="AU70" s="5"/>
      <c r="AV70" s="4">
        <f ca="1">IFERROR(__xludf.DUMMYFUNCTION("""COMPUTED_VALUE"""),45223)</f>
        <v>45223</v>
      </c>
      <c r="AW70" s="5"/>
      <c r="AX70" s="4">
        <f ca="1">IFERROR(__xludf.DUMMYFUNCTION("""COMPUTED_VALUE"""),45224)</f>
        <v>45224</v>
      </c>
      <c r="AY70" s="5"/>
      <c r="AZ70" s="4">
        <f ca="1">IFERROR(__xludf.DUMMYFUNCTION("""COMPUTED_VALUE"""),45225)</f>
        <v>45225</v>
      </c>
      <c r="BA70" s="5"/>
      <c r="BB70" s="4">
        <f ca="1">IFERROR(__xludf.DUMMYFUNCTION("""COMPUTED_VALUE"""),45226)</f>
        <v>45226</v>
      </c>
      <c r="BC70" s="5"/>
      <c r="BD70" s="4">
        <f ca="1">IFERROR(__xludf.DUMMYFUNCTION("""COMPUTED_VALUE"""),45227)</f>
        <v>45227</v>
      </c>
      <c r="BE70" s="5"/>
      <c r="BF70" s="4">
        <f ca="1">IFERROR(__xludf.DUMMYFUNCTION("""COMPUTED_VALUE"""),45228)</f>
        <v>45228</v>
      </c>
      <c r="BG70" s="5"/>
      <c r="BH70" s="4">
        <f ca="1">IFERROR(__xludf.DUMMYFUNCTION("""COMPUTED_VALUE"""),45229)</f>
        <v>45229</v>
      </c>
      <c r="BI70" s="5"/>
      <c r="BJ70" s="4">
        <f ca="1">IFERROR(__xludf.DUMMYFUNCTION("""COMPUTED_VALUE"""),45230)</f>
        <v>45230</v>
      </c>
      <c r="BK70" s="5"/>
      <c r="BL70" s="6" t="str">
        <f ca="1">IFERROR(__xludf.DUMMYFUNCTION("""COMPUTED_VALUE"""),"HORAS EXTRA")</f>
        <v>HORAS EXTRA</v>
      </c>
    </row>
    <row r="71" spans="1:64" ht="12.75" x14ac:dyDescent="0.2">
      <c r="A71" s="18"/>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8"/>
    </row>
    <row r="72" spans="1:64" ht="79.5" customHeight="1" x14ac:dyDescent="0.2">
      <c r="A72" s="17"/>
      <c r="B72" s="16"/>
      <c r="C72" s="17"/>
      <c r="D72" s="16"/>
      <c r="E72" s="17"/>
      <c r="F72" s="16"/>
      <c r="G72" s="17"/>
      <c r="H72" s="16"/>
      <c r="I72" s="17"/>
      <c r="J72" s="16"/>
      <c r="K72" s="17"/>
      <c r="L72" s="16"/>
      <c r="M72" s="17"/>
      <c r="N72" s="16"/>
      <c r="O72" s="17"/>
      <c r="P72" s="16"/>
      <c r="Q72" s="17"/>
      <c r="R72" s="16"/>
      <c r="S72" s="17"/>
      <c r="T72" s="16"/>
      <c r="U72" s="17"/>
      <c r="V72" s="16"/>
      <c r="W72" s="17"/>
      <c r="X72" s="16"/>
      <c r="Y72" s="17"/>
      <c r="Z72" s="16"/>
      <c r="AA72" s="17"/>
      <c r="AB72" s="16"/>
      <c r="AC72" s="17"/>
      <c r="AD72" s="16"/>
      <c r="AE72" s="17"/>
      <c r="AF72" s="16"/>
      <c r="AG72" s="17"/>
      <c r="AH72" s="16"/>
      <c r="AI72" s="17"/>
      <c r="AJ72" s="16"/>
      <c r="AK72" s="17"/>
      <c r="AL72" s="16"/>
      <c r="AM72" s="17"/>
      <c r="AN72" s="16"/>
      <c r="AO72" s="17"/>
      <c r="AP72" s="16"/>
      <c r="AQ72" s="17"/>
      <c r="AR72" s="16"/>
      <c r="AS72" s="17"/>
      <c r="AT72" s="16"/>
      <c r="AU72" s="17"/>
      <c r="AV72" s="16"/>
      <c r="AW72" s="17"/>
      <c r="AX72" s="16"/>
      <c r="AY72" s="17"/>
      <c r="AZ72" s="16"/>
      <c r="BA72" s="17"/>
      <c r="BB72" s="16"/>
      <c r="BC72" s="17"/>
      <c r="BD72" s="16"/>
      <c r="BE72" s="17"/>
      <c r="BF72" s="16"/>
      <c r="BG72" s="17"/>
      <c r="BH72" s="16"/>
      <c r="BI72" s="17"/>
      <c r="BJ72" s="16"/>
      <c r="BK72" s="17"/>
      <c r="BL72" s="8"/>
    </row>
    <row r="73" spans="1:64" ht="12.75" x14ac:dyDescent="0.2">
      <c r="A73" s="9" t="str">
        <f ca="1">IFERROR(__xludf.DUMMYFUNCTION("""COMPUTED_VALUE"""),"HORAS EXTRA/PRIMA ALIMENTICIA")</f>
        <v>HORAS EXTRA/PRIMA ALIMENTICIA</v>
      </c>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
        <f ca="1">IFERROR(__xludf.DUMMYFUNCTION("""COMPUTED_VALUE"""),0)</f>
        <v>0</v>
      </c>
    </row>
    <row r="74" spans="1:64" ht="12.75" x14ac:dyDescent="0.2">
      <c r="A74" s="3" t="str">
        <f ca="1">IFERROR(__xludf.DUMMYFUNCTION("""COMPUTED_VALUE"""),"NOMBRE")</f>
        <v>NOMBRE</v>
      </c>
      <c r="B74" s="4">
        <f ca="1">IFERROR(__xludf.DUMMYFUNCTION("""COMPUTED_VALUE"""),45200)</f>
        <v>45200</v>
      </c>
      <c r="C74" s="5"/>
      <c r="D74" s="4">
        <f ca="1">IFERROR(__xludf.DUMMYFUNCTION("""COMPUTED_VALUE"""),45201)</f>
        <v>45201</v>
      </c>
      <c r="E74" s="5"/>
      <c r="F74" s="4">
        <f ca="1">IFERROR(__xludf.DUMMYFUNCTION("""COMPUTED_VALUE"""),45202)</f>
        <v>45202</v>
      </c>
      <c r="G74" s="5"/>
      <c r="H74" s="4">
        <f ca="1">IFERROR(__xludf.DUMMYFUNCTION("""COMPUTED_VALUE"""),45203)</f>
        <v>45203</v>
      </c>
      <c r="I74" s="5"/>
      <c r="J74" s="4">
        <f ca="1">IFERROR(__xludf.DUMMYFUNCTION("""COMPUTED_VALUE"""),45204)</f>
        <v>45204</v>
      </c>
      <c r="K74" s="5"/>
      <c r="L74" s="4">
        <f ca="1">IFERROR(__xludf.DUMMYFUNCTION("""COMPUTED_VALUE"""),45205)</f>
        <v>45205</v>
      </c>
      <c r="M74" s="5"/>
      <c r="N74" s="4">
        <f ca="1">IFERROR(__xludf.DUMMYFUNCTION("""COMPUTED_VALUE"""),45206)</f>
        <v>45206</v>
      </c>
      <c r="O74" s="5"/>
      <c r="P74" s="4">
        <f ca="1">IFERROR(__xludf.DUMMYFUNCTION("""COMPUTED_VALUE"""),45207)</f>
        <v>45207</v>
      </c>
      <c r="Q74" s="5"/>
      <c r="R74" s="4">
        <f ca="1">IFERROR(__xludf.DUMMYFUNCTION("""COMPUTED_VALUE"""),45208)</f>
        <v>45208</v>
      </c>
      <c r="S74" s="5"/>
      <c r="T74" s="4">
        <f ca="1">IFERROR(__xludf.DUMMYFUNCTION("""COMPUTED_VALUE"""),45209)</f>
        <v>45209</v>
      </c>
      <c r="U74" s="5"/>
      <c r="V74" s="4">
        <f ca="1">IFERROR(__xludf.DUMMYFUNCTION("""COMPUTED_VALUE"""),45210)</f>
        <v>45210</v>
      </c>
      <c r="W74" s="5"/>
      <c r="X74" s="4">
        <f ca="1">IFERROR(__xludf.DUMMYFUNCTION("""COMPUTED_VALUE"""),45211)</f>
        <v>45211</v>
      </c>
      <c r="Y74" s="5"/>
      <c r="Z74" s="4">
        <f ca="1">IFERROR(__xludf.DUMMYFUNCTION("""COMPUTED_VALUE"""),45212)</f>
        <v>45212</v>
      </c>
      <c r="AA74" s="5"/>
      <c r="AB74" s="4">
        <f ca="1">IFERROR(__xludf.DUMMYFUNCTION("""COMPUTED_VALUE"""),45213)</f>
        <v>45213</v>
      </c>
      <c r="AC74" s="5"/>
      <c r="AD74" s="4">
        <f ca="1">IFERROR(__xludf.DUMMYFUNCTION("""COMPUTED_VALUE"""),45214)</f>
        <v>45214</v>
      </c>
      <c r="AE74" s="5"/>
      <c r="AF74" s="4">
        <f ca="1">IFERROR(__xludf.DUMMYFUNCTION("""COMPUTED_VALUE"""),45215)</f>
        <v>45215</v>
      </c>
      <c r="AG74" s="5"/>
      <c r="AH74" s="4">
        <f ca="1">IFERROR(__xludf.DUMMYFUNCTION("""COMPUTED_VALUE"""),45216)</f>
        <v>45216</v>
      </c>
      <c r="AI74" s="5"/>
      <c r="AJ74" s="4">
        <f ca="1">IFERROR(__xludf.DUMMYFUNCTION("""COMPUTED_VALUE"""),45217)</f>
        <v>45217</v>
      </c>
      <c r="AK74" s="5"/>
      <c r="AL74" s="4">
        <f ca="1">IFERROR(__xludf.DUMMYFUNCTION("""COMPUTED_VALUE"""),45218)</f>
        <v>45218</v>
      </c>
      <c r="AM74" s="5"/>
      <c r="AN74" s="4">
        <f ca="1">IFERROR(__xludf.DUMMYFUNCTION("""COMPUTED_VALUE"""),45219)</f>
        <v>45219</v>
      </c>
      <c r="AO74" s="5"/>
      <c r="AP74" s="4">
        <f ca="1">IFERROR(__xludf.DUMMYFUNCTION("""COMPUTED_VALUE"""),45220)</f>
        <v>45220</v>
      </c>
      <c r="AQ74" s="5"/>
      <c r="AR74" s="4">
        <f ca="1">IFERROR(__xludf.DUMMYFUNCTION("""COMPUTED_VALUE"""),45221)</f>
        <v>45221</v>
      </c>
      <c r="AS74" s="5"/>
      <c r="AT74" s="4">
        <f ca="1">IFERROR(__xludf.DUMMYFUNCTION("""COMPUTED_VALUE"""),45222)</f>
        <v>45222</v>
      </c>
      <c r="AU74" s="5"/>
      <c r="AV74" s="4">
        <f ca="1">IFERROR(__xludf.DUMMYFUNCTION("""COMPUTED_VALUE"""),45223)</f>
        <v>45223</v>
      </c>
      <c r="AW74" s="5"/>
      <c r="AX74" s="4">
        <f ca="1">IFERROR(__xludf.DUMMYFUNCTION("""COMPUTED_VALUE"""),45224)</f>
        <v>45224</v>
      </c>
      <c r="AY74" s="5"/>
      <c r="AZ74" s="4">
        <f ca="1">IFERROR(__xludf.DUMMYFUNCTION("""COMPUTED_VALUE"""),45225)</f>
        <v>45225</v>
      </c>
      <c r="BA74" s="5"/>
      <c r="BB74" s="4">
        <f ca="1">IFERROR(__xludf.DUMMYFUNCTION("""COMPUTED_VALUE"""),45226)</f>
        <v>45226</v>
      </c>
      <c r="BC74" s="5"/>
      <c r="BD74" s="4">
        <f ca="1">IFERROR(__xludf.DUMMYFUNCTION("""COMPUTED_VALUE"""),45227)</f>
        <v>45227</v>
      </c>
      <c r="BE74" s="5"/>
      <c r="BF74" s="4">
        <f ca="1">IFERROR(__xludf.DUMMYFUNCTION("""COMPUTED_VALUE"""),45228)</f>
        <v>45228</v>
      </c>
      <c r="BG74" s="5"/>
      <c r="BH74" s="4">
        <f ca="1">IFERROR(__xludf.DUMMYFUNCTION("""COMPUTED_VALUE"""),45229)</f>
        <v>45229</v>
      </c>
      <c r="BI74" s="5"/>
      <c r="BJ74" s="4">
        <f ca="1">IFERROR(__xludf.DUMMYFUNCTION("""COMPUTED_VALUE"""),45230)</f>
        <v>45230</v>
      </c>
      <c r="BK74" s="5"/>
      <c r="BL74" s="6" t="str">
        <f ca="1">IFERROR(__xludf.DUMMYFUNCTION("""COMPUTED_VALUE"""),"HORAS EXTRA")</f>
        <v>HORAS EXTRA</v>
      </c>
    </row>
    <row r="75" spans="1:64" ht="12.75" x14ac:dyDescent="0.2">
      <c r="A75" s="18"/>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8"/>
    </row>
    <row r="76" spans="1:64" ht="79.5" customHeight="1" x14ac:dyDescent="0.2">
      <c r="A76" s="17"/>
      <c r="B76" s="16"/>
      <c r="C76" s="17"/>
      <c r="D76" s="16"/>
      <c r="E76" s="17"/>
      <c r="F76" s="16"/>
      <c r="G76" s="17"/>
      <c r="H76" s="16"/>
      <c r="I76" s="17"/>
      <c r="J76" s="16"/>
      <c r="K76" s="17"/>
      <c r="L76" s="16"/>
      <c r="M76" s="17"/>
      <c r="N76" s="16"/>
      <c r="O76" s="17"/>
      <c r="P76" s="16"/>
      <c r="Q76" s="17"/>
      <c r="R76" s="16"/>
      <c r="S76" s="17"/>
      <c r="T76" s="16"/>
      <c r="U76" s="17"/>
      <c r="V76" s="16"/>
      <c r="W76" s="17"/>
      <c r="X76" s="16"/>
      <c r="Y76" s="17"/>
      <c r="Z76" s="16"/>
      <c r="AA76" s="17"/>
      <c r="AB76" s="16"/>
      <c r="AC76" s="17"/>
      <c r="AD76" s="16"/>
      <c r="AE76" s="17"/>
      <c r="AF76" s="16"/>
      <c r="AG76" s="17"/>
      <c r="AH76" s="16"/>
      <c r="AI76" s="17"/>
      <c r="AJ76" s="16"/>
      <c r="AK76" s="17"/>
      <c r="AL76" s="16"/>
      <c r="AM76" s="17"/>
      <c r="AN76" s="16"/>
      <c r="AO76" s="17"/>
      <c r="AP76" s="16"/>
      <c r="AQ76" s="17"/>
      <c r="AR76" s="16"/>
      <c r="AS76" s="17"/>
      <c r="AT76" s="16"/>
      <c r="AU76" s="17"/>
      <c r="AV76" s="16"/>
      <c r="AW76" s="17"/>
      <c r="AX76" s="16"/>
      <c r="AY76" s="17"/>
      <c r="AZ76" s="16"/>
      <c r="BA76" s="17"/>
      <c r="BB76" s="16"/>
      <c r="BC76" s="17"/>
      <c r="BD76" s="16"/>
      <c r="BE76" s="17"/>
      <c r="BF76" s="16"/>
      <c r="BG76" s="17"/>
      <c r="BH76" s="16"/>
      <c r="BI76" s="17"/>
      <c r="BJ76" s="16"/>
      <c r="BK76" s="17"/>
      <c r="BL76" s="8"/>
    </row>
    <row r="77" spans="1:64" ht="12.75" x14ac:dyDescent="0.2">
      <c r="A77" s="9" t="str">
        <f ca="1">IFERROR(__xludf.DUMMYFUNCTION("""COMPUTED_VALUE"""),"HORAS EXTRA/PRIMA ALIMENTICIA")</f>
        <v>HORAS EXTRA/PRIMA ALIMENTICIA</v>
      </c>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
        <f ca="1">IFERROR(__xludf.DUMMYFUNCTION("""COMPUTED_VALUE"""),0)</f>
        <v>0</v>
      </c>
    </row>
    <row r="78" spans="1:64" ht="12.75" x14ac:dyDescent="0.2">
      <c r="A78" s="3" t="str">
        <f ca="1">IFERROR(__xludf.DUMMYFUNCTION("""COMPUTED_VALUE"""),"NOMBRE")</f>
        <v>NOMBRE</v>
      </c>
      <c r="B78" s="4">
        <f ca="1">IFERROR(__xludf.DUMMYFUNCTION("""COMPUTED_VALUE"""),45200)</f>
        <v>45200</v>
      </c>
      <c r="C78" s="5"/>
      <c r="D78" s="4">
        <f ca="1">IFERROR(__xludf.DUMMYFUNCTION("""COMPUTED_VALUE"""),45201)</f>
        <v>45201</v>
      </c>
      <c r="E78" s="5"/>
      <c r="F78" s="4">
        <f ca="1">IFERROR(__xludf.DUMMYFUNCTION("""COMPUTED_VALUE"""),45202)</f>
        <v>45202</v>
      </c>
      <c r="G78" s="5"/>
      <c r="H78" s="4">
        <f ca="1">IFERROR(__xludf.DUMMYFUNCTION("""COMPUTED_VALUE"""),45203)</f>
        <v>45203</v>
      </c>
      <c r="I78" s="5"/>
      <c r="J78" s="4">
        <f ca="1">IFERROR(__xludf.DUMMYFUNCTION("""COMPUTED_VALUE"""),45204)</f>
        <v>45204</v>
      </c>
      <c r="K78" s="5"/>
      <c r="L78" s="4">
        <f ca="1">IFERROR(__xludf.DUMMYFUNCTION("""COMPUTED_VALUE"""),45205)</f>
        <v>45205</v>
      </c>
      <c r="M78" s="5"/>
      <c r="N78" s="4">
        <f ca="1">IFERROR(__xludf.DUMMYFUNCTION("""COMPUTED_VALUE"""),45206)</f>
        <v>45206</v>
      </c>
      <c r="O78" s="5"/>
      <c r="P78" s="4">
        <f ca="1">IFERROR(__xludf.DUMMYFUNCTION("""COMPUTED_VALUE"""),45207)</f>
        <v>45207</v>
      </c>
      <c r="Q78" s="5"/>
      <c r="R78" s="4">
        <f ca="1">IFERROR(__xludf.DUMMYFUNCTION("""COMPUTED_VALUE"""),45208)</f>
        <v>45208</v>
      </c>
      <c r="S78" s="5"/>
      <c r="T78" s="4">
        <f ca="1">IFERROR(__xludf.DUMMYFUNCTION("""COMPUTED_VALUE"""),45209)</f>
        <v>45209</v>
      </c>
      <c r="U78" s="5"/>
      <c r="V78" s="4">
        <f ca="1">IFERROR(__xludf.DUMMYFUNCTION("""COMPUTED_VALUE"""),45210)</f>
        <v>45210</v>
      </c>
      <c r="W78" s="5"/>
      <c r="X78" s="4">
        <f ca="1">IFERROR(__xludf.DUMMYFUNCTION("""COMPUTED_VALUE"""),45211)</f>
        <v>45211</v>
      </c>
      <c r="Y78" s="5"/>
      <c r="Z78" s="4">
        <f ca="1">IFERROR(__xludf.DUMMYFUNCTION("""COMPUTED_VALUE"""),45212)</f>
        <v>45212</v>
      </c>
      <c r="AA78" s="5"/>
      <c r="AB78" s="4">
        <f ca="1">IFERROR(__xludf.DUMMYFUNCTION("""COMPUTED_VALUE"""),45213)</f>
        <v>45213</v>
      </c>
      <c r="AC78" s="5"/>
      <c r="AD78" s="4">
        <f ca="1">IFERROR(__xludf.DUMMYFUNCTION("""COMPUTED_VALUE"""),45214)</f>
        <v>45214</v>
      </c>
      <c r="AE78" s="5"/>
      <c r="AF78" s="4">
        <f ca="1">IFERROR(__xludf.DUMMYFUNCTION("""COMPUTED_VALUE"""),45215)</f>
        <v>45215</v>
      </c>
      <c r="AG78" s="5"/>
      <c r="AH78" s="4">
        <f ca="1">IFERROR(__xludf.DUMMYFUNCTION("""COMPUTED_VALUE"""),45216)</f>
        <v>45216</v>
      </c>
      <c r="AI78" s="5"/>
      <c r="AJ78" s="4">
        <f ca="1">IFERROR(__xludf.DUMMYFUNCTION("""COMPUTED_VALUE"""),45217)</f>
        <v>45217</v>
      </c>
      <c r="AK78" s="5"/>
      <c r="AL78" s="4">
        <f ca="1">IFERROR(__xludf.DUMMYFUNCTION("""COMPUTED_VALUE"""),45218)</f>
        <v>45218</v>
      </c>
      <c r="AM78" s="5"/>
      <c r="AN78" s="4">
        <f ca="1">IFERROR(__xludf.DUMMYFUNCTION("""COMPUTED_VALUE"""),45219)</f>
        <v>45219</v>
      </c>
      <c r="AO78" s="5"/>
      <c r="AP78" s="4">
        <f ca="1">IFERROR(__xludf.DUMMYFUNCTION("""COMPUTED_VALUE"""),45220)</f>
        <v>45220</v>
      </c>
      <c r="AQ78" s="5"/>
      <c r="AR78" s="4">
        <f ca="1">IFERROR(__xludf.DUMMYFUNCTION("""COMPUTED_VALUE"""),45221)</f>
        <v>45221</v>
      </c>
      <c r="AS78" s="5"/>
      <c r="AT78" s="4">
        <f ca="1">IFERROR(__xludf.DUMMYFUNCTION("""COMPUTED_VALUE"""),45222)</f>
        <v>45222</v>
      </c>
      <c r="AU78" s="5"/>
      <c r="AV78" s="4">
        <f ca="1">IFERROR(__xludf.DUMMYFUNCTION("""COMPUTED_VALUE"""),45223)</f>
        <v>45223</v>
      </c>
      <c r="AW78" s="5"/>
      <c r="AX78" s="4">
        <f ca="1">IFERROR(__xludf.DUMMYFUNCTION("""COMPUTED_VALUE"""),45224)</f>
        <v>45224</v>
      </c>
      <c r="AY78" s="5"/>
      <c r="AZ78" s="4">
        <f ca="1">IFERROR(__xludf.DUMMYFUNCTION("""COMPUTED_VALUE"""),45225)</f>
        <v>45225</v>
      </c>
      <c r="BA78" s="5"/>
      <c r="BB78" s="4">
        <f ca="1">IFERROR(__xludf.DUMMYFUNCTION("""COMPUTED_VALUE"""),45226)</f>
        <v>45226</v>
      </c>
      <c r="BC78" s="5"/>
      <c r="BD78" s="4">
        <f ca="1">IFERROR(__xludf.DUMMYFUNCTION("""COMPUTED_VALUE"""),45227)</f>
        <v>45227</v>
      </c>
      <c r="BE78" s="5"/>
      <c r="BF78" s="4">
        <f ca="1">IFERROR(__xludf.DUMMYFUNCTION("""COMPUTED_VALUE"""),45228)</f>
        <v>45228</v>
      </c>
      <c r="BG78" s="5"/>
      <c r="BH78" s="4">
        <f ca="1">IFERROR(__xludf.DUMMYFUNCTION("""COMPUTED_VALUE"""),45229)</f>
        <v>45229</v>
      </c>
      <c r="BI78" s="5"/>
      <c r="BJ78" s="4">
        <f ca="1">IFERROR(__xludf.DUMMYFUNCTION("""COMPUTED_VALUE"""),45230)</f>
        <v>45230</v>
      </c>
      <c r="BK78" s="5"/>
      <c r="BL78" s="6" t="str">
        <f ca="1">IFERROR(__xludf.DUMMYFUNCTION("""COMPUTED_VALUE"""),"HORAS EXTRA")</f>
        <v>HORAS EXTRA</v>
      </c>
    </row>
    <row r="79" spans="1:64" ht="12.75" x14ac:dyDescent="0.2">
      <c r="A79" s="18"/>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8"/>
    </row>
    <row r="80" spans="1:64" ht="79.5" customHeight="1" x14ac:dyDescent="0.2">
      <c r="A80" s="17"/>
      <c r="B80" s="16"/>
      <c r="C80" s="17"/>
      <c r="D80" s="16"/>
      <c r="E80" s="17"/>
      <c r="F80" s="16"/>
      <c r="G80" s="17"/>
      <c r="H80" s="16"/>
      <c r="I80" s="17"/>
      <c r="J80" s="16"/>
      <c r="K80" s="17"/>
      <c r="L80" s="16"/>
      <c r="M80" s="17"/>
      <c r="N80" s="16"/>
      <c r="O80" s="17"/>
      <c r="P80" s="16"/>
      <c r="Q80" s="17"/>
      <c r="R80" s="16"/>
      <c r="S80" s="17"/>
      <c r="T80" s="16"/>
      <c r="U80" s="17"/>
      <c r="V80" s="16"/>
      <c r="W80" s="17"/>
      <c r="X80" s="16"/>
      <c r="Y80" s="17"/>
      <c r="Z80" s="16"/>
      <c r="AA80" s="17"/>
      <c r="AB80" s="16"/>
      <c r="AC80" s="17"/>
      <c r="AD80" s="16"/>
      <c r="AE80" s="17"/>
      <c r="AF80" s="16"/>
      <c r="AG80" s="17"/>
      <c r="AH80" s="16"/>
      <c r="AI80" s="17"/>
      <c r="AJ80" s="16"/>
      <c r="AK80" s="17"/>
      <c r="AL80" s="16"/>
      <c r="AM80" s="17"/>
      <c r="AN80" s="16"/>
      <c r="AO80" s="17"/>
      <c r="AP80" s="16"/>
      <c r="AQ80" s="17"/>
      <c r="AR80" s="16"/>
      <c r="AS80" s="17"/>
      <c r="AT80" s="16"/>
      <c r="AU80" s="17"/>
      <c r="AV80" s="16"/>
      <c r="AW80" s="17"/>
      <c r="AX80" s="16"/>
      <c r="AY80" s="17"/>
      <c r="AZ80" s="16"/>
      <c r="BA80" s="17"/>
      <c r="BB80" s="16"/>
      <c r="BC80" s="17"/>
      <c r="BD80" s="16"/>
      <c r="BE80" s="17"/>
      <c r="BF80" s="16"/>
      <c r="BG80" s="17"/>
      <c r="BH80" s="16"/>
      <c r="BI80" s="17"/>
      <c r="BJ80" s="16"/>
      <c r="BK80" s="17"/>
      <c r="BL80" s="8"/>
    </row>
    <row r="81" spans="1:64" ht="12.75" x14ac:dyDescent="0.2">
      <c r="A81" s="9" t="str">
        <f ca="1">IFERROR(__xludf.DUMMYFUNCTION("""COMPUTED_VALUE"""),"HORAS EXTRA/PRIMA ALIMENTICIA")</f>
        <v>HORAS EXTRA/PRIMA ALIMENTICIA</v>
      </c>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
        <f ca="1">IFERROR(__xludf.DUMMYFUNCTION("""COMPUTED_VALUE"""),0)</f>
        <v>0</v>
      </c>
    </row>
    <row r="82" spans="1:64" ht="12.75" x14ac:dyDescent="0.2">
      <c r="A82" s="3" t="str">
        <f ca="1">IFERROR(__xludf.DUMMYFUNCTION("""COMPUTED_VALUE"""),"NOMBRE")</f>
        <v>NOMBRE</v>
      </c>
      <c r="B82" s="4">
        <f ca="1">IFERROR(__xludf.DUMMYFUNCTION("""COMPUTED_VALUE"""),45200)</f>
        <v>45200</v>
      </c>
      <c r="C82" s="5"/>
      <c r="D82" s="4">
        <f ca="1">IFERROR(__xludf.DUMMYFUNCTION("""COMPUTED_VALUE"""),45201)</f>
        <v>45201</v>
      </c>
      <c r="E82" s="5"/>
      <c r="F82" s="4">
        <f ca="1">IFERROR(__xludf.DUMMYFUNCTION("""COMPUTED_VALUE"""),45202)</f>
        <v>45202</v>
      </c>
      <c r="G82" s="5"/>
      <c r="H82" s="4">
        <f ca="1">IFERROR(__xludf.DUMMYFUNCTION("""COMPUTED_VALUE"""),45203)</f>
        <v>45203</v>
      </c>
      <c r="I82" s="5"/>
      <c r="J82" s="4">
        <f ca="1">IFERROR(__xludf.DUMMYFUNCTION("""COMPUTED_VALUE"""),45204)</f>
        <v>45204</v>
      </c>
      <c r="K82" s="5"/>
      <c r="L82" s="4">
        <f ca="1">IFERROR(__xludf.DUMMYFUNCTION("""COMPUTED_VALUE"""),45205)</f>
        <v>45205</v>
      </c>
      <c r="M82" s="5"/>
      <c r="N82" s="4">
        <f ca="1">IFERROR(__xludf.DUMMYFUNCTION("""COMPUTED_VALUE"""),45206)</f>
        <v>45206</v>
      </c>
      <c r="O82" s="5"/>
      <c r="P82" s="4">
        <f ca="1">IFERROR(__xludf.DUMMYFUNCTION("""COMPUTED_VALUE"""),45207)</f>
        <v>45207</v>
      </c>
      <c r="Q82" s="5"/>
      <c r="R82" s="4">
        <f ca="1">IFERROR(__xludf.DUMMYFUNCTION("""COMPUTED_VALUE"""),45208)</f>
        <v>45208</v>
      </c>
      <c r="S82" s="5"/>
      <c r="T82" s="4">
        <f ca="1">IFERROR(__xludf.DUMMYFUNCTION("""COMPUTED_VALUE"""),45209)</f>
        <v>45209</v>
      </c>
      <c r="U82" s="5"/>
      <c r="V82" s="4">
        <f ca="1">IFERROR(__xludf.DUMMYFUNCTION("""COMPUTED_VALUE"""),45210)</f>
        <v>45210</v>
      </c>
      <c r="W82" s="5"/>
      <c r="X82" s="4">
        <f ca="1">IFERROR(__xludf.DUMMYFUNCTION("""COMPUTED_VALUE"""),45211)</f>
        <v>45211</v>
      </c>
      <c r="Y82" s="5"/>
      <c r="Z82" s="4">
        <f ca="1">IFERROR(__xludf.DUMMYFUNCTION("""COMPUTED_VALUE"""),45212)</f>
        <v>45212</v>
      </c>
      <c r="AA82" s="5"/>
      <c r="AB82" s="4">
        <f ca="1">IFERROR(__xludf.DUMMYFUNCTION("""COMPUTED_VALUE"""),45213)</f>
        <v>45213</v>
      </c>
      <c r="AC82" s="5"/>
      <c r="AD82" s="4">
        <f ca="1">IFERROR(__xludf.DUMMYFUNCTION("""COMPUTED_VALUE"""),45214)</f>
        <v>45214</v>
      </c>
      <c r="AE82" s="5"/>
      <c r="AF82" s="4">
        <f ca="1">IFERROR(__xludf.DUMMYFUNCTION("""COMPUTED_VALUE"""),45215)</f>
        <v>45215</v>
      </c>
      <c r="AG82" s="5"/>
      <c r="AH82" s="4">
        <f ca="1">IFERROR(__xludf.DUMMYFUNCTION("""COMPUTED_VALUE"""),45216)</f>
        <v>45216</v>
      </c>
      <c r="AI82" s="5"/>
      <c r="AJ82" s="4">
        <f ca="1">IFERROR(__xludf.DUMMYFUNCTION("""COMPUTED_VALUE"""),45217)</f>
        <v>45217</v>
      </c>
      <c r="AK82" s="5"/>
      <c r="AL82" s="4">
        <f ca="1">IFERROR(__xludf.DUMMYFUNCTION("""COMPUTED_VALUE"""),45218)</f>
        <v>45218</v>
      </c>
      <c r="AM82" s="5"/>
      <c r="AN82" s="4">
        <f ca="1">IFERROR(__xludf.DUMMYFUNCTION("""COMPUTED_VALUE"""),45219)</f>
        <v>45219</v>
      </c>
      <c r="AO82" s="5"/>
      <c r="AP82" s="4">
        <f ca="1">IFERROR(__xludf.DUMMYFUNCTION("""COMPUTED_VALUE"""),45220)</f>
        <v>45220</v>
      </c>
      <c r="AQ82" s="5"/>
      <c r="AR82" s="4">
        <f ca="1">IFERROR(__xludf.DUMMYFUNCTION("""COMPUTED_VALUE"""),45221)</f>
        <v>45221</v>
      </c>
      <c r="AS82" s="5"/>
      <c r="AT82" s="4">
        <f ca="1">IFERROR(__xludf.DUMMYFUNCTION("""COMPUTED_VALUE"""),45222)</f>
        <v>45222</v>
      </c>
      <c r="AU82" s="5"/>
      <c r="AV82" s="4">
        <f ca="1">IFERROR(__xludf.DUMMYFUNCTION("""COMPUTED_VALUE"""),45223)</f>
        <v>45223</v>
      </c>
      <c r="AW82" s="5"/>
      <c r="AX82" s="4">
        <f ca="1">IFERROR(__xludf.DUMMYFUNCTION("""COMPUTED_VALUE"""),45224)</f>
        <v>45224</v>
      </c>
      <c r="AY82" s="5"/>
      <c r="AZ82" s="4">
        <f ca="1">IFERROR(__xludf.DUMMYFUNCTION("""COMPUTED_VALUE"""),45225)</f>
        <v>45225</v>
      </c>
      <c r="BA82" s="5"/>
      <c r="BB82" s="4">
        <f ca="1">IFERROR(__xludf.DUMMYFUNCTION("""COMPUTED_VALUE"""),45226)</f>
        <v>45226</v>
      </c>
      <c r="BC82" s="5"/>
      <c r="BD82" s="4">
        <f ca="1">IFERROR(__xludf.DUMMYFUNCTION("""COMPUTED_VALUE"""),45227)</f>
        <v>45227</v>
      </c>
      <c r="BE82" s="5"/>
      <c r="BF82" s="4">
        <f ca="1">IFERROR(__xludf.DUMMYFUNCTION("""COMPUTED_VALUE"""),45228)</f>
        <v>45228</v>
      </c>
      <c r="BG82" s="5"/>
      <c r="BH82" s="4">
        <f ca="1">IFERROR(__xludf.DUMMYFUNCTION("""COMPUTED_VALUE"""),45229)</f>
        <v>45229</v>
      </c>
      <c r="BI82" s="5"/>
      <c r="BJ82" s="4">
        <f ca="1">IFERROR(__xludf.DUMMYFUNCTION("""COMPUTED_VALUE"""),45230)</f>
        <v>45230</v>
      </c>
      <c r="BK82" s="5"/>
      <c r="BL82" s="6" t="str">
        <f ca="1">IFERROR(__xludf.DUMMYFUNCTION("""COMPUTED_VALUE"""),"HORAS EXTRA")</f>
        <v>HORAS EXTRA</v>
      </c>
    </row>
    <row r="83" spans="1:64" ht="12.75" x14ac:dyDescent="0.2">
      <c r="A83" s="18"/>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8"/>
    </row>
    <row r="84" spans="1:64" ht="79.5" customHeight="1" x14ac:dyDescent="0.2">
      <c r="A84" s="17"/>
      <c r="B84" s="16"/>
      <c r="C84" s="17"/>
      <c r="D84" s="16"/>
      <c r="E84" s="17"/>
      <c r="F84" s="16"/>
      <c r="G84" s="17"/>
      <c r="H84" s="16"/>
      <c r="I84" s="17"/>
      <c r="J84" s="16"/>
      <c r="K84" s="17"/>
      <c r="L84" s="16"/>
      <c r="M84" s="17"/>
      <c r="N84" s="16"/>
      <c r="O84" s="17"/>
      <c r="P84" s="16"/>
      <c r="Q84" s="17"/>
      <c r="R84" s="16"/>
      <c r="S84" s="17"/>
      <c r="T84" s="16"/>
      <c r="U84" s="17"/>
      <c r="V84" s="16"/>
      <c r="W84" s="17"/>
      <c r="X84" s="16"/>
      <c r="Y84" s="17"/>
      <c r="Z84" s="16"/>
      <c r="AA84" s="17"/>
      <c r="AB84" s="16"/>
      <c r="AC84" s="17"/>
      <c r="AD84" s="16"/>
      <c r="AE84" s="17"/>
      <c r="AF84" s="16"/>
      <c r="AG84" s="17"/>
      <c r="AH84" s="16"/>
      <c r="AI84" s="17"/>
      <c r="AJ84" s="16"/>
      <c r="AK84" s="17"/>
      <c r="AL84" s="16"/>
      <c r="AM84" s="17"/>
      <c r="AN84" s="16"/>
      <c r="AO84" s="17"/>
      <c r="AP84" s="16"/>
      <c r="AQ84" s="17"/>
      <c r="AR84" s="16"/>
      <c r="AS84" s="17"/>
      <c r="AT84" s="16"/>
      <c r="AU84" s="17"/>
      <c r="AV84" s="16"/>
      <c r="AW84" s="17"/>
      <c r="AX84" s="16"/>
      <c r="AY84" s="17"/>
      <c r="AZ84" s="16"/>
      <c r="BA84" s="17"/>
      <c r="BB84" s="16"/>
      <c r="BC84" s="17"/>
      <c r="BD84" s="16"/>
      <c r="BE84" s="17"/>
      <c r="BF84" s="16"/>
      <c r="BG84" s="17"/>
      <c r="BH84" s="16"/>
      <c r="BI84" s="17"/>
      <c r="BJ84" s="16"/>
      <c r="BK84" s="17"/>
      <c r="BL84" s="8"/>
    </row>
    <row r="85" spans="1:64" ht="12.75" x14ac:dyDescent="0.2">
      <c r="A85" s="9" t="str">
        <f ca="1">IFERROR(__xludf.DUMMYFUNCTION("""COMPUTED_VALUE"""),"HORAS EXTRA/PRIMA ALIMENTICIA")</f>
        <v>HORAS EXTRA/PRIMA ALIMENTICIA</v>
      </c>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
        <f ca="1">IFERROR(__xludf.DUMMYFUNCTION("""COMPUTED_VALUE"""),0)</f>
        <v>0</v>
      </c>
    </row>
    <row r="86" spans="1:64" ht="12.75" x14ac:dyDescent="0.2">
      <c r="A86" s="3" t="str">
        <f ca="1">IFERROR(__xludf.DUMMYFUNCTION("""COMPUTED_VALUE"""),"NOMBRE")</f>
        <v>NOMBRE</v>
      </c>
      <c r="B86" s="4">
        <f ca="1">IFERROR(__xludf.DUMMYFUNCTION("""COMPUTED_VALUE"""),45200)</f>
        <v>45200</v>
      </c>
      <c r="C86" s="5"/>
      <c r="D86" s="4">
        <f ca="1">IFERROR(__xludf.DUMMYFUNCTION("""COMPUTED_VALUE"""),45201)</f>
        <v>45201</v>
      </c>
      <c r="E86" s="5"/>
      <c r="F86" s="4">
        <f ca="1">IFERROR(__xludf.DUMMYFUNCTION("""COMPUTED_VALUE"""),45202)</f>
        <v>45202</v>
      </c>
      <c r="G86" s="5"/>
      <c r="H86" s="4">
        <f ca="1">IFERROR(__xludf.DUMMYFUNCTION("""COMPUTED_VALUE"""),45203)</f>
        <v>45203</v>
      </c>
      <c r="I86" s="5"/>
      <c r="J86" s="4">
        <f ca="1">IFERROR(__xludf.DUMMYFUNCTION("""COMPUTED_VALUE"""),45204)</f>
        <v>45204</v>
      </c>
      <c r="K86" s="5"/>
      <c r="L86" s="4">
        <f ca="1">IFERROR(__xludf.DUMMYFUNCTION("""COMPUTED_VALUE"""),45205)</f>
        <v>45205</v>
      </c>
      <c r="M86" s="5"/>
      <c r="N86" s="4">
        <f ca="1">IFERROR(__xludf.DUMMYFUNCTION("""COMPUTED_VALUE"""),45206)</f>
        <v>45206</v>
      </c>
      <c r="O86" s="5"/>
      <c r="P86" s="4">
        <f ca="1">IFERROR(__xludf.DUMMYFUNCTION("""COMPUTED_VALUE"""),45207)</f>
        <v>45207</v>
      </c>
      <c r="Q86" s="5"/>
      <c r="R86" s="4">
        <f ca="1">IFERROR(__xludf.DUMMYFUNCTION("""COMPUTED_VALUE"""),45208)</f>
        <v>45208</v>
      </c>
      <c r="S86" s="5"/>
      <c r="T86" s="4">
        <f ca="1">IFERROR(__xludf.DUMMYFUNCTION("""COMPUTED_VALUE"""),45209)</f>
        <v>45209</v>
      </c>
      <c r="U86" s="5"/>
      <c r="V86" s="4">
        <f ca="1">IFERROR(__xludf.DUMMYFUNCTION("""COMPUTED_VALUE"""),45210)</f>
        <v>45210</v>
      </c>
      <c r="W86" s="5"/>
      <c r="X86" s="4">
        <f ca="1">IFERROR(__xludf.DUMMYFUNCTION("""COMPUTED_VALUE"""),45211)</f>
        <v>45211</v>
      </c>
      <c r="Y86" s="5"/>
      <c r="Z86" s="4">
        <f ca="1">IFERROR(__xludf.DUMMYFUNCTION("""COMPUTED_VALUE"""),45212)</f>
        <v>45212</v>
      </c>
      <c r="AA86" s="5"/>
      <c r="AB86" s="4">
        <f ca="1">IFERROR(__xludf.DUMMYFUNCTION("""COMPUTED_VALUE"""),45213)</f>
        <v>45213</v>
      </c>
      <c r="AC86" s="5"/>
      <c r="AD86" s="4">
        <f ca="1">IFERROR(__xludf.DUMMYFUNCTION("""COMPUTED_VALUE"""),45214)</f>
        <v>45214</v>
      </c>
      <c r="AE86" s="5"/>
      <c r="AF86" s="4">
        <f ca="1">IFERROR(__xludf.DUMMYFUNCTION("""COMPUTED_VALUE"""),45215)</f>
        <v>45215</v>
      </c>
      <c r="AG86" s="5"/>
      <c r="AH86" s="4">
        <f ca="1">IFERROR(__xludf.DUMMYFUNCTION("""COMPUTED_VALUE"""),45216)</f>
        <v>45216</v>
      </c>
      <c r="AI86" s="5"/>
      <c r="AJ86" s="4">
        <f ca="1">IFERROR(__xludf.DUMMYFUNCTION("""COMPUTED_VALUE"""),45217)</f>
        <v>45217</v>
      </c>
      <c r="AK86" s="5"/>
      <c r="AL86" s="4">
        <f ca="1">IFERROR(__xludf.DUMMYFUNCTION("""COMPUTED_VALUE"""),45218)</f>
        <v>45218</v>
      </c>
      <c r="AM86" s="5"/>
      <c r="AN86" s="4">
        <f ca="1">IFERROR(__xludf.DUMMYFUNCTION("""COMPUTED_VALUE"""),45219)</f>
        <v>45219</v>
      </c>
      <c r="AO86" s="5"/>
      <c r="AP86" s="4">
        <f ca="1">IFERROR(__xludf.DUMMYFUNCTION("""COMPUTED_VALUE"""),45220)</f>
        <v>45220</v>
      </c>
      <c r="AQ86" s="5"/>
      <c r="AR86" s="4">
        <f ca="1">IFERROR(__xludf.DUMMYFUNCTION("""COMPUTED_VALUE"""),45221)</f>
        <v>45221</v>
      </c>
      <c r="AS86" s="5"/>
      <c r="AT86" s="4">
        <f ca="1">IFERROR(__xludf.DUMMYFUNCTION("""COMPUTED_VALUE"""),45222)</f>
        <v>45222</v>
      </c>
      <c r="AU86" s="5"/>
      <c r="AV86" s="4">
        <f ca="1">IFERROR(__xludf.DUMMYFUNCTION("""COMPUTED_VALUE"""),45223)</f>
        <v>45223</v>
      </c>
      <c r="AW86" s="5"/>
      <c r="AX86" s="4">
        <f ca="1">IFERROR(__xludf.DUMMYFUNCTION("""COMPUTED_VALUE"""),45224)</f>
        <v>45224</v>
      </c>
      <c r="AY86" s="5"/>
      <c r="AZ86" s="4">
        <f ca="1">IFERROR(__xludf.DUMMYFUNCTION("""COMPUTED_VALUE"""),45225)</f>
        <v>45225</v>
      </c>
      <c r="BA86" s="5"/>
      <c r="BB86" s="4">
        <f ca="1">IFERROR(__xludf.DUMMYFUNCTION("""COMPUTED_VALUE"""),45226)</f>
        <v>45226</v>
      </c>
      <c r="BC86" s="5"/>
      <c r="BD86" s="4">
        <f ca="1">IFERROR(__xludf.DUMMYFUNCTION("""COMPUTED_VALUE"""),45227)</f>
        <v>45227</v>
      </c>
      <c r="BE86" s="5"/>
      <c r="BF86" s="4">
        <f ca="1">IFERROR(__xludf.DUMMYFUNCTION("""COMPUTED_VALUE"""),45228)</f>
        <v>45228</v>
      </c>
      <c r="BG86" s="5"/>
      <c r="BH86" s="4">
        <f ca="1">IFERROR(__xludf.DUMMYFUNCTION("""COMPUTED_VALUE"""),45229)</f>
        <v>45229</v>
      </c>
      <c r="BI86" s="5"/>
      <c r="BJ86" s="4">
        <f ca="1">IFERROR(__xludf.DUMMYFUNCTION("""COMPUTED_VALUE"""),45230)</f>
        <v>45230</v>
      </c>
      <c r="BK86" s="5"/>
      <c r="BL86" s="6" t="str">
        <f ca="1">IFERROR(__xludf.DUMMYFUNCTION("""COMPUTED_VALUE"""),"HORAS EXTRA")</f>
        <v>HORAS EXTRA</v>
      </c>
    </row>
    <row r="87" spans="1:64" ht="12.75" x14ac:dyDescent="0.2">
      <c r="A87" s="18"/>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8"/>
    </row>
    <row r="88" spans="1:64" ht="79.5" customHeight="1" x14ac:dyDescent="0.2">
      <c r="A88" s="17"/>
      <c r="B88" s="16"/>
      <c r="C88" s="17"/>
      <c r="D88" s="16"/>
      <c r="E88" s="17"/>
      <c r="F88" s="16"/>
      <c r="G88" s="17"/>
      <c r="H88" s="16"/>
      <c r="I88" s="17"/>
      <c r="J88" s="16"/>
      <c r="K88" s="17"/>
      <c r="L88" s="16"/>
      <c r="M88" s="17"/>
      <c r="N88" s="16"/>
      <c r="O88" s="17"/>
      <c r="P88" s="16"/>
      <c r="Q88" s="17"/>
      <c r="R88" s="16"/>
      <c r="S88" s="17"/>
      <c r="T88" s="16"/>
      <c r="U88" s="17"/>
      <c r="V88" s="16"/>
      <c r="W88" s="17"/>
      <c r="X88" s="16"/>
      <c r="Y88" s="17"/>
      <c r="Z88" s="16"/>
      <c r="AA88" s="17"/>
      <c r="AB88" s="16"/>
      <c r="AC88" s="17"/>
      <c r="AD88" s="16"/>
      <c r="AE88" s="17"/>
      <c r="AF88" s="16"/>
      <c r="AG88" s="17"/>
      <c r="AH88" s="16"/>
      <c r="AI88" s="17"/>
      <c r="AJ88" s="16"/>
      <c r="AK88" s="17"/>
      <c r="AL88" s="16"/>
      <c r="AM88" s="17"/>
      <c r="AN88" s="16"/>
      <c r="AO88" s="17"/>
      <c r="AP88" s="16"/>
      <c r="AQ88" s="17"/>
      <c r="AR88" s="16"/>
      <c r="AS88" s="17"/>
      <c r="AT88" s="16"/>
      <c r="AU88" s="17"/>
      <c r="AV88" s="16"/>
      <c r="AW88" s="17"/>
      <c r="AX88" s="16"/>
      <c r="AY88" s="17"/>
      <c r="AZ88" s="16"/>
      <c r="BA88" s="17"/>
      <c r="BB88" s="16"/>
      <c r="BC88" s="17"/>
      <c r="BD88" s="16"/>
      <c r="BE88" s="17"/>
      <c r="BF88" s="16"/>
      <c r="BG88" s="17"/>
      <c r="BH88" s="16"/>
      <c r="BI88" s="17"/>
      <c r="BJ88" s="16"/>
      <c r="BK88" s="17"/>
      <c r="BL88" s="8"/>
    </row>
    <row r="89" spans="1:64" ht="12.75" x14ac:dyDescent="0.2">
      <c r="A89" s="9" t="str">
        <f ca="1">IFERROR(__xludf.DUMMYFUNCTION("""COMPUTED_VALUE"""),"HORAS EXTRA/PRIMA ALIMENTICIA")</f>
        <v>HORAS EXTRA/PRIMA ALIMENTICIA</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
        <f ca="1">IFERROR(__xludf.DUMMYFUNCTION("""COMPUTED_VALUE"""),0)</f>
        <v>0</v>
      </c>
    </row>
    <row r="90" spans="1:64" ht="12.75"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2"/>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row>
    <row r="91" spans="1:64"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2"/>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spans="1:64"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2"/>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spans="1:64"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2"/>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spans="1:64"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2"/>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spans="1:64"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2"/>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spans="1:64"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2"/>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spans="1:64"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2"/>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spans="1:64"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2"/>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spans="1:64"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2"/>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spans="1:64"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2"/>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sheetData>
  <mergeCells count="640">
    <mergeCell ref="A79:A80"/>
    <mergeCell ref="B80:C80"/>
    <mergeCell ref="D80:E80"/>
    <mergeCell ref="F80:G80"/>
    <mergeCell ref="H80:I80"/>
    <mergeCell ref="J80:K80"/>
    <mergeCell ref="L80:M80"/>
    <mergeCell ref="BD80:BE80"/>
    <mergeCell ref="BF80:BG80"/>
    <mergeCell ref="BH80:BI80"/>
    <mergeCell ref="BJ80:BK80"/>
    <mergeCell ref="AP80:AQ80"/>
    <mergeCell ref="AR80:AS80"/>
    <mergeCell ref="AT80:AU80"/>
    <mergeCell ref="AV80:AW80"/>
    <mergeCell ref="AX80:AY80"/>
    <mergeCell ref="AZ80:BA80"/>
    <mergeCell ref="BB80:BC80"/>
    <mergeCell ref="N80:O80"/>
    <mergeCell ref="P80:Q80"/>
    <mergeCell ref="R80:S80"/>
    <mergeCell ref="T80:U80"/>
    <mergeCell ref="V80:W80"/>
    <mergeCell ref="X80:Y80"/>
    <mergeCell ref="Z80:AA80"/>
    <mergeCell ref="AB80:AC80"/>
    <mergeCell ref="AD80:AE80"/>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N68:O68"/>
    <mergeCell ref="P68:Q68"/>
    <mergeCell ref="R68:S68"/>
    <mergeCell ref="T68:U68"/>
    <mergeCell ref="V68:W68"/>
    <mergeCell ref="X68:Y68"/>
    <mergeCell ref="Z68:AA68"/>
    <mergeCell ref="AB68:AC68"/>
    <mergeCell ref="AD68:AE68"/>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A63:A64"/>
    <mergeCell ref="B64:C64"/>
    <mergeCell ref="D64:E64"/>
    <mergeCell ref="F64:G64"/>
    <mergeCell ref="H64:I64"/>
    <mergeCell ref="J64:K64"/>
    <mergeCell ref="L64:M64"/>
    <mergeCell ref="N64:O64"/>
    <mergeCell ref="P64:Q64"/>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D60:AE60"/>
    <mergeCell ref="AF60:AG60"/>
    <mergeCell ref="AH60:AI60"/>
    <mergeCell ref="AJ60:AK60"/>
    <mergeCell ref="AL60:AM60"/>
    <mergeCell ref="AN60:AO60"/>
    <mergeCell ref="BD60:BE60"/>
    <mergeCell ref="BF60:BG60"/>
    <mergeCell ref="BH60:BI60"/>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BD56:BE56"/>
    <mergeCell ref="BF56:BG56"/>
    <mergeCell ref="BH56:BI56"/>
    <mergeCell ref="BJ56:BK56"/>
    <mergeCell ref="AP56:AQ56"/>
    <mergeCell ref="AR56:AS56"/>
    <mergeCell ref="AT56:AU56"/>
    <mergeCell ref="AV56:AW56"/>
    <mergeCell ref="AX56:AY56"/>
    <mergeCell ref="AZ56:BA56"/>
    <mergeCell ref="BB56:BC56"/>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N48:O48"/>
    <mergeCell ref="P48:Q48"/>
    <mergeCell ref="R48:S48"/>
    <mergeCell ref="T48:U48"/>
    <mergeCell ref="V48:W48"/>
    <mergeCell ref="X48:Y48"/>
    <mergeCell ref="Z48:AA48"/>
    <mergeCell ref="AB48:AC48"/>
    <mergeCell ref="AD48:AE4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52:O52"/>
    <mergeCell ref="P52:Q52"/>
    <mergeCell ref="R52:S52"/>
    <mergeCell ref="T52:U52"/>
    <mergeCell ref="V52:W52"/>
    <mergeCell ref="X52:Y52"/>
    <mergeCell ref="Z52:AA52"/>
    <mergeCell ref="AP52:AQ52"/>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BD84:BE84"/>
    <mergeCell ref="BF84:BG84"/>
    <mergeCell ref="BH84:BI84"/>
    <mergeCell ref="BJ84:BK84"/>
    <mergeCell ref="AP84:AQ84"/>
    <mergeCell ref="AR84:AS84"/>
    <mergeCell ref="AT84:AU84"/>
    <mergeCell ref="AV84:AW84"/>
    <mergeCell ref="AX84:AY84"/>
    <mergeCell ref="AZ84:BA84"/>
    <mergeCell ref="BB84:BC84"/>
    <mergeCell ref="N84:O84"/>
    <mergeCell ref="P84:Q84"/>
    <mergeCell ref="R84:S84"/>
    <mergeCell ref="T84:U84"/>
    <mergeCell ref="V84:W84"/>
    <mergeCell ref="X84:Y84"/>
    <mergeCell ref="Z84:AA84"/>
    <mergeCell ref="AB84:AC84"/>
    <mergeCell ref="AD84:AE84"/>
    <mergeCell ref="BH88:BI88"/>
    <mergeCell ref="BJ88:BK88"/>
    <mergeCell ref="AT88:AU88"/>
    <mergeCell ref="AV88:AW88"/>
    <mergeCell ref="AX88:AY88"/>
    <mergeCell ref="AZ88:BA88"/>
    <mergeCell ref="BB88:BC88"/>
    <mergeCell ref="BD88:BE88"/>
    <mergeCell ref="BF88:BG88"/>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AF84:AG84"/>
    <mergeCell ref="AH84:AI84"/>
    <mergeCell ref="AJ84:AK84"/>
    <mergeCell ref="AL84:AM84"/>
    <mergeCell ref="AN84:AO84"/>
    <mergeCell ref="AF80:AG80"/>
    <mergeCell ref="AH80:AI80"/>
    <mergeCell ref="AJ80:AK80"/>
    <mergeCell ref="AL80:AM80"/>
    <mergeCell ref="AN80:AO80"/>
    <mergeCell ref="A75:A76"/>
    <mergeCell ref="B76:C76"/>
    <mergeCell ref="D76:E76"/>
    <mergeCell ref="F76:G76"/>
    <mergeCell ref="H76:I76"/>
    <mergeCell ref="J76:K76"/>
    <mergeCell ref="L76:M76"/>
    <mergeCell ref="N76:O76"/>
    <mergeCell ref="P76:Q76"/>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D72:AE72"/>
    <mergeCell ref="AF72:AG72"/>
    <mergeCell ref="AH72:AI72"/>
    <mergeCell ref="AJ72:AK72"/>
    <mergeCell ref="AL72:AM72"/>
    <mergeCell ref="AN72:AO72"/>
    <mergeCell ref="BD72:BE72"/>
    <mergeCell ref="BF72:BG72"/>
    <mergeCell ref="BH72:BI72"/>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N44:O44"/>
    <mergeCell ref="P44:Q44"/>
    <mergeCell ref="R44:S44"/>
    <mergeCell ref="T44:U44"/>
    <mergeCell ref="V44:W44"/>
    <mergeCell ref="X44:Y44"/>
    <mergeCell ref="Z44:AA44"/>
    <mergeCell ref="AB44:AC44"/>
    <mergeCell ref="AD44:AE44"/>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N32:O32"/>
    <mergeCell ref="P32:Q32"/>
    <mergeCell ref="R32:S32"/>
    <mergeCell ref="T32:U32"/>
    <mergeCell ref="V32:W32"/>
    <mergeCell ref="X32:Y32"/>
    <mergeCell ref="Z32:AA32"/>
    <mergeCell ref="AB32:AC32"/>
    <mergeCell ref="AD32:AE32"/>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A27:A28"/>
    <mergeCell ref="B28:C28"/>
    <mergeCell ref="D28:E28"/>
    <mergeCell ref="F28:G28"/>
    <mergeCell ref="H28:I28"/>
    <mergeCell ref="J28:K28"/>
    <mergeCell ref="L28:M28"/>
    <mergeCell ref="N28:O28"/>
    <mergeCell ref="P28:Q28"/>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D24:AE24"/>
    <mergeCell ref="AF24:AG24"/>
    <mergeCell ref="AH24:AI24"/>
    <mergeCell ref="AJ24:AK24"/>
    <mergeCell ref="AL24:AM24"/>
    <mergeCell ref="AN24:AO24"/>
    <mergeCell ref="BD24:BE24"/>
    <mergeCell ref="BF24:BG24"/>
    <mergeCell ref="BH24:BI24"/>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BD20:BE20"/>
    <mergeCell ref="BF20:BG20"/>
    <mergeCell ref="BH20:BI20"/>
    <mergeCell ref="BJ20:BK20"/>
    <mergeCell ref="AP20:AQ20"/>
    <mergeCell ref="AR20:AS20"/>
    <mergeCell ref="AT20:AU20"/>
    <mergeCell ref="AV20:AW20"/>
    <mergeCell ref="AX20:AY20"/>
    <mergeCell ref="AZ20:BA20"/>
    <mergeCell ref="BB20:BC20"/>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N12:O12"/>
    <mergeCell ref="P12:Q12"/>
    <mergeCell ref="R12:S12"/>
    <mergeCell ref="T12:U12"/>
    <mergeCell ref="V12:W12"/>
    <mergeCell ref="X12:Y12"/>
    <mergeCell ref="Z12:AA12"/>
    <mergeCell ref="AB12:AC12"/>
    <mergeCell ref="AD12:AE12"/>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6:O16"/>
    <mergeCell ref="P16:Q16"/>
    <mergeCell ref="R16:S16"/>
    <mergeCell ref="T16:U16"/>
    <mergeCell ref="V16:W16"/>
    <mergeCell ref="X16:Y16"/>
    <mergeCell ref="Z16:AA16"/>
    <mergeCell ref="AP16:AQ1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N36:O36"/>
    <mergeCell ref="P36:Q36"/>
    <mergeCell ref="R36:S36"/>
    <mergeCell ref="T36:U36"/>
    <mergeCell ref="V36:W36"/>
    <mergeCell ref="X36:Y36"/>
    <mergeCell ref="Z36:AA36"/>
    <mergeCell ref="AB36:AC36"/>
    <mergeCell ref="AD36:AE36"/>
    <mergeCell ref="BH40:BI40"/>
    <mergeCell ref="BJ40:BK40"/>
    <mergeCell ref="AT40:AU40"/>
    <mergeCell ref="AV40:AW40"/>
    <mergeCell ref="AX40:AY40"/>
    <mergeCell ref="AZ40:BA40"/>
    <mergeCell ref="BB40:BC40"/>
    <mergeCell ref="BD40:BE40"/>
    <mergeCell ref="BF40:BG40"/>
  </mergeCells>
  <conditionalFormatting sqref="B12:BK12 B16:BK16 B20:BK20 B24:BK24 B28:BK28 B32:BK32 B36:BK36 B40:BK40 B44:BK44 B48:BK48 B52:BK52 B56:BK56 B60:BK60 B64:BK64 B68:BK68 B72:BK72 B76:BK76 B80:BK80 B84:BK84 B88:BK88">
    <cfRule type="containsText" dxfId="5" priority="3" operator="containsText" text="GUARDIA PASIVA">
      <formula>NOT(ISERROR(SEARCH(("GUARDIA PASIVA"),(B12))))</formula>
    </cfRule>
  </conditionalFormatting>
  <conditionalFormatting sqref="B13:BL13 B17:BL17 B21:BL21 B25:BL25 B29:BL29 B33:BL33 B37:BL37 B41:BL41 B45:BL45 B49:BL49 B53:BL53 B57:BL57 B61:BL61 B65:BL65 B69:BL69 B73:BL73 B77:BL77 B81:BL81 B85:BL85 B89:BL89">
    <cfRule type="cellIs" dxfId="4" priority="1" operator="greaterThanOrEqual">
      <formula>0.5</formula>
    </cfRule>
  </conditionalFormatting>
  <conditionalFormatting sqref="D11:BK12 B12:C12 D15:BK16 B16:C16 D19:BK20 B20:C20 D23:BK24 B24:C24 D27:BK28 B28:C28 D31:BK32 B32:C32 D35:BK36 B36:C36 D39:BK40 B40:C40 D43:BK44 B44:C44 D47:BK48 B48:C48 D51:BK52 B52:C52 D55:BK56 B56:C56 D59:BK60 B60:C60 D63:BK64 B64:C64 D67:BK68 B68:C68 D71:BK72 B72:C72 D75:BK76 B76:C76 D79:BK80 B80:C80 D83:BK84 B84:C84 D87:BK88 B88:C88">
    <cfRule type="containsText" dxfId="3" priority="2" operator="containsText" text="D,">
      <formula>NOT(ISERROR(SEARCH(("D,"),(D11))))</formula>
    </cfRule>
  </conditionalFormatting>
  <dataValidations count="4">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xr:uid="{00000000-0002-0000-0600-000000000000}">
      <formula1>"APLICA PRIMA"</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xr:uid="{00000000-0002-0000-0600-000001000000}">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xr:uid="{00000000-0002-0000-0600-000002000000}">
      <formula1>0.5</formula1>
    </dataValidation>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xr:uid="{00000000-0002-0000-0600-000003000000}">
      <formula1>"FALTA,RETARDO,ACUERDO,P SIN GOCE,NO SE CITO,FESTIVO,VACACIONES,INCAPACIDAD,SUSPENSION"</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L100"/>
  <sheetViews>
    <sheetView workbookViewId="0">
      <pane xSplit="1" topLeftCell="B1" activePane="topRight" state="frozen"/>
      <selection pane="topRight" activeCell="C2" sqref="C2"/>
    </sheetView>
  </sheetViews>
  <sheetFormatPr baseColWidth="10" defaultColWidth="12.5703125" defaultRowHeight="15.75" customHeight="1" x14ac:dyDescent="0.2"/>
  <cols>
    <col min="1" max="1" width="40.28515625" customWidth="1"/>
    <col min="2" max="64" width="15.5703125" customWidth="1"/>
  </cols>
  <sheetData>
    <row r="1" spans="1:64" ht="12.75" x14ac:dyDescent="0.2">
      <c r="A1" s="1"/>
      <c r="B1" s="1"/>
      <c r="E1" s="1"/>
      <c r="F1" s="1"/>
      <c r="G1" s="1"/>
      <c r="H1" s="1"/>
      <c r="I1" s="1"/>
      <c r="J1" s="1"/>
      <c r="K1" s="1"/>
      <c r="L1" s="1"/>
      <c r="M1" s="1"/>
      <c r="N1" s="1"/>
      <c r="O1" s="1"/>
      <c r="P1" s="1"/>
      <c r="Q1" s="1"/>
      <c r="R1" s="1"/>
      <c r="S1" s="1"/>
      <c r="T1" s="1"/>
      <c r="U1" s="1"/>
      <c r="V1" s="1"/>
      <c r="W1" s="1"/>
      <c r="X1" s="1"/>
      <c r="Y1" s="1"/>
      <c r="Z1" s="1"/>
      <c r="AA1" s="1"/>
      <c r="AB1" s="2"/>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ht="12.75" x14ac:dyDescent="0.2">
      <c r="A2" s="1"/>
      <c r="B2" s="1"/>
      <c r="E2" s="1"/>
      <c r="F2" s="1"/>
      <c r="G2" s="1"/>
      <c r="H2" s="1"/>
      <c r="I2" s="1"/>
      <c r="J2" s="1"/>
      <c r="K2" s="1"/>
      <c r="L2" s="1"/>
      <c r="M2" s="1"/>
      <c r="N2" s="1"/>
      <c r="O2" s="1"/>
      <c r="P2" s="1"/>
      <c r="Q2" s="1"/>
      <c r="R2" s="1"/>
      <c r="S2" s="1"/>
      <c r="T2" s="1"/>
      <c r="U2" s="1"/>
      <c r="V2" s="1"/>
      <c r="W2" s="1"/>
      <c r="X2" s="1"/>
      <c r="Y2" s="1"/>
      <c r="Z2" s="1"/>
      <c r="AA2" s="1"/>
      <c r="AB2" s="2"/>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spans="1:64" ht="12.75" x14ac:dyDescent="0.2">
      <c r="A3" s="1"/>
      <c r="B3" s="1"/>
      <c r="E3" s="1"/>
      <c r="F3" s="1"/>
      <c r="G3" s="1"/>
      <c r="H3" s="1"/>
      <c r="I3" s="1"/>
      <c r="J3" s="1"/>
      <c r="K3" s="1"/>
      <c r="L3" s="1"/>
      <c r="M3" s="1"/>
      <c r="N3" s="1"/>
      <c r="O3" s="1"/>
      <c r="P3" s="1"/>
      <c r="Q3" s="1"/>
      <c r="R3" s="1"/>
      <c r="S3" s="1"/>
      <c r="T3" s="1"/>
      <c r="U3" s="1"/>
      <c r="V3" s="1"/>
      <c r="W3" s="1"/>
      <c r="X3" s="1"/>
      <c r="Y3" s="1"/>
      <c r="Z3" s="1"/>
      <c r="AA3" s="1"/>
      <c r="AB3" s="2"/>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12.75" x14ac:dyDescent="0.2">
      <c r="A4" s="1"/>
      <c r="B4" s="1"/>
      <c r="E4" s="1"/>
      <c r="F4" s="1"/>
      <c r="G4" s="1"/>
      <c r="H4" s="1"/>
      <c r="I4" s="1"/>
      <c r="J4" s="1"/>
      <c r="K4" s="1"/>
      <c r="L4" s="1"/>
      <c r="M4" s="1"/>
      <c r="N4" s="1"/>
      <c r="O4" s="1"/>
      <c r="P4" s="1"/>
      <c r="Q4" s="1"/>
      <c r="R4" s="1"/>
      <c r="S4" s="1"/>
      <c r="T4" s="1"/>
      <c r="U4" s="1"/>
      <c r="V4" s="1"/>
      <c r="W4" s="1"/>
      <c r="X4" s="1"/>
      <c r="Y4" s="1"/>
      <c r="Z4" s="1"/>
      <c r="AA4" s="1"/>
      <c r="AB4" s="2"/>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ht="12.75" x14ac:dyDescent="0.2">
      <c r="A5" s="1"/>
      <c r="B5" s="1"/>
      <c r="E5" s="1"/>
      <c r="F5" s="1"/>
      <c r="G5" s="1"/>
      <c r="H5" s="1"/>
      <c r="I5" s="1"/>
      <c r="J5" s="1"/>
      <c r="K5" s="1"/>
      <c r="L5" s="1"/>
      <c r="M5" s="1"/>
      <c r="N5" s="1"/>
      <c r="O5" s="1"/>
      <c r="P5" s="1"/>
      <c r="Q5" s="1"/>
      <c r="R5" s="1"/>
      <c r="S5" s="1"/>
      <c r="T5" s="1"/>
      <c r="U5" s="1"/>
      <c r="V5" s="1"/>
      <c r="W5" s="1"/>
      <c r="X5" s="1"/>
      <c r="Y5" s="1"/>
      <c r="Z5" s="1"/>
      <c r="AA5" s="1"/>
      <c r="AB5" s="2"/>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spans="1:64" ht="12.75" x14ac:dyDescent="0.2">
      <c r="A6" s="1"/>
      <c r="B6" s="1"/>
      <c r="D6" s="1"/>
      <c r="E6" s="1"/>
      <c r="F6" s="1"/>
      <c r="G6" s="1"/>
      <c r="H6" s="1"/>
      <c r="I6" s="1"/>
      <c r="J6" s="1"/>
      <c r="K6" s="1"/>
      <c r="L6" s="1"/>
      <c r="M6" s="1"/>
      <c r="N6" s="1"/>
      <c r="O6" s="1"/>
      <c r="P6" s="1"/>
      <c r="Q6" s="1"/>
      <c r="R6" s="1"/>
      <c r="S6" s="1"/>
      <c r="T6" s="1"/>
      <c r="U6" s="1"/>
      <c r="V6" s="1"/>
      <c r="W6" s="1"/>
      <c r="X6" s="1"/>
      <c r="Y6" s="1"/>
      <c r="Z6" s="1"/>
      <c r="AA6" s="1"/>
      <c r="AB6" s="2"/>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row>
    <row r="7" spans="1:64" ht="12.75" x14ac:dyDescent="0.2">
      <c r="A7" s="1"/>
      <c r="B7" s="1"/>
      <c r="D7" s="1"/>
      <c r="E7" s="1"/>
      <c r="F7" s="1"/>
      <c r="G7" s="1"/>
      <c r="H7" s="1"/>
      <c r="I7" s="1"/>
      <c r="J7" s="1"/>
      <c r="K7" s="1"/>
      <c r="L7" s="1"/>
      <c r="M7" s="1"/>
      <c r="N7" s="1"/>
      <c r="O7" s="1"/>
      <c r="P7" s="1"/>
      <c r="Q7" s="1"/>
      <c r="R7" s="1"/>
      <c r="S7" s="1"/>
      <c r="T7" s="1"/>
      <c r="U7" s="1"/>
      <c r="V7" s="1"/>
      <c r="W7" s="1"/>
      <c r="X7" s="1"/>
      <c r="Y7" s="1"/>
      <c r="Z7" s="1"/>
      <c r="AA7" s="1"/>
      <c r="AB7" s="2"/>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4" ht="12.75" x14ac:dyDescent="0.2">
      <c r="A8" s="1"/>
      <c r="B8" s="1"/>
      <c r="D8" s="1"/>
      <c r="E8" s="1"/>
      <c r="F8" s="1"/>
      <c r="G8" s="1"/>
      <c r="H8" s="1"/>
      <c r="I8" s="1"/>
      <c r="J8" s="1"/>
      <c r="K8" s="1"/>
      <c r="L8" s="1"/>
      <c r="M8" s="1"/>
      <c r="N8" s="1"/>
      <c r="O8" s="1"/>
      <c r="P8" s="1"/>
      <c r="Q8" s="1"/>
      <c r="R8" s="1"/>
      <c r="S8" s="1"/>
      <c r="T8" s="1"/>
      <c r="U8" s="1"/>
      <c r="V8" s="1"/>
      <c r="W8" s="1"/>
      <c r="X8" s="1"/>
      <c r="Y8" s="1"/>
      <c r="Z8" s="1"/>
      <c r="AA8" s="1"/>
      <c r="AB8" s="2"/>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spans="1:64" ht="12.75" x14ac:dyDescent="0.2">
      <c r="A9" s="1"/>
      <c r="B9" s="1"/>
      <c r="D9" s="1"/>
      <c r="E9" s="1"/>
      <c r="F9" s="1"/>
      <c r="G9" s="1"/>
      <c r="H9" s="1"/>
      <c r="I9" s="1"/>
      <c r="J9" s="1"/>
      <c r="K9" s="1"/>
      <c r="L9" s="1"/>
      <c r="M9" s="1"/>
      <c r="N9" s="1"/>
      <c r="O9" s="1"/>
      <c r="P9" s="1"/>
      <c r="Q9" s="1"/>
      <c r="R9" s="1"/>
      <c r="S9" s="1"/>
      <c r="T9" s="1"/>
      <c r="U9" s="1"/>
      <c r="V9" s="1"/>
      <c r="W9" s="1"/>
      <c r="X9" s="1"/>
      <c r="Y9" s="1"/>
      <c r="Z9" s="1"/>
      <c r="AA9" s="1"/>
      <c r="AB9" s="2"/>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spans="1:64" ht="12.75" x14ac:dyDescent="0.2">
      <c r="A10" s="3" t="str">
        <f ca="1">IFERROR(__xludf.DUMMYFUNCTION("IMPORTRANGE(""https://docs.google.com/spreadsheets/d/1biZ5aLBhXjLg3jFJI5CC2mgQ_e4dd39H3VVIoTCttGU/edit#gid=1980242535"",""ALMACEN!A10:BL100"")"),"NOMBRE")</f>
        <v>NOMBRE</v>
      </c>
      <c r="B10" s="4">
        <f ca="1">IFERROR(__xludf.DUMMYFUNCTION("""COMPUTED_VALUE"""),45200)</f>
        <v>45200</v>
      </c>
      <c r="C10" s="5"/>
      <c r="D10" s="4">
        <f ca="1">IFERROR(__xludf.DUMMYFUNCTION("""COMPUTED_VALUE"""),45201)</f>
        <v>45201</v>
      </c>
      <c r="E10" s="5"/>
      <c r="F10" s="4">
        <f ca="1">IFERROR(__xludf.DUMMYFUNCTION("""COMPUTED_VALUE"""),45202)</f>
        <v>45202</v>
      </c>
      <c r="G10" s="5"/>
      <c r="H10" s="4">
        <f ca="1">IFERROR(__xludf.DUMMYFUNCTION("""COMPUTED_VALUE"""),45203)</f>
        <v>45203</v>
      </c>
      <c r="I10" s="5"/>
      <c r="J10" s="4">
        <f ca="1">IFERROR(__xludf.DUMMYFUNCTION("""COMPUTED_VALUE"""),45204)</f>
        <v>45204</v>
      </c>
      <c r="K10" s="5"/>
      <c r="L10" s="4">
        <f ca="1">IFERROR(__xludf.DUMMYFUNCTION("""COMPUTED_VALUE"""),45205)</f>
        <v>45205</v>
      </c>
      <c r="M10" s="5"/>
      <c r="N10" s="4">
        <f ca="1">IFERROR(__xludf.DUMMYFUNCTION("""COMPUTED_VALUE"""),45206)</f>
        <v>45206</v>
      </c>
      <c r="O10" s="5"/>
      <c r="P10" s="4">
        <f ca="1">IFERROR(__xludf.DUMMYFUNCTION("""COMPUTED_VALUE"""),45207)</f>
        <v>45207</v>
      </c>
      <c r="Q10" s="5"/>
      <c r="R10" s="4">
        <f ca="1">IFERROR(__xludf.DUMMYFUNCTION("""COMPUTED_VALUE"""),45208)</f>
        <v>45208</v>
      </c>
      <c r="S10" s="5"/>
      <c r="T10" s="4">
        <f ca="1">IFERROR(__xludf.DUMMYFUNCTION("""COMPUTED_VALUE"""),45209)</f>
        <v>45209</v>
      </c>
      <c r="U10" s="5"/>
      <c r="V10" s="4">
        <f ca="1">IFERROR(__xludf.DUMMYFUNCTION("""COMPUTED_VALUE"""),45210)</f>
        <v>45210</v>
      </c>
      <c r="W10" s="5"/>
      <c r="X10" s="4">
        <f ca="1">IFERROR(__xludf.DUMMYFUNCTION("""COMPUTED_VALUE"""),45211)</f>
        <v>45211</v>
      </c>
      <c r="Y10" s="5"/>
      <c r="Z10" s="4">
        <f ca="1">IFERROR(__xludf.DUMMYFUNCTION("""COMPUTED_VALUE"""),45212)</f>
        <v>45212</v>
      </c>
      <c r="AA10" s="5"/>
      <c r="AB10" s="4">
        <f ca="1">IFERROR(__xludf.DUMMYFUNCTION("""COMPUTED_VALUE"""),45213)</f>
        <v>45213</v>
      </c>
      <c r="AC10" s="5"/>
      <c r="AD10" s="4">
        <f ca="1">IFERROR(__xludf.DUMMYFUNCTION("""COMPUTED_VALUE"""),45214)</f>
        <v>45214</v>
      </c>
      <c r="AE10" s="5"/>
      <c r="AF10" s="4">
        <f ca="1">IFERROR(__xludf.DUMMYFUNCTION("""COMPUTED_VALUE"""),45215)</f>
        <v>45215</v>
      </c>
      <c r="AG10" s="5"/>
      <c r="AH10" s="4">
        <f ca="1">IFERROR(__xludf.DUMMYFUNCTION("""COMPUTED_VALUE"""),45216)</f>
        <v>45216</v>
      </c>
      <c r="AI10" s="5"/>
      <c r="AJ10" s="4">
        <f ca="1">IFERROR(__xludf.DUMMYFUNCTION("""COMPUTED_VALUE"""),45217)</f>
        <v>45217</v>
      </c>
      <c r="AK10" s="5"/>
      <c r="AL10" s="4">
        <f ca="1">IFERROR(__xludf.DUMMYFUNCTION("""COMPUTED_VALUE"""),45218)</f>
        <v>45218</v>
      </c>
      <c r="AM10" s="5"/>
      <c r="AN10" s="4">
        <f ca="1">IFERROR(__xludf.DUMMYFUNCTION("""COMPUTED_VALUE"""),45219)</f>
        <v>45219</v>
      </c>
      <c r="AO10" s="5"/>
      <c r="AP10" s="4">
        <f ca="1">IFERROR(__xludf.DUMMYFUNCTION("""COMPUTED_VALUE"""),45220)</f>
        <v>45220</v>
      </c>
      <c r="AQ10" s="5"/>
      <c r="AR10" s="4">
        <f ca="1">IFERROR(__xludf.DUMMYFUNCTION("""COMPUTED_VALUE"""),45221)</f>
        <v>45221</v>
      </c>
      <c r="AS10" s="5"/>
      <c r="AT10" s="4">
        <f ca="1">IFERROR(__xludf.DUMMYFUNCTION("""COMPUTED_VALUE"""),45222)</f>
        <v>45222</v>
      </c>
      <c r="AU10" s="5"/>
      <c r="AV10" s="4">
        <f ca="1">IFERROR(__xludf.DUMMYFUNCTION("""COMPUTED_VALUE"""),45223)</f>
        <v>45223</v>
      </c>
      <c r="AW10" s="5"/>
      <c r="AX10" s="4">
        <f ca="1">IFERROR(__xludf.DUMMYFUNCTION("""COMPUTED_VALUE"""),45224)</f>
        <v>45224</v>
      </c>
      <c r="AY10" s="5"/>
      <c r="AZ10" s="4">
        <f ca="1">IFERROR(__xludf.DUMMYFUNCTION("""COMPUTED_VALUE"""),45225)</f>
        <v>45225</v>
      </c>
      <c r="BA10" s="5"/>
      <c r="BB10" s="4">
        <f ca="1">IFERROR(__xludf.DUMMYFUNCTION("""COMPUTED_VALUE"""),45226)</f>
        <v>45226</v>
      </c>
      <c r="BC10" s="5"/>
      <c r="BD10" s="4">
        <f ca="1">IFERROR(__xludf.DUMMYFUNCTION("""COMPUTED_VALUE"""),45227)</f>
        <v>45227</v>
      </c>
      <c r="BE10" s="5"/>
      <c r="BF10" s="4">
        <f ca="1">IFERROR(__xludf.DUMMYFUNCTION("""COMPUTED_VALUE"""),45228)</f>
        <v>45228</v>
      </c>
      <c r="BG10" s="5"/>
      <c r="BH10" s="4">
        <f ca="1">IFERROR(__xludf.DUMMYFUNCTION("""COMPUTED_VALUE"""),45229)</f>
        <v>45229</v>
      </c>
      <c r="BI10" s="5"/>
      <c r="BJ10" s="4">
        <f ca="1">IFERROR(__xludf.DUMMYFUNCTION("""COMPUTED_VALUE"""),45230)</f>
        <v>45230</v>
      </c>
      <c r="BK10" s="5"/>
      <c r="BL10" s="6" t="str">
        <f ca="1">IFERROR(__xludf.DUMMYFUNCTION("""COMPUTED_VALUE"""),"HORAS EXTRA")</f>
        <v>HORAS EXTRA</v>
      </c>
    </row>
    <row r="11" spans="1:64" ht="12.75" x14ac:dyDescent="0.2">
      <c r="A11" s="18" t="str">
        <f ca="1">IFERROR(__xludf.DUMMYFUNCTION("""COMPUTED_VALUE"""),"Erick Almeida Linaldi")</f>
        <v>Erick Almeida Linaldi</v>
      </c>
      <c r="B11" s="7"/>
      <c r="C11" s="7"/>
      <c r="D11" s="7" t="str">
        <f ca="1">IFERROR(__xludf.DUMMYFUNCTION("""COMPUTED_VALUE"""),"ALMACEN")</f>
        <v>ALMACEN</v>
      </c>
      <c r="E11" s="7" t="str">
        <f ca="1">IFERROR(__xludf.DUMMYFUNCTION("""COMPUTED_VALUE"""),"ALMACEN")</f>
        <v>ALMACEN</v>
      </c>
      <c r="F11" s="7" t="str">
        <f ca="1">IFERROR(__xludf.DUMMYFUNCTION("""COMPUTED_VALUE"""),"ALMACEN")</f>
        <v>ALMACEN</v>
      </c>
      <c r="G11" s="7" t="str">
        <f ca="1">IFERROR(__xludf.DUMMYFUNCTION("""COMPUTED_VALUE"""),"ALMACEN")</f>
        <v>ALMACEN</v>
      </c>
      <c r="H11" s="7" t="str">
        <f ca="1">IFERROR(__xludf.DUMMYFUNCTION("""COMPUTED_VALUE"""),"ALMACEN")</f>
        <v>ALMACEN</v>
      </c>
      <c r="I11" s="7" t="str">
        <f ca="1">IFERROR(__xludf.DUMMYFUNCTION("""COMPUTED_VALUE"""),"ALMACEN")</f>
        <v>ALMACEN</v>
      </c>
      <c r="J11" s="7" t="str">
        <f ca="1">IFERROR(__xludf.DUMMYFUNCTION("""COMPUTED_VALUE"""),"ALMACEN")</f>
        <v>ALMACEN</v>
      </c>
      <c r="K11" s="7" t="str">
        <f ca="1">IFERROR(__xludf.DUMMYFUNCTION("""COMPUTED_VALUE"""),"ALMACEN")</f>
        <v>ALMACEN</v>
      </c>
      <c r="L11" s="7" t="str">
        <f ca="1">IFERROR(__xludf.DUMMYFUNCTION("""COMPUTED_VALUE"""),"ALMACEN")</f>
        <v>ALMACEN</v>
      </c>
      <c r="M11" s="7" t="str">
        <f ca="1">IFERROR(__xludf.DUMMYFUNCTION("""COMPUTED_VALUE"""),"ALMACEN")</f>
        <v>ALMACEN</v>
      </c>
      <c r="N11" s="7" t="str">
        <f ca="1">IFERROR(__xludf.DUMMYFUNCTION("""COMPUTED_VALUE"""),"ALMACEN")</f>
        <v>ALMACEN</v>
      </c>
      <c r="O11" s="7" t="str">
        <f ca="1">IFERROR(__xludf.DUMMYFUNCTION("""COMPUTED_VALUE"""),"ALMACEN")</f>
        <v>ALMACEN</v>
      </c>
      <c r="P11" s="7"/>
      <c r="Q11" s="7"/>
      <c r="R11" s="7" t="str">
        <f ca="1">IFERROR(__xludf.DUMMYFUNCTION("""COMPUTED_VALUE"""),"ALMACEN")</f>
        <v>ALMACEN</v>
      </c>
      <c r="S11" s="7" t="str">
        <f ca="1">IFERROR(__xludf.DUMMYFUNCTION("""COMPUTED_VALUE"""),"ALMACEN")</f>
        <v>ALMACEN</v>
      </c>
      <c r="T11" s="7" t="str">
        <f ca="1">IFERROR(__xludf.DUMMYFUNCTION("""COMPUTED_VALUE"""),"ALMACEN")</f>
        <v>ALMACEN</v>
      </c>
      <c r="U11" s="7" t="str">
        <f ca="1">IFERROR(__xludf.DUMMYFUNCTION("""COMPUTED_VALUE"""),"ALMACEN")</f>
        <v>ALMACEN</v>
      </c>
      <c r="V11" s="7" t="str">
        <f ca="1">IFERROR(__xludf.DUMMYFUNCTION("""COMPUTED_VALUE"""),"ALMACEN")</f>
        <v>ALMACEN</v>
      </c>
      <c r="W11" s="7" t="str">
        <f ca="1">IFERROR(__xludf.DUMMYFUNCTION("""COMPUTED_VALUE"""),"ALMACEN")</f>
        <v>ALMACEN</v>
      </c>
      <c r="X11" s="7" t="str">
        <f ca="1">IFERROR(__xludf.DUMMYFUNCTION("""COMPUTED_VALUE"""),"ALMACEN")</f>
        <v>ALMACEN</v>
      </c>
      <c r="Y11" s="7" t="str">
        <f ca="1">IFERROR(__xludf.DUMMYFUNCTION("""COMPUTED_VALUE"""),"ALMACEN")</f>
        <v>ALMACEN</v>
      </c>
      <c r="Z11" s="7" t="str">
        <f ca="1">IFERROR(__xludf.DUMMYFUNCTION("""COMPUTED_VALUE"""),"ALMACEN")</f>
        <v>ALMACEN</v>
      </c>
      <c r="AA11" s="7" t="str">
        <f ca="1">IFERROR(__xludf.DUMMYFUNCTION("""COMPUTED_VALUE"""),"ALMACEN")</f>
        <v>ALMACEN</v>
      </c>
      <c r="AB11" s="7" t="str">
        <f ca="1">IFERROR(__xludf.DUMMYFUNCTION("""COMPUTED_VALUE"""),"ALMACEN")</f>
        <v>ALMACEN</v>
      </c>
      <c r="AC11" s="7" t="str">
        <f ca="1">IFERROR(__xludf.DUMMYFUNCTION("""COMPUTED_VALUE"""),"ALMACEN")</f>
        <v>ALMACEN</v>
      </c>
      <c r="AD11" s="7"/>
      <c r="AE11" s="7"/>
      <c r="AF11" s="7" t="str">
        <f ca="1">IFERROR(__xludf.DUMMYFUNCTION("""COMPUTED_VALUE"""),"ALMACEN")</f>
        <v>ALMACEN</v>
      </c>
      <c r="AG11" s="7" t="str">
        <f ca="1">IFERROR(__xludf.DUMMYFUNCTION("""COMPUTED_VALUE"""),"ALMACEN")</f>
        <v>ALMACEN</v>
      </c>
      <c r="AH11" s="7" t="str">
        <f ca="1">IFERROR(__xludf.DUMMYFUNCTION("""COMPUTED_VALUE"""),"ALMACEN")</f>
        <v>ALMACEN</v>
      </c>
      <c r="AI11" s="7" t="str">
        <f ca="1">IFERROR(__xludf.DUMMYFUNCTION("""COMPUTED_VALUE"""),"ALMACEN")</f>
        <v>ALMACEN</v>
      </c>
      <c r="AJ11" s="7" t="str">
        <f ca="1">IFERROR(__xludf.DUMMYFUNCTION("""COMPUTED_VALUE"""),"ALMACEN")</f>
        <v>ALMACEN</v>
      </c>
      <c r="AK11" s="7" t="str">
        <f ca="1">IFERROR(__xludf.DUMMYFUNCTION("""COMPUTED_VALUE"""),"ALMACEN")</f>
        <v>ALMACEN</v>
      </c>
      <c r="AL11" s="7" t="str">
        <f ca="1">IFERROR(__xludf.DUMMYFUNCTION("""COMPUTED_VALUE"""),"ALMACEN")</f>
        <v>ALMACEN</v>
      </c>
      <c r="AM11" s="7" t="str">
        <f ca="1">IFERROR(__xludf.DUMMYFUNCTION("""COMPUTED_VALUE"""),"ALMACEN")</f>
        <v>ALMACEN</v>
      </c>
      <c r="AN11" s="7" t="str">
        <f ca="1">IFERROR(__xludf.DUMMYFUNCTION("""COMPUTED_VALUE"""),"ALMACEN")</f>
        <v>ALMACEN</v>
      </c>
      <c r="AO11" s="7" t="str">
        <f ca="1">IFERROR(__xludf.DUMMYFUNCTION("""COMPUTED_VALUE"""),"ALMACEN")</f>
        <v>ALMACEN</v>
      </c>
      <c r="AP11" s="7" t="str">
        <f ca="1">IFERROR(__xludf.DUMMYFUNCTION("""COMPUTED_VALUE"""),"ALMACEN")</f>
        <v>ALMACEN</v>
      </c>
      <c r="AQ11" s="7" t="str">
        <f ca="1">IFERROR(__xludf.DUMMYFUNCTION("""COMPUTED_VALUE"""),"ALMACEN")</f>
        <v>ALMACEN</v>
      </c>
      <c r="AR11" s="7"/>
      <c r="AS11" s="7"/>
      <c r="AT11" s="7" t="str">
        <f ca="1">IFERROR(__xludf.DUMMYFUNCTION("""COMPUTED_VALUE"""),"ALMACEN")</f>
        <v>ALMACEN</v>
      </c>
      <c r="AU11" s="7" t="str">
        <f ca="1">IFERROR(__xludf.DUMMYFUNCTION("""COMPUTED_VALUE"""),"ALMACEN")</f>
        <v>ALMACEN</v>
      </c>
      <c r="AV11" s="7" t="str">
        <f ca="1">IFERROR(__xludf.DUMMYFUNCTION("""COMPUTED_VALUE"""),"ALMACEN")</f>
        <v>ALMACEN</v>
      </c>
      <c r="AW11" s="7" t="str">
        <f ca="1">IFERROR(__xludf.DUMMYFUNCTION("""COMPUTED_VALUE"""),"ALMACEN")</f>
        <v>ALMACEN</v>
      </c>
      <c r="AX11" s="7" t="str">
        <f ca="1">IFERROR(__xludf.DUMMYFUNCTION("""COMPUTED_VALUE"""),"ALMACEN")</f>
        <v>ALMACEN</v>
      </c>
      <c r="AY11" s="7" t="str">
        <f ca="1">IFERROR(__xludf.DUMMYFUNCTION("""COMPUTED_VALUE"""),"ALMACEN")</f>
        <v>ALMACEN</v>
      </c>
      <c r="AZ11" s="7" t="str">
        <f ca="1">IFERROR(__xludf.DUMMYFUNCTION("""COMPUTED_VALUE"""),"ALMACEN")</f>
        <v>ALMACEN</v>
      </c>
      <c r="BA11" s="7" t="str">
        <f ca="1">IFERROR(__xludf.DUMMYFUNCTION("""COMPUTED_VALUE"""),"ALMACEN")</f>
        <v>ALMACEN</v>
      </c>
      <c r="BB11" s="7"/>
      <c r="BC11" s="7"/>
      <c r="BD11" s="7" t="str">
        <f ca="1">IFERROR(__xludf.DUMMYFUNCTION("""COMPUTED_VALUE"""),"ALMACEN")</f>
        <v>ALMACEN</v>
      </c>
      <c r="BE11" s="7" t="str">
        <f ca="1">IFERROR(__xludf.DUMMYFUNCTION("""COMPUTED_VALUE"""),"ALMACEN")</f>
        <v>ALMACEN</v>
      </c>
      <c r="BF11" s="7"/>
      <c r="BG11" s="7"/>
      <c r="BH11" s="7" t="str">
        <f ca="1">IFERROR(__xludf.DUMMYFUNCTION("""COMPUTED_VALUE"""),"ALMACEN")</f>
        <v>ALMACEN</v>
      </c>
      <c r="BI11" s="7" t="str">
        <f ca="1">IFERROR(__xludf.DUMMYFUNCTION("""COMPUTED_VALUE"""),"ALMACEN")</f>
        <v>ALMACEN</v>
      </c>
      <c r="BJ11" s="7" t="str">
        <f ca="1">IFERROR(__xludf.DUMMYFUNCTION("""COMPUTED_VALUE"""),"ALMACEN")</f>
        <v>ALMACEN</v>
      </c>
      <c r="BK11" s="7" t="str">
        <f ca="1">IFERROR(__xludf.DUMMYFUNCTION("""COMPUTED_VALUE"""),"ALMACEN")</f>
        <v>ALMACEN</v>
      </c>
      <c r="BL11" s="8"/>
    </row>
    <row r="12" spans="1:64" ht="78" customHeight="1" x14ac:dyDescent="0.2">
      <c r="A12" s="17"/>
      <c r="B12" s="16"/>
      <c r="C12" s="17"/>
      <c r="D12" s="16" t="str">
        <f ca="1">IFERROR(__xludf.DUMMYFUNCTION("""COMPUTED_VALUE"""),"Apertura almacén 6:15 am")</f>
        <v>Apertura almacén 6:15 am</v>
      </c>
      <c r="E12" s="17"/>
      <c r="F12" s="16" t="str">
        <f ca="1">IFERROR(__xludf.DUMMYFUNCTION("""COMPUTED_VALUE"""),"Apertura almacén 6:25 am")</f>
        <v>Apertura almacén 6:25 am</v>
      </c>
      <c r="G12" s="17"/>
      <c r="H12" s="16" t="str">
        <f ca="1">IFERROR(__xludf.DUMMYFUNCTION("""COMPUTED_VALUE"""),"Apertura almacén 6:10 am / 6:40 pm se recibe personal Auto, Htas. y HIACE procedente de Pesqueria / 7:30 pm se reciben Htas. con personal Infra procedente de Edificio Metálicos")</f>
        <v>Apertura almacén 6:10 am / 6:40 pm se recibe personal Auto, Htas. y HIACE procedente de Pesqueria / 7:30 pm se reciben Htas. con personal Infra procedente de Edificio Metálicos</v>
      </c>
      <c r="I12" s="17"/>
      <c r="J12" s="16" t="str">
        <f ca="1">IFERROR(__xludf.DUMMYFUNCTION("""COMPUTED_VALUE"""),"Apertura almacén 6:50 am /  6:40 pm En espera de recibir  personal y htas. de Infra procedente de Cienega de las Flores, / 7:15 pm Se recibe material jumpery llave Fia.")</f>
        <v>Apertura almacén 6:50 am /  6:40 pm En espera de recibir  personal y htas. de Infra procedente de Cienega de las Flores, / 7:15 pm Se recibe material jumpery llave Fia.</v>
      </c>
      <c r="K12" s="17"/>
      <c r="L12" s="16" t="str">
        <f ca="1">IFERROR(__xludf.DUMMYFUNCTION("""COMPUTED_VALUE"""),"Apertura almacén 6:00 am")</f>
        <v>Apertura almacén 6:00 am</v>
      </c>
      <c r="M12" s="17"/>
      <c r="N12" s="16" t="str">
        <f ca="1">IFERROR(__xludf.DUMMYFUNCTION("""COMPUTED_VALUE"""),"Apertura almacén 6:20 am / En espera de recibir materiales ")</f>
        <v xml:space="preserve">Apertura almacén 6:20 am / En espera de recibir materiales </v>
      </c>
      <c r="O12" s="17"/>
      <c r="P12" s="16"/>
      <c r="Q12" s="17"/>
      <c r="R12" s="16" t="str">
        <f ca="1">IFERROR(__xludf.DUMMYFUNCTION("""COMPUTED_VALUE"""),"Apertura almacén 6:30 am ")</f>
        <v xml:space="preserve">Apertura almacén 6:30 am </v>
      </c>
      <c r="S12" s="17"/>
      <c r="T12" s="16" t="str">
        <f ca="1">IFERROR(__xludf.DUMMYFUNCTION("""COMPUTED_VALUE"""),"Apertura almacén 6:10 am ")</f>
        <v xml:space="preserve">Apertura almacén 6:10 am </v>
      </c>
      <c r="U12" s="17"/>
      <c r="V12" s="16" t="str">
        <f ca="1">IFERROR(__xludf.DUMMYFUNCTION("""COMPUTED_VALUE"""),"Apertura almacén 6:15 am ")</f>
        <v xml:space="preserve">Apertura almacén 6:15 am </v>
      </c>
      <c r="W12" s="17"/>
      <c r="X12" s="16" t="str">
        <f ca="1">IFERROR(__xludf.DUMMYFUNCTION("""COMPUTED_VALUE"""),"Apertura almacén 6:15 am ")</f>
        <v xml:space="preserve">Apertura almacén 6:15 am </v>
      </c>
      <c r="Y12" s="17"/>
      <c r="Z12" s="16" t="str">
        <f ca="1">IFERROR(__xludf.DUMMYFUNCTION("""COMPUTED_VALUE"""),"Apertura almacén 5:50 am ")</f>
        <v xml:space="preserve">Apertura almacén 5:50 am </v>
      </c>
      <c r="AA12" s="17"/>
      <c r="AB12" s="16" t="str">
        <f ca="1">IFERROR(__xludf.DUMMYFUNCTION("""COMPUTED_VALUE"""),"Apertura almacén 6:50 am / 11: 00 am - 3:00 pm organizando material,estantes,etiquetas por temas de ISO, / 4:30 pm se recibe personal y llave VAN HIACE procedente del curso CONALEP")</f>
        <v>Apertura almacén 6:50 am / 11: 00 am - 3:00 pm organizando material,estantes,etiquetas por temas de ISO, / 4:30 pm se recibe personal y llave VAN HIACE procedente del curso CONALEP</v>
      </c>
      <c r="AC12" s="17"/>
      <c r="AD12" s="16"/>
      <c r="AE12" s="17"/>
      <c r="AF12" s="16" t="str">
        <f ca="1">IFERROR(__xludf.DUMMYFUNCTION("""COMPUTED_VALUE"""),"Apertura almacén 5:55 am ")</f>
        <v xml:space="preserve">Apertura almacén 5:55 am </v>
      </c>
      <c r="AG12" s="17"/>
      <c r="AH12" s="16" t="str">
        <f ca="1">IFERROR(__xludf.DUMMYFUNCTION("""COMPUTED_VALUE"""),"Apertura almacén 5:40 am ")</f>
        <v xml:space="preserve">Apertura almacén 5:40 am </v>
      </c>
      <c r="AI12" s="17"/>
      <c r="AJ12" s="16" t="str">
        <f ca="1">IFERROR(__xludf.DUMMYFUNCTION("""COMPUTED_VALUE"""),"Apertura almacén 6:10 am ")</f>
        <v xml:space="preserve">Apertura almacén 6:10 am </v>
      </c>
      <c r="AK12" s="17"/>
      <c r="AL12" s="16" t="str">
        <f ca="1">IFERROR(__xludf.DUMMYFUNCTION("""COMPUTED_VALUE"""),"Apertura almacén 6:13 am ")</f>
        <v xml:space="preserve">Apertura almacén 6:13 am </v>
      </c>
      <c r="AM12" s="17"/>
      <c r="AN12" s="16" t="str">
        <f ca="1">IFERROR(__xludf.DUMMYFUNCTION("""COMPUTED_VALUE"""),"Apertura almacén 5:53 am ")</f>
        <v xml:space="preserve">Apertura almacén 5:53 am </v>
      </c>
      <c r="AO12" s="17"/>
      <c r="AP12" s="16" t="str">
        <f ca="1">IFERROR(__xludf.DUMMYFUNCTION("""COMPUTED_VALUE"""),"Entrada 6:28 am / 5:15 pm se recibe VAN HIACE con personal procedente del CONALEP.")</f>
        <v>Entrada 6:28 am / 5:15 pm se recibe VAN HIACE con personal procedente del CONALEP.</v>
      </c>
      <c r="AQ12" s="17"/>
      <c r="AR12" s="16"/>
      <c r="AS12" s="17"/>
      <c r="AT12" s="16" t="str">
        <f ca="1">IFERROR(__xludf.DUMMYFUNCTION("""COMPUTED_VALUE"""),"Apertura almacén 6:05 am / Entrega de materiales para INFRA y Análogo, ya que se requerian para el martes a primera hora")</f>
        <v>Apertura almacén 6:05 am / Entrega de materiales para INFRA y Análogo, ya que se requerian para el martes a primera hora</v>
      </c>
      <c r="AU12" s="17"/>
      <c r="AV12" s="16" t="str">
        <f ca="1">IFERROR(__xludf.DUMMYFUNCTION("""COMPUTED_VALUE"""),"Apertura almacén 6:03 am ")</f>
        <v xml:space="preserve">Apertura almacén 6:03 am </v>
      </c>
      <c r="AW12" s="17"/>
      <c r="AX12" s="16" t="str">
        <f ca="1">IFERROR(__xludf.DUMMYFUNCTION("""COMPUTED_VALUE"""),"Apertura almacén 6:20 am ")</f>
        <v xml:space="preserve">Apertura almacén 6:20 am </v>
      </c>
      <c r="AY12" s="17"/>
      <c r="AZ12" s="16" t="str">
        <f ca="1">IFERROR(__xludf.DUMMYFUNCTION("""COMPUTED_VALUE"""),"Apertura almacén 6:40 am ")</f>
        <v xml:space="preserve">Apertura almacén 6:40 am </v>
      </c>
      <c r="BA12" s="17"/>
      <c r="BB12" s="16" t="str">
        <f ca="1">IFERROR(__xludf.DUMMYFUNCTION("""COMPUTED_VALUE"""),"Apertura almacén 5:45 am ")</f>
        <v xml:space="preserve">Apertura almacén 5:45 am </v>
      </c>
      <c r="BC12" s="17"/>
      <c r="BD12" s="16" t="str">
        <f ca="1">IFERROR(__xludf.DUMMYFUNCTION("""COMPUTED_VALUE"""),"Apertura almacén 7:00 am / 4:23 pm recibe HIACE (llave) y personal procedente del CONALEP para entregar Htas, y retirar pertenencias guardadas., se entrega llave de FIAT GRIS ")</f>
        <v xml:space="preserve">Apertura almacén 7:00 am / 4:23 pm recibe HIACE (llave) y personal procedente del CONALEP para entregar Htas, y retirar pertenencias guardadas., se entrega llave de FIAT GRIS </v>
      </c>
      <c r="BE12" s="17"/>
      <c r="BF12" s="16"/>
      <c r="BG12" s="17"/>
      <c r="BH12" s="16" t="str">
        <f ca="1">IFERROR(__xludf.DUMMYFUNCTION("""COMPUTED_VALUE"""),"Apertura almacén 6:14 am ")</f>
        <v xml:space="preserve">Apertura almacén 6:14 am </v>
      </c>
      <c r="BI12" s="17"/>
      <c r="BJ12" s="16" t="str">
        <f ca="1">IFERROR(__xludf.DUMMYFUNCTION("""COMPUTED_VALUE"""),"Apertura almacén 5:58 am ")</f>
        <v xml:space="preserve">Apertura almacén 5:58 am </v>
      </c>
      <c r="BK12" s="17"/>
      <c r="BL12" s="8"/>
    </row>
    <row r="13" spans="1:64" ht="12.75" x14ac:dyDescent="0.2">
      <c r="A13" s="9" t="str">
        <f ca="1">IFERROR(__xludf.DUMMYFUNCTION("""COMPUTED_VALUE"""),"HORAS EXTRA/PRIMA ALIMENTICIA")</f>
        <v>HORAS EXTRA/PRIMA ALIMENTICIA</v>
      </c>
      <c r="B13" s="10"/>
      <c r="C13" s="10"/>
      <c r="D13" s="10"/>
      <c r="E13" s="10"/>
      <c r="F13" s="10"/>
      <c r="G13" s="10"/>
      <c r="H13" s="10">
        <f ca="1">IFERROR(__xludf.DUMMYFUNCTION("""COMPUTED_VALUE"""),1)</f>
        <v>1</v>
      </c>
      <c r="I13" s="10"/>
      <c r="J13" s="10">
        <f ca="1">IFERROR(__xludf.DUMMYFUNCTION("""COMPUTED_VALUE"""),1)</f>
        <v>1</v>
      </c>
      <c r="K13" s="10"/>
      <c r="L13" s="10"/>
      <c r="M13" s="10"/>
      <c r="N13" s="10">
        <f ca="1">IFERROR(__xludf.DUMMYFUNCTION("""COMPUTED_VALUE"""),0.5)</f>
        <v>0.5</v>
      </c>
      <c r="O13" s="10"/>
      <c r="P13" s="10"/>
      <c r="Q13" s="10"/>
      <c r="R13" s="10"/>
      <c r="S13" s="10"/>
      <c r="T13" s="10"/>
      <c r="U13" s="10"/>
      <c r="V13" s="10"/>
      <c r="W13" s="10"/>
      <c r="X13" s="10"/>
      <c r="Y13" s="10"/>
      <c r="Z13" s="10"/>
      <c r="AA13" s="10"/>
      <c r="AB13" s="10">
        <f ca="1">IFERROR(__xludf.DUMMYFUNCTION("""COMPUTED_VALUE"""),4)</f>
        <v>4</v>
      </c>
      <c r="AC13" s="10"/>
      <c r="AD13" s="10"/>
      <c r="AE13" s="10"/>
      <c r="AF13" s="10"/>
      <c r="AG13" s="10"/>
      <c r="AH13" s="10"/>
      <c r="AI13" s="10"/>
      <c r="AJ13" s="10"/>
      <c r="AK13" s="10"/>
      <c r="AL13" s="10"/>
      <c r="AM13" s="10"/>
      <c r="AN13" s="10"/>
      <c r="AO13" s="10"/>
      <c r="AP13" s="10"/>
      <c r="AQ13" s="10"/>
      <c r="AR13" s="10"/>
      <c r="AS13" s="10"/>
      <c r="AT13" s="10">
        <f ca="1">IFERROR(__xludf.DUMMYFUNCTION("""COMPUTED_VALUE"""),0.5)</f>
        <v>0.5</v>
      </c>
      <c r="AU13" s="10"/>
      <c r="AV13" s="10"/>
      <c r="AW13" s="10"/>
      <c r="AX13" s="10"/>
      <c r="AY13" s="10"/>
      <c r="AZ13" s="10"/>
      <c r="BA13" s="10"/>
      <c r="BB13" s="10"/>
      <c r="BC13" s="10"/>
      <c r="BD13" s="10">
        <f ca="1">IFERROR(__xludf.DUMMYFUNCTION("""COMPUTED_VALUE"""),1)</f>
        <v>1</v>
      </c>
      <c r="BE13" s="10"/>
      <c r="BF13" s="10"/>
      <c r="BG13" s="10"/>
      <c r="BH13" s="10"/>
      <c r="BI13" s="10"/>
      <c r="BJ13" s="10"/>
      <c r="BK13" s="10"/>
      <c r="BL13" s="1">
        <f ca="1">IFERROR(__xludf.DUMMYFUNCTION("""COMPUTED_VALUE"""),8)</f>
        <v>8</v>
      </c>
    </row>
    <row r="14" spans="1:64" ht="12.75" x14ac:dyDescent="0.2">
      <c r="A14" s="3" t="str">
        <f ca="1">IFERROR(__xludf.DUMMYFUNCTION("""COMPUTED_VALUE"""),"NOMBRE")</f>
        <v>NOMBRE</v>
      </c>
      <c r="B14" s="4">
        <f ca="1">IFERROR(__xludf.DUMMYFUNCTION("""COMPUTED_VALUE"""),45200)</f>
        <v>45200</v>
      </c>
      <c r="C14" s="5"/>
      <c r="D14" s="4">
        <f ca="1">IFERROR(__xludf.DUMMYFUNCTION("""COMPUTED_VALUE"""),45201)</f>
        <v>45201</v>
      </c>
      <c r="E14" s="5"/>
      <c r="F14" s="4">
        <f ca="1">IFERROR(__xludf.DUMMYFUNCTION("""COMPUTED_VALUE"""),45202)</f>
        <v>45202</v>
      </c>
      <c r="G14" s="5"/>
      <c r="H14" s="4">
        <f ca="1">IFERROR(__xludf.DUMMYFUNCTION("""COMPUTED_VALUE"""),45203)</f>
        <v>45203</v>
      </c>
      <c r="I14" s="5"/>
      <c r="J14" s="4">
        <f ca="1">IFERROR(__xludf.DUMMYFUNCTION("""COMPUTED_VALUE"""),45204)</f>
        <v>45204</v>
      </c>
      <c r="K14" s="5"/>
      <c r="L14" s="4">
        <f ca="1">IFERROR(__xludf.DUMMYFUNCTION("""COMPUTED_VALUE"""),45205)</f>
        <v>45205</v>
      </c>
      <c r="M14" s="5"/>
      <c r="N14" s="4">
        <f ca="1">IFERROR(__xludf.DUMMYFUNCTION("""COMPUTED_VALUE"""),45206)</f>
        <v>45206</v>
      </c>
      <c r="O14" s="5"/>
      <c r="P14" s="4">
        <f ca="1">IFERROR(__xludf.DUMMYFUNCTION("""COMPUTED_VALUE"""),45207)</f>
        <v>45207</v>
      </c>
      <c r="Q14" s="5"/>
      <c r="R14" s="4">
        <f ca="1">IFERROR(__xludf.DUMMYFUNCTION("""COMPUTED_VALUE"""),45208)</f>
        <v>45208</v>
      </c>
      <c r="S14" s="5"/>
      <c r="T14" s="4">
        <f ca="1">IFERROR(__xludf.DUMMYFUNCTION("""COMPUTED_VALUE"""),45209)</f>
        <v>45209</v>
      </c>
      <c r="U14" s="5"/>
      <c r="V14" s="4">
        <f ca="1">IFERROR(__xludf.DUMMYFUNCTION("""COMPUTED_VALUE"""),45210)</f>
        <v>45210</v>
      </c>
      <c r="W14" s="5"/>
      <c r="X14" s="4">
        <f ca="1">IFERROR(__xludf.DUMMYFUNCTION("""COMPUTED_VALUE"""),45211)</f>
        <v>45211</v>
      </c>
      <c r="Y14" s="5"/>
      <c r="Z14" s="4">
        <f ca="1">IFERROR(__xludf.DUMMYFUNCTION("""COMPUTED_VALUE"""),45212)</f>
        <v>45212</v>
      </c>
      <c r="AA14" s="5"/>
      <c r="AB14" s="4">
        <f ca="1">IFERROR(__xludf.DUMMYFUNCTION("""COMPUTED_VALUE"""),45213)</f>
        <v>45213</v>
      </c>
      <c r="AC14" s="5"/>
      <c r="AD14" s="4">
        <f ca="1">IFERROR(__xludf.DUMMYFUNCTION("""COMPUTED_VALUE"""),45214)</f>
        <v>45214</v>
      </c>
      <c r="AE14" s="5"/>
      <c r="AF14" s="4">
        <f ca="1">IFERROR(__xludf.DUMMYFUNCTION("""COMPUTED_VALUE"""),45215)</f>
        <v>45215</v>
      </c>
      <c r="AG14" s="5"/>
      <c r="AH14" s="4">
        <f ca="1">IFERROR(__xludf.DUMMYFUNCTION("""COMPUTED_VALUE"""),45216)</f>
        <v>45216</v>
      </c>
      <c r="AI14" s="5"/>
      <c r="AJ14" s="4">
        <f ca="1">IFERROR(__xludf.DUMMYFUNCTION("""COMPUTED_VALUE"""),45217)</f>
        <v>45217</v>
      </c>
      <c r="AK14" s="5"/>
      <c r="AL14" s="4">
        <f ca="1">IFERROR(__xludf.DUMMYFUNCTION("""COMPUTED_VALUE"""),45218)</f>
        <v>45218</v>
      </c>
      <c r="AM14" s="5"/>
      <c r="AN14" s="4">
        <f ca="1">IFERROR(__xludf.DUMMYFUNCTION("""COMPUTED_VALUE"""),45219)</f>
        <v>45219</v>
      </c>
      <c r="AO14" s="5"/>
      <c r="AP14" s="4">
        <f ca="1">IFERROR(__xludf.DUMMYFUNCTION("""COMPUTED_VALUE"""),45220)</f>
        <v>45220</v>
      </c>
      <c r="AQ14" s="5"/>
      <c r="AR14" s="4">
        <f ca="1">IFERROR(__xludf.DUMMYFUNCTION("""COMPUTED_VALUE"""),45221)</f>
        <v>45221</v>
      </c>
      <c r="AS14" s="5"/>
      <c r="AT14" s="4">
        <f ca="1">IFERROR(__xludf.DUMMYFUNCTION("""COMPUTED_VALUE"""),45222)</f>
        <v>45222</v>
      </c>
      <c r="AU14" s="5"/>
      <c r="AV14" s="4">
        <f ca="1">IFERROR(__xludf.DUMMYFUNCTION("""COMPUTED_VALUE"""),45223)</f>
        <v>45223</v>
      </c>
      <c r="AW14" s="5"/>
      <c r="AX14" s="4">
        <f ca="1">IFERROR(__xludf.DUMMYFUNCTION("""COMPUTED_VALUE"""),45224)</f>
        <v>45224</v>
      </c>
      <c r="AY14" s="5"/>
      <c r="AZ14" s="4">
        <f ca="1">IFERROR(__xludf.DUMMYFUNCTION("""COMPUTED_VALUE"""),45225)</f>
        <v>45225</v>
      </c>
      <c r="BA14" s="5"/>
      <c r="BB14" s="4">
        <f ca="1">IFERROR(__xludf.DUMMYFUNCTION("""COMPUTED_VALUE"""),45226)</f>
        <v>45226</v>
      </c>
      <c r="BC14" s="5"/>
      <c r="BD14" s="4">
        <f ca="1">IFERROR(__xludf.DUMMYFUNCTION("""COMPUTED_VALUE"""),45227)</f>
        <v>45227</v>
      </c>
      <c r="BE14" s="5"/>
      <c r="BF14" s="4">
        <f ca="1">IFERROR(__xludf.DUMMYFUNCTION("""COMPUTED_VALUE"""),45228)</f>
        <v>45228</v>
      </c>
      <c r="BG14" s="5"/>
      <c r="BH14" s="4">
        <f ca="1">IFERROR(__xludf.DUMMYFUNCTION("""COMPUTED_VALUE"""),45229)</f>
        <v>45229</v>
      </c>
      <c r="BI14" s="5"/>
      <c r="BJ14" s="4">
        <f ca="1">IFERROR(__xludf.DUMMYFUNCTION("""COMPUTED_VALUE"""),45230)</f>
        <v>45230</v>
      </c>
      <c r="BK14" s="5"/>
      <c r="BL14" s="6" t="str">
        <f ca="1">IFERROR(__xludf.DUMMYFUNCTION("""COMPUTED_VALUE"""),"HORAS EXTRA")</f>
        <v>HORAS EXTRA</v>
      </c>
    </row>
    <row r="15" spans="1:64" ht="12.75" x14ac:dyDescent="0.2">
      <c r="A15" s="18" t="str">
        <f ca="1">IFERROR(__xludf.DUMMYFUNCTION("""COMPUTED_VALUE"""),"Jacob E. González     (chófer-almacén)")</f>
        <v>Jacob E. González     (chófer-almacén)</v>
      </c>
      <c r="B15" s="7"/>
      <c r="C15" s="7"/>
      <c r="D15" s="7" t="str">
        <f ca="1">IFERROR(__xludf.DUMMYFUNCTION("""COMPUTED_VALUE"""),"ALMACEN")</f>
        <v>ALMACEN</v>
      </c>
      <c r="E15" s="7" t="str">
        <f ca="1">IFERROR(__xludf.DUMMYFUNCTION("""COMPUTED_VALUE"""),"ALMACEN")</f>
        <v>ALMACEN</v>
      </c>
      <c r="F15" s="7" t="str">
        <f ca="1">IFERROR(__xludf.DUMMYFUNCTION("""COMPUTED_VALUE"""),"ALMACEN")</f>
        <v>ALMACEN</v>
      </c>
      <c r="G15" s="7" t="str">
        <f ca="1">IFERROR(__xludf.DUMMYFUNCTION("""COMPUTED_VALUE"""),"ALMACEN")</f>
        <v>ALMACEN</v>
      </c>
      <c r="H15" s="7" t="str">
        <f ca="1">IFERROR(__xludf.DUMMYFUNCTION("""COMPUTED_VALUE"""),"ALMACEN")</f>
        <v>ALMACEN</v>
      </c>
      <c r="I15" s="7" t="str">
        <f ca="1">IFERROR(__xludf.DUMMYFUNCTION("""COMPUTED_VALUE"""),"ALMACEN")</f>
        <v>ALMACEN</v>
      </c>
      <c r="J15" s="7" t="str">
        <f ca="1">IFERROR(__xludf.DUMMYFUNCTION("""COMPUTED_VALUE"""),"ALMACEN")</f>
        <v>ALMACEN</v>
      </c>
      <c r="K15" s="7" t="str">
        <f ca="1">IFERROR(__xludf.DUMMYFUNCTION("""COMPUTED_VALUE"""),"ALMACEN")</f>
        <v>ALMACEN</v>
      </c>
      <c r="L15" s="7" t="str">
        <f ca="1">IFERROR(__xludf.DUMMYFUNCTION("""COMPUTED_VALUE"""),"ALMACEN")</f>
        <v>ALMACEN</v>
      </c>
      <c r="M15" s="7" t="str">
        <f ca="1">IFERROR(__xludf.DUMMYFUNCTION("""COMPUTED_VALUE"""),"ALMACEN")</f>
        <v>ALMACEN</v>
      </c>
      <c r="N15" s="7" t="str">
        <f ca="1">IFERROR(__xludf.DUMMYFUNCTION("""COMPUTED_VALUE"""),"ALMACEN")</f>
        <v>ALMACEN</v>
      </c>
      <c r="O15" s="7" t="str">
        <f ca="1">IFERROR(__xludf.DUMMYFUNCTION("""COMPUTED_VALUE"""),"ALMACEN")</f>
        <v>ALMACEN</v>
      </c>
      <c r="P15" s="7"/>
      <c r="Q15" s="7"/>
      <c r="R15" s="7" t="str">
        <f ca="1">IFERROR(__xludf.DUMMYFUNCTION("""COMPUTED_VALUE"""),"ALMACEN")</f>
        <v>ALMACEN</v>
      </c>
      <c r="S15" s="7" t="str">
        <f ca="1">IFERROR(__xludf.DUMMYFUNCTION("""COMPUTED_VALUE"""),"ALMACEN")</f>
        <v>ALMACEN</v>
      </c>
      <c r="T15" s="7" t="str">
        <f ca="1">IFERROR(__xludf.DUMMYFUNCTION("""COMPUTED_VALUE"""),"ALMACEN")</f>
        <v>ALMACEN</v>
      </c>
      <c r="U15" s="7" t="str">
        <f ca="1">IFERROR(__xludf.DUMMYFUNCTION("""COMPUTED_VALUE"""),"ALMACEN")</f>
        <v>ALMACEN</v>
      </c>
      <c r="V15" s="7" t="str">
        <f ca="1">IFERROR(__xludf.DUMMYFUNCTION("""COMPUTED_VALUE"""),"ALMACEN")</f>
        <v>ALMACEN</v>
      </c>
      <c r="W15" s="7" t="str">
        <f ca="1">IFERROR(__xludf.DUMMYFUNCTION("""COMPUTED_VALUE"""),"ALMACEN")</f>
        <v>ALMACEN</v>
      </c>
      <c r="X15" s="7" t="str">
        <f ca="1">IFERROR(__xludf.DUMMYFUNCTION("""COMPUTED_VALUE"""),"ALMACEN")</f>
        <v>ALMACEN</v>
      </c>
      <c r="Y15" s="7" t="str">
        <f ca="1">IFERROR(__xludf.DUMMYFUNCTION("""COMPUTED_VALUE"""),"ALMACEN")</f>
        <v>ALMACEN</v>
      </c>
      <c r="Z15" s="7" t="str">
        <f ca="1">IFERROR(__xludf.DUMMYFUNCTION("""COMPUTED_VALUE"""),"ALMACEN")</f>
        <v>ALMACEN</v>
      </c>
      <c r="AA15" s="7" t="str">
        <f ca="1">IFERROR(__xludf.DUMMYFUNCTION("""COMPUTED_VALUE"""),"ALMACEN")</f>
        <v>ALMACEN</v>
      </c>
      <c r="AB15" s="7" t="str">
        <f ca="1">IFERROR(__xludf.DUMMYFUNCTION("""COMPUTED_VALUE"""),"ALMACEN")</f>
        <v>ALMACEN</v>
      </c>
      <c r="AC15" s="7" t="str">
        <f ca="1">IFERROR(__xludf.DUMMYFUNCTION("""COMPUTED_VALUE"""),"ALMACEN")</f>
        <v>ALMACEN</v>
      </c>
      <c r="AD15" s="7"/>
      <c r="AE15" s="7"/>
      <c r="AF15" s="7" t="str">
        <f ca="1">IFERROR(__xludf.DUMMYFUNCTION("""COMPUTED_VALUE"""),"ALMACEN")</f>
        <v>ALMACEN</v>
      </c>
      <c r="AG15" s="7" t="str">
        <f ca="1">IFERROR(__xludf.DUMMYFUNCTION("""COMPUTED_VALUE"""),"ALMACEN")</f>
        <v>ALMACEN</v>
      </c>
      <c r="AH15" s="7" t="str">
        <f ca="1">IFERROR(__xludf.DUMMYFUNCTION("""COMPUTED_VALUE"""),"ALMACEN")</f>
        <v>ALMACEN</v>
      </c>
      <c r="AI15" s="7" t="str">
        <f ca="1">IFERROR(__xludf.DUMMYFUNCTION("""COMPUTED_VALUE"""),"ALMACEN")</f>
        <v>ALMACEN</v>
      </c>
      <c r="AJ15" s="7" t="str">
        <f ca="1">IFERROR(__xludf.DUMMYFUNCTION("""COMPUTED_VALUE"""),"ALMACEN")</f>
        <v>ALMACEN</v>
      </c>
      <c r="AK15" s="7" t="str">
        <f ca="1">IFERROR(__xludf.DUMMYFUNCTION("""COMPUTED_VALUE"""),"ALMACEN")</f>
        <v>ALMACEN</v>
      </c>
      <c r="AL15" s="7" t="str">
        <f ca="1">IFERROR(__xludf.DUMMYFUNCTION("""COMPUTED_VALUE"""),"ALMACEN")</f>
        <v>ALMACEN</v>
      </c>
      <c r="AM15" s="7" t="str">
        <f ca="1">IFERROR(__xludf.DUMMYFUNCTION("""COMPUTED_VALUE"""),"ALMACEN")</f>
        <v>ALMACEN</v>
      </c>
      <c r="AN15" s="7" t="str">
        <f ca="1">IFERROR(__xludf.DUMMYFUNCTION("""COMPUTED_VALUE"""),"ALMACEN")</f>
        <v>ALMACEN</v>
      </c>
      <c r="AO15" s="7" t="str">
        <f ca="1">IFERROR(__xludf.DUMMYFUNCTION("""COMPUTED_VALUE"""),"ALMACEN")</f>
        <v>ALMACEN</v>
      </c>
      <c r="AP15" s="7" t="str">
        <f ca="1">IFERROR(__xludf.DUMMYFUNCTION("""COMPUTED_VALUE"""),"ALMACEN")</f>
        <v>ALMACEN</v>
      </c>
      <c r="AQ15" s="7" t="str">
        <f ca="1">IFERROR(__xludf.DUMMYFUNCTION("""COMPUTED_VALUE"""),"MITRAS")</f>
        <v>MITRAS</v>
      </c>
      <c r="AR15" s="7"/>
      <c r="AS15" s="7"/>
      <c r="AT15" s="7" t="str">
        <f ca="1">IFERROR(__xludf.DUMMYFUNCTION("""COMPUTED_VALUE"""),"ALMACEN")</f>
        <v>ALMACEN</v>
      </c>
      <c r="AU15" s="7" t="str">
        <f ca="1">IFERROR(__xludf.DUMMYFUNCTION("""COMPUTED_VALUE"""),"ALMACEN")</f>
        <v>ALMACEN</v>
      </c>
      <c r="AV15" s="7" t="str">
        <f ca="1">IFERROR(__xludf.DUMMYFUNCTION("""COMPUTED_VALUE"""),"ALMACEN")</f>
        <v>ALMACEN</v>
      </c>
      <c r="AW15" s="7" t="str">
        <f ca="1">IFERROR(__xludf.DUMMYFUNCTION("""COMPUTED_VALUE"""),"ALMACEN")</f>
        <v>ALMACEN</v>
      </c>
      <c r="AX15" s="7" t="str">
        <f ca="1">IFERROR(__xludf.DUMMYFUNCTION("""COMPUTED_VALUE"""),"ALMACEN")</f>
        <v>ALMACEN</v>
      </c>
      <c r="AY15" s="7" t="str">
        <f ca="1">IFERROR(__xludf.DUMMYFUNCTION("""COMPUTED_VALUE"""),"ALMACEN")</f>
        <v>ALMACEN</v>
      </c>
      <c r="AZ15" s="7" t="str">
        <f ca="1">IFERROR(__xludf.DUMMYFUNCTION("""COMPUTED_VALUE"""),"ALMACEN")</f>
        <v>ALMACEN</v>
      </c>
      <c r="BA15" s="7" t="str">
        <f ca="1">IFERROR(__xludf.DUMMYFUNCTION("""COMPUTED_VALUE"""),"ALMACEN")</f>
        <v>ALMACEN</v>
      </c>
      <c r="BB15" s="7" t="str">
        <f ca="1">IFERROR(__xludf.DUMMYFUNCTION("""COMPUTED_VALUE"""),"ALMACEN")</f>
        <v>ALMACEN</v>
      </c>
      <c r="BC15" s="7" t="str">
        <f ca="1">IFERROR(__xludf.DUMMYFUNCTION("""COMPUTED_VALUE"""),"ALMACEN")</f>
        <v>ALMACEN</v>
      </c>
      <c r="BD15" s="7" t="str">
        <f ca="1">IFERROR(__xludf.DUMMYFUNCTION("""COMPUTED_VALUE"""),"ALMACEN")</f>
        <v>ALMACEN</v>
      </c>
      <c r="BE15" s="7" t="str">
        <f ca="1">IFERROR(__xludf.DUMMYFUNCTION("""COMPUTED_VALUE"""),"ALMACEN")</f>
        <v>ALMACEN</v>
      </c>
      <c r="BF15" s="7"/>
      <c r="BG15" s="7"/>
      <c r="BH15" s="7" t="str">
        <f ca="1">IFERROR(__xludf.DUMMYFUNCTION("""COMPUTED_VALUE"""),"ALMACEN")</f>
        <v>ALMACEN</v>
      </c>
      <c r="BI15" s="7" t="str">
        <f ca="1">IFERROR(__xludf.DUMMYFUNCTION("""COMPUTED_VALUE"""),"ALMACEN")</f>
        <v>ALMACEN</v>
      </c>
      <c r="BJ15" s="7" t="str">
        <f ca="1">IFERROR(__xludf.DUMMYFUNCTION("""COMPUTED_VALUE"""),"ALMACEN")</f>
        <v>ALMACEN</v>
      </c>
      <c r="BK15" s="7" t="str">
        <f ca="1">IFERROR(__xludf.DUMMYFUNCTION("""COMPUTED_VALUE"""),"ALMACEN")</f>
        <v>ALMACEN</v>
      </c>
      <c r="BL15" s="8"/>
    </row>
    <row r="16" spans="1:64" ht="79.5" customHeight="1" x14ac:dyDescent="0.2">
      <c r="A16" s="17"/>
      <c r="B16" s="16"/>
      <c r="C16" s="17"/>
      <c r="D16" s="16" t="str">
        <f ca="1">IFERROR(__xludf.DUMMYFUNCTION("""COMPUTED_VALUE"""),"Entrada 7:50 am / Salida 6:07 pm")</f>
        <v>Entrada 7:50 am / Salida 6:07 pm</v>
      </c>
      <c r="E16" s="17"/>
      <c r="F16" s="16" t="str">
        <f ca="1">IFERROR(__xludf.DUMMYFUNCTION("""COMPUTED_VALUE"""),"Entrada 7:40 am / Salida 6:10 pm")</f>
        <v>Entrada 7:40 am / Salida 6:10 pm</v>
      </c>
      <c r="G16" s="17"/>
      <c r="H16" s="16" t="str">
        <f ca="1">IFERROR(__xludf.DUMMYFUNCTION("""COMPUTED_VALUE"""),"Entrada 7:51 am / Salida 6:17 pm")</f>
        <v>Entrada 7:51 am / Salida 6:17 pm</v>
      </c>
      <c r="I16" s="17"/>
      <c r="J16" s="16" t="str">
        <f ca="1">IFERROR(__xludf.DUMMYFUNCTION("""COMPUTED_VALUE"""),"Entrada 7:30 am inicia vuelta en pago de servios Agua y Drenaje / Salida 6:57 pm motivo: recolectar personal y Htas, de Infra; en Metálicos debido a que el Tsuru se quedo sin bateria.")</f>
        <v>Entrada 7:30 am inicia vuelta en pago de servios Agua y Drenaje / Salida 6:57 pm motivo: recolectar personal y Htas, de Infra; en Metálicos debido a que el Tsuru se quedo sin bateria.</v>
      </c>
      <c r="K16" s="17"/>
      <c r="L16" s="16" t="str">
        <f ca="1">IFERROR(__xludf.DUMMYFUNCTION("""COMPUTED_VALUE"""),"Entrada 7: 20 am inicia vuelta en la carga de Gas para el Generador / Salida 6:15  pm")</f>
        <v>Entrada 7: 20 am inicia vuelta en la carga de Gas para el Generador / Salida 6:15  pm</v>
      </c>
      <c r="M16" s="17"/>
      <c r="N16" s="16" t="str">
        <f ca="1">IFERROR(__xludf.DUMMYFUNCTION("""COMPUTED_VALUE"""),"Entrada 7:50 am / Salida 12: 47 pm recolección de material en Cable Network")</f>
        <v>Entrada 7:50 am / Salida 12: 47 pm recolección de material en Cable Network</v>
      </c>
      <c r="O16" s="17"/>
      <c r="P16" s="16"/>
      <c r="Q16" s="17"/>
      <c r="R16" s="16" t="str">
        <f ca="1">IFERROR(__xludf.DUMMYFUNCTION("""COMPUTED_VALUE"""),"Entrada 7:55 am / Salida 6:10 pm")</f>
        <v>Entrada 7:55 am / Salida 6:10 pm</v>
      </c>
      <c r="S16" s="17"/>
      <c r="T16" s="16" t="str">
        <f ca="1">IFERROR(__xludf.DUMMYFUNCTION("""COMPUTED_VALUE"""),"Entrada 7:58 am / Salida 6:11 pm")</f>
        <v>Entrada 7:58 am / Salida 6:11 pm</v>
      </c>
      <c r="U16" s="17"/>
      <c r="V16" s="16" t="str">
        <f ca="1">IFERROR(__xludf.DUMMYFUNCTION("""COMPUTED_VALUE"""),"Entrada 7:55 am / Salida 6:15 pm")</f>
        <v>Entrada 7:55 am / Salida 6:15 pm</v>
      </c>
      <c r="W16" s="17"/>
      <c r="X16" s="16" t="str">
        <f ca="1">IFERROR(__xludf.DUMMYFUNCTION("""COMPUTED_VALUE"""),"Entrada 8:00 am / Salida 6:00 pm")</f>
        <v>Entrada 8:00 am / Salida 6:00 pm</v>
      </c>
      <c r="Y16" s="17"/>
      <c r="Z16" s="16" t="str">
        <f ca="1">IFERROR(__xludf.DUMMYFUNCTION("""COMPUTED_VALUE"""),"Entrada 7:15 am / Salida 6:10 pm")</f>
        <v>Entrada 7:15 am / Salida 6:10 pm</v>
      </c>
      <c r="AA16" s="17"/>
      <c r="AB16" s="16" t="str">
        <f ca="1">IFERROR(__xludf.DUMMYFUNCTION("""COMPUTED_VALUE"""),"Entrada 9:17 am horario en el que fue citado / Salida 12:30 pm ")</f>
        <v xml:space="preserve">Entrada 9:17 am horario en el que fue citado / Salida 12:30 pm </v>
      </c>
      <c r="AC16" s="17"/>
      <c r="AD16" s="16"/>
      <c r="AE16" s="17"/>
      <c r="AF16" s="16" t="str">
        <f ca="1">IFERROR(__xludf.DUMMYFUNCTION("""COMPUTED_VALUE"""),"Entrada 7:15 am / Salida 6:05 pm")</f>
        <v>Entrada 7:15 am / Salida 6:05 pm</v>
      </c>
      <c r="AG16" s="17"/>
      <c r="AH16" s="16" t="str">
        <f ca="1">IFERROR(__xludf.DUMMYFUNCTION("""COMPUTED_VALUE"""),"Entrada 8:00 am / Salida 6:08 pm")</f>
        <v>Entrada 8:00 am / Salida 6:08 pm</v>
      </c>
      <c r="AI16" s="17"/>
      <c r="AJ16" s="16" t="str">
        <f ca="1">IFERROR(__xludf.DUMMYFUNCTION("""COMPUTED_VALUE"""),"Entrada 7:15 am / Salida 6:14 pm")</f>
        <v>Entrada 7:15 am / Salida 6:14 pm</v>
      </c>
      <c r="AK16" s="17"/>
      <c r="AL16" s="16" t="str">
        <f ca="1">IFERROR(__xludf.DUMMYFUNCTION("""COMPUTED_VALUE"""),"Entrada 7:48 am / Salida 6:10 pm")</f>
        <v>Entrada 7:48 am / Salida 6:10 pm</v>
      </c>
      <c r="AM16" s="17"/>
      <c r="AN16" s="16" t="str">
        <f ca="1">IFERROR(__xludf.DUMMYFUNCTION("""COMPUTED_VALUE"""),"Entrada 7:58 am / Salida 6:02 pm")</f>
        <v>Entrada 7:58 am / Salida 6:02 pm</v>
      </c>
      <c r="AO16" s="17"/>
      <c r="AP16" s="16" t="str">
        <f ca="1">IFERROR(__xludf.DUMMYFUNCTION("""COMPUTED_VALUE"""),"Entrada 7:28 am / Salida 1:02 pm apoyo a Misael para instalación de cable/climas, suministro-recolección de material en HD Galerias")</f>
        <v>Entrada 7:28 am / Salida 1:02 pm apoyo a Misael para instalación de cable/climas, suministro-recolección de material en HD Galerias</v>
      </c>
      <c r="AQ16" s="17"/>
      <c r="AR16" s="16"/>
      <c r="AS16" s="17"/>
      <c r="AT16" s="16" t="str">
        <f ca="1">IFERROR(__xludf.DUMMYFUNCTION("""COMPUTED_VALUE"""),"Entrada 7:28 am / Salida 6:35 pm  recolección de materiales en SYSCOM, y apoyo para separar materiales de INFRA ")</f>
        <v xml:space="preserve">Entrada 7:28 am / Salida 6:35 pm  recolección de materiales en SYSCOM, y apoyo para separar materiales de INFRA </v>
      </c>
      <c r="AU16" s="17"/>
      <c r="AV16" s="16" t="str">
        <f ca="1">IFERROR(__xludf.DUMMYFUNCTION("""COMPUTED_VALUE"""),"Entrada 7:30 am / Salida 6:17 pm")</f>
        <v>Entrada 7:30 am / Salida 6:17 pm</v>
      </c>
      <c r="AW16" s="17"/>
      <c r="AX16" s="16" t="str">
        <f ca="1">IFERROR(__xludf.DUMMYFUNCTION("""COMPUTED_VALUE"""),"Entrada 7:19 am / Salida 6:05 pm")</f>
        <v>Entrada 7:19 am / Salida 6:05 pm</v>
      </c>
      <c r="AY16" s="17"/>
      <c r="AZ16" s="16" t="str">
        <f ca="1">IFERROR(__xludf.DUMMYFUNCTION("""COMPUTED_VALUE"""),"Entrada 7:50 am / Salida 6:11 pm")</f>
        <v>Entrada 7:50 am / Salida 6:11 pm</v>
      </c>
      <c r="BA16" s="17"/>
      <c r="BB16" s="16" t="str">
        <f ca="1">IFERROR(__xludf.DUMMYFUNCTION("""COMPUTED_VALUE"""),"Entrada 7:50 am / Salida 6:14 pm")</f>
        <v>Entrada 7:50 am / Salida 6:14 pm</v>
      </c>
      <c r="BC16" s="17"/>
      <c r="BD16" s="16" t="str">
        <f ca="1">IFERROR(__xludf.DUMMYFUNCTION("""COMPUTED_VALUE"""),"Entrada 7:55 am / Salida 12:15 pm, apoyo en la realización de los Check-List y limpieza inerior de RAM 1500 y RAM HEMI 1500")</f>
        <v>Entrada 7:55 am / Salida 12:15 pm, apoyo en la realización de los Check-List y limpieza inerior de RAM 1500 y RAM HEMI 1500</v>
      </c>
      <c r="BE16" s="17"/>
      <c r="BF16" s="16"/>
      <c r="BG16" s="17"/>
      <c r="BH16" s="16" t="str">
        <f ca="1">IFERROR(__xludf.DUMMYFUNCTION("""COMPUTED_VALUE"""),"Entrada 7:58 am / Salida 6:11 pm")</f>
        <v>Entrada 7:58 am / Salida 6:11 pm</v>
      </c>
      <c r="BI16" s="17"/>
      <c r="BJ16" s="16" t="str">
        <f ca="1">IFERROR(__xludf.DUMMYFUNCTION("""COMPUTED_VALUE"""),"Entrada 7:48 am / Salida 6:05 pm")</f>
        <v>Entrada 7:48 am / Salida 6:05 pm</v>
      </c>
      <c r="BK16" s="17"/>
      <c r="BL16" s="8"/>
    </row>
    <row r="17" spans="1:64" ht="12.75" x14ac:dyDescent="0.2">
      <c r="A17" s="9" t="str">
        <f ca="1">IFERROR(__xludf.DUMMYFUNCTION("""COMPUTED_VALUE"""),"HORAS EXTRA/PRIMA ALIMENTICIA")</f>
        <v>HORAS EXTRA/PRIMA ALIMENTICIA</v>
      </c>
      <c r="B17" s="10"/>
      <c r="C17" s="10"/>
      <c r="D17" s="10"/>
      <c r="E17" s="10"/>
      <c r="F17" s="10"/>
      <c r="G17" s="10"/>
      <c r="H17" s="10"/>
      <c r="I17" s="10"/>
      <c r="J17" s="10">
        <f ca="1">IFERROR(__xludf.DUMMYFUNCTION("""COMPUTED_VALUE"""),1)</f>
        <v>1</v>
      </c>
      <c r="K17" s="10"/>
      <c r="L17" s="10">
        <f ca="1">IFERROR(__xludf.DUMMYFUNCTION("""COMPUTED_VALUE"""),0.5)</f>
        <v>0.5</v>
      </c>
      <c r="M17" s="10"/>
      <c r="N17" s="10">
        <f ca="1">IFERROR(__xludf.DUMMYFUNCTION("""COMPUTED_VALUE"""),1)</f>
        <v>1</v>
      </c>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f ca="1">IFERROR(__xludf.DUMMYFUNCTION("""COMPUTED_VALUE"""),2)</f>
        <v>2</v>
      </c>
      <c r="AQ17" s="10"/>
      <c r="AR17" s="10"/>
      <c r="AS17" s="10"/>
      <c r="AT17" s="10">
        <f ca="1">IFERROR(__xludf.DUMMYFUNCTION("""COMPUTED_VALUE"""),0.5)</f>
        <v>0.5</v>
      </c>
      <c r="AU17" s="10"/>
      <c r="AV17" s="10"/>
      <c r="AW17" s="10"/>
      <c r="AX17" s="10"/>
      <c r="AY17" s="10"/>
      <c r="AZ17" s="10"/>
      <c r="BA17" s="10"/>
      <c r="BB17" s="10"/>
      <c r="BC17" s="10"/>
      <c r="BD17" s="10">
        <f ca="1">IFERROR(__xludf.DUMMYFUNCTION("""COMPUTED_VALUE"""),1)</f>
        <v>1</v>
      </c>
      <c r="BE17" s="10"/>
      <c r="BF17" s="10"/>
      <c r="BG17" s="10"/>
      <c r="BH17" s="10"/>
      <c r="BI17" s="10"/>
      <c r="BJ17" s="10"/>
      <c r="BK17" s="10"/>
      <c r="BL17" s="1">
        <f ca="1">IFERROR(__xludf.DUMMYFUNCTION("""COMPUTED_VALUE"""),6)</f>
        <v>6</v>
      </c>
    </row>
    <row r="18" spans="1:64" ht="12.75" x14ac:dyDescent="0.2">
      <c r="A18" s="3" t="str">
        <f ca="1">IFERROR(__xludf.DUMMYFUNCTION("""COMPUTED_VALUE"""),"NOMBRE")</f>
        <v>NOMBRE</v>
      </c>
      <c r="B18" s="4">
        <f ca="1">IFERROR(__xludf.DUMMYFUNCTION("""COMPUTED_VALUE"""),45200)</f>
        <v>45200</v>
      </c>
      <c r="C18" s="5"/>
      <c r="D18" s="4">
        <f ca="1">IFERROR(__xludf.DUMMYFUNCTION("""COMPUTED_VALUE"""),45201)</f>
        <v>45201</v>
      </c>
      <c r="E18" s="5"/>
      <c r="F18" s="4">
        <f ca="1">IFERROR(__xludf.DUMMYFUNCTION("""COMPUTED_VALUE"""),45202)</f>
        <v>45202</v>
      </c>
      <c r="G18" s="5"/>
      <c r="H18" s="4">
        <f ca="1">IFERROR(__xludf.DUMMYFUNCTION("""COMPUTED_VALUE"""),45203)</f>
        <v>45203</v>
      </c>
      <c r="I18" s="5"/>
      <c r="J18" s="4">
        <f ca="1">IFERROR(__xludf.DUMMYFUNCTION("""COMPUTED_VALUE"""),45204)</f>
        <v>45204</v>
      </c>
      <c r="K18" s="5"/>
      <c r="L18" s="4">
        <f ca="1">IFERROR(__xludf.DUMMYFUNCTION("""COMPUTED_VALUE"""),45205)</f>
        <v>45205</v>
      </c>
      <c r="M18" s="5"/>
      <c r="N18" s="4">
        <f ca="1">IFERROR(__xludf.DUMMYFUNCTION("""COMPUTED_VALUE"""),45206)</f>
        <v>45206</v>
      </c>
      <c r="O18" s="5"/>
      <c r="P18" s="4">
        <f ca="1">IFERROR(__xludf.DUMMYFUNCTION("""COMPUTED_VALUE"""),45207)</f>
        <v>45207</v>
      </c>
      <c r="Q18" s="5"/>
      <c r="R18" s="4">
        <f ca="1">IFERROR(__xludf.DUMMYFUNCTION("""COMPUTED_VALUE"""),45208)</f>
        <v>45208</v>
      </c>
      <c r="S18" s="5"/>
      <c r="T18" s="4">
        <f ca="1">IFERROR(__xludf.DUMMYFUNCTION("""COMPUTED_VALUE"""),45209)</f>
        <v>45209</v>
      </c>
      <c r="U18" s="5"/>
      <c r="V18" s="4">
        <f ca="1">IFERROR(__xludf.DUMMYFUNCTION("""COMPUTED_VALUE"""),45210)</f>
        <v>45210</v>
      </c>
      <c r="W18" s="5"/>
      <c r="X18" s="4">
        <f ca="1">IFERROR(__xludf.DUMMYFUNCTION("""COMPUTED_VALUE"""),45211)</f>
        <v>45211</v>
      </c>
      <c r="Y18" s="5"/>
      <c r="Z18" s="4">
        <f ca="1">IFERROR(__xludf.DUMMYFUNCTION("""COMPUTED_VALUE"""),45212)</f>
        <v>45212</v>
      </c>
      <c r="AA18" s="5"/>
      <c r="AB18" s="4">
        <f ca="1">IFERROR(__xludf.DUMMYFUNCTION("""COMPUTED_VALUE"""),45213)</f>
        <v>45213</v>
      </c>
      <c r="AC18" s="5" t="str">
        <f ca="1">IFERROR(__xludf.DUMMYFUNCTION("""COMPUTED_VALUE"""),"RETARDO")</f>
        <v>RETARDO</v>
      </c>
      <c r="AD18" s="4">
        <f ca="1">IFERROR(__xludf.DUMMYFUNCTION("""COMPUTED_VALUE"""),45214)</f>
        <v>45214</v>
      </c>
      <c r="AE18" s="5"/>
      <c r="AF18" s="4">
        <f ca="1">IFERROR(__xludf.DUMMYFUNCTION("""COMPUTED_VALUE"""),45215)</f>
        <v>45215</v>
      </c>
      <c r="AG18" s="5"/>
      <c r="AH18" s="4">
        <f ca="1">IFERROR(__xludf.DUMMYFUNCTION("""COMPUTED_VALUE"""),45216)</f>
        <v>45216</v>
      </c>
      <c r="AI18" s="5" t="str">
        <f ca="1">IFERROR(__xludf.DUMMYFUNCTION("""COMPUTED_VALUE"""),"ACUERDO")</f>
        <v>ACUERDO</v>
      </c>
      <c r="AJ18" s="4">
        <f ca="1">IFERROR(__xludf.DUMMYFUNCTION("""COMPUTED_VALUE"""),45217)</f>
        <v>45217</v>
      </c>
      <c r="AK18" s="5"/>
      <c r="AL18" s="4">
        <f ca="1">IFERROR(__xludf.DUMMYFUNCTION("""COMPUTED_VALUE"""),45218)</f>
        <v>45218</v>
      </c>
      <c r="AM18" s="5" t="str">
        <f ca="1">IFERROR(__xludf.DUMMYFUNCTION("""COMPUTED_VALUE"""),"INCAPACIDAD")</f>
        <v>INCAPACIDAD</v>
      </c>
      <c r="AN18" s="4">
        <f ca="1">IFERROR(__xludf.DUMMYFUNCTION("""COMPUTED_VALUE"""),45219)</f>
        <v>45219</v>
      </c>
      <c r="AO18" s="5"/>
      <c r="AP18" s="4">
        <f ca="1">IFERROR(__xludf.DUMMYFUNCTION("""COMPUTED_VALUE"""),45220)</f>
        <v>45220</v>
      </c>
      <c r="AQ18" s="5"/>
      <c r="AR18" s="4">
        <f ca="1">IFERROR(__xludf.DUMMYFUNCTION("""COMPUTED_VALUE"""),45221)</f>
        <v>45221</v>
      </c>
      <c r="AS18" s="5"/>
      <c r="AT18" s="4">
        <f ca="1">IFERROR(__xludf.DUMMYFUNCTION("""COMPUTED_VALUE"""),45222)</f>
        <v>45222</v>
      </c>
      <c r="AU18" s="5"/>
      <c r="AV18" s="4">
        <f ca="1">IFERROR(__xludf.DUMMYFUNCTION("""COMPUTED_VALUE"""),45223)</f>
        <v>45223</v>
      </c>
      <c r="AW18" s="5"/>
      <c r="AX18" s="4">
        <f ca="1">IFERROR(__xludf.DUMMYFUNCTION("""COMPUTED_VALUE"""),45224)</f>
        <v>45224</v>
      </c>
      <c r="AY18" s="5"/>
      <c r="AZ18" s="4">
        <f ca="1">IFERROR(__xludf.DUMMYFUNCTION("""COMPUTED_VALUE"""),45225)</f>
        <v>45225</v>
      </c>
      <c r="BA18" s="5"/>
      <c r="BB18" s="4">
        <f ca="1">IFERROR(__xludf.DUMMYFUNCTION("""COMPUTED_VALUE"""),45226)</f>
        <v>45226</v>
      </c>
      <c r="BC18" s="5"/>
      <c r="BD18" s="4">
        <f ca="1">IFERROR(__xludf.DUMMYFUNCTION("""COMPUTED_VALUE"""),45227)</f>
        <v>45227</v>
      </c>
      <c r="BE18" s="5" t="str">
        <f ca="1">IFERROR(__xludf.DUMMYFUNCTION("""COMPUTED_VALUE"""),"FALTA")</f>
        <v>FALTA</v>
      </c>
      <c r="BF18" s="4">
        <f ca="1">IFERROR(__xludf.DUMMYFUNCTION("""COMPUTED_VALUE"""),45228)</f>
        <v>45228</v>
      </c>
      <c r="BG18" s="5"/>
      <c r="BH18" s="4">
        <f ca="1">IFERROR(__xludf.DUMMYFUNCTION("""COMPUTED_VALUE"""),45229)</f>
        <v>45229</v>
      </c>
      <c r="BI18" s="5"/>
      <c r="BJ18" s="4">
        <f ca="1">IFERROR(__xludf.DUMMYFUNCTION("""COMPUTED_VALUE"""),45230)</f>
        <v>45230</v>
      </c>
      <c r="BK18" s="5"/>
      <c r="BL18" s="6" t="str">
        <f ca="1">IFERROR(__xludf.DUMMYFUNCTION("""COMPUTED_VALUE"""),"HORAS EXTRA")</f>
        <v>HORAS EXTRA</v>
      </c>
    </row>
    <row r="19" spans="1:64" ht="12.75" x14ac:dyDescent="0.2">
      <c r="A19" s="18" t="str">
        <f ca="1">IFERROR(__xludf.DUMMYFUNCTION("""COMPUTED_VALUE"""),"Jenniffer Bonilla M.   (auxiliar)")</f>
        <v>Jenniffer Bonilla M.   (auxiliar)</v>
      </c>
      <c r="B19" s="7"/>
      <c r="C19" s="7"/>
      <c r="D19" s="7" t="str">
        <f ca="1">IFERROR(__xludf.DUMMYFUNCTION("""COMPUTED_VALUE"""),"ALMACEN")</f>
        <v>ALMACEN</v>
      </c>
      <c r="E19" s="7" t="str">
        <f ca="1">IFERROR(__xludf.DUMMYFUNCTION("""COMPUTED_VALUE"""),"ALMACEN")</f>
        <v>ALMACEN</v>
      </c>
      <c r="F19" s="7" t="str">
        <f ca="1">IFERROR(__xludf.DUMMYFUNCTION("""COMPUTED_VALUE"""),"ALMACEN")</f>
        <v>ALMACEN</v>
      </c>
      <c r="G19" s="7" t="str">
        <f ca="1">IFERROR(__xludf.DUMMYFUNCTION("""COMPUTED_VALUE"""),"ALMACEN")</f>
        <v>ALMACEN</v>
      </c>
      <c r="H19" s="7" t="str">
        <f ca="1">IFERROR(__xludf.DUMMYFUNCTION("""COMPUTED_VALUE"""),"ALMACEN")</f>
        <v>ALMACEN</v>
      </c>
      <c r="I19" s="7" t="str">
        <f ca="1">IFERROR(__xludf.DUMMYFUNCTION("""COMPUTED_VALUE"""),"ALMACEN")</f>
        <v>ALMACEN</v>
      </c>
      <c r="J19" s="7" t="str">
        <f ca="1">IFERROR(__xludf.DUMMYFUNCTION("""COMPUTED_VALUE"""),"ALMACEN")</f>
        <v>ALMACEN</v>
      </c>
      <c r="K19" s="7" t="str">
        <f ca="1">IFERROR(__xludf.DUMMYFUNCTION("""COMPUTED_VALUE"""),"ALMACEN")</f>
        <v>ALMACEN</v>
      </c>
      <c r="L19" s="7" t="str">
        <f ca="1">IFERROR(__xludf.DUMMYFUNCTION("""COMPUTED_VALUE"""),"ALMACEN")</f>
        <v>ALMACEN</v>
      </c>
      <c r="M19" s="7" t="str">
        <f ca="1">IFERROR(__xludf.DUMMYFUNCTION("""COMPUTED_VALUE"""),"ALMACEN")</f>
        <v>ALMACEN</v>
      </c>
      <c r="N19" s="7" t="str">
        <f ca="1">IFERROR(__xludf.DUMMYFUNCTION("""COMPUTED_VALUE"""),"ALMACEN")</f>
        <v>ALMACEN</v>
      </c>
      <c r="O19" s="7" t="str">
        <f ca="1">IFERROR(__xludf.DUMMYFUNCTION("""COMPUTED_VALUE"""),"ALMACEN")</f>
        <v>ALMACEN</v>
      </c>
      <c r="P19" s="7"/>
      <c r="Q19" s="7"/>
      <c r="R19" s="7" t="str">
        <f ca="1">IFERROR(__xludf.DUMMYFUNCTION("""COMPUTED_VALUE"""),"ALMACEN")</f>
        <v>ALMACEN</v>
      </c>
      <c r="S19" s="7" t="str">
        <f ca="1">IFERROR(__xludf.DUMMYFUNCTION("""COMPUTED_VALUE"""),"ALMACEN")</f>
        <v>ALMACEN</v>
      </c>
      <c r="T19" s="7" t="str">
        <f ca="1">IFERROR(__xludf.DUMMYFUNCTION("""COMPUTED_VALUE"""),"ALMACEN")</f>
        <v>ALMACEN</v>
      </c>
      <c r="U19" s="7" t="str">
        <f ca="1">IFERROR(__xludf.DUMMYFUNCTION("""COMPUTED_VALUE"""),"ALMACEN")</f>
        <v>ALMACEN</v>
      </c>
      <c r="V19" s="7" t="str">
        <f ca="1">IFERROR(__xludf.DUMMYFUNCTION("""COMPUTED_VALUE"""),"ALMACEN")</f>
        <v>ALMACEN</v>
      </c>
      <c r="W19" s="7" t="str">
        <f ca="1">IFERROR(__xludf.DUMMYFUNCTION("""COMPUTED_VALUE"""),"ALMACEN")</f>
        <v>ALMACEN</v>
      </c>
      <c r="X19" s="7" t="str">
        <f ca="1">IFERROR(__xludf.DUMMYFUNCTION("""COMPUTED_VALUE"""),"MITRAS")</f>
        <v>MITRAS</v>
      </c>
      <c r="Y19" s="7" t="str">
        <f ca="1">IFERROR(__xludf.DUMMYFUNCTION("""COMPUTED_VALUE"""),"MITRAS")</f>
        <v>MITRAS</v>
      </c>
      <c r="Z19" s="7" t="str">
        <f ca="1">IFERROR(__xludf.DUMMYFUNCTION("""COMPUTED_VALUE"""),"MITRAS")</f>
        <v>MITRAS</v>
      </c>
      <c r="AA19" s="7" t="str">
        <f ca="1">IFERROR(__xludf.DUMMYFUNCTION("""COMPUTED_VALUE"""),"MITRAS")</f>
        <v>MITRAS</v>
      </c>
      <c r="AB19" s="7" t="str">
        <f ca="1">IFERROR(__xludf.DUMMYFUNCTION("""COMPUTED_VALUE"""),"MITRAS")</f>
        <v>MITRAS</v>
      </c>
      <c r="AC19" s="7" t="str">
        <f ca="1">IFERROR(__xludf.DUMMYFUNCTION("""COMPUTED_VALUE"""),"MITRAS")</f>
        <v>MITRAS</v>
      </c>
      <c r="AD19" s="7"/>
      <c r="AE19" s="7"/>
      <c r="AF19" s="7" t="str">
        <f ca="1">IFERROR(__xludf.DUMMYFUNCTION("""COMPUTED_VALUE"""),"ALMACEN")</f>
        <v>ALMACEN</v>
      </c>
      <c r="AG19" s="7" t="str">
        <f ca="1">IFERROR(__xludf.DUMMYFUNCTION("""COMPUTED_VALUE"""),"ALMACEN")</f>
        <v>ALMACEN</v>
      </c>
      <c r="AH19" s="7" t="str">
        <f ca="1">IFERROR(__xludf.DUMMYFUNCTION("""COMPUTED_VALUE"""),"ALMACEN")</f>
        <v>ALMACEN</v>
      </c>
      <c r="AI19" s="7" t="str">
        <f ca="1">IFERROR(__xludf.DUMMYFUNCTION("""COMPUTED_VALUE"""),"ALMACEN")</f>
        <v>ALMACEN</v>
      </c>
      <c r="AJ19" s="7" t="str">
        <f ca="1">IFERROR(__xludf.DUMMYFUNCTION("""COMPUTED_VALUE"""),"ALMACEN")</f>
        <v>ALMACEN</v>
      </c>
      <c r="AK19" s="7" t="str">
        <f ca="1">IFERROR(__xludf.DUMMYFUNCTION("""COMPUTED_VALUE"""),"ALMACEN")</f>
        <v>ALMACEN</v>
      </c>
      <c r="AL19" s="7"/>
      <c r="AM19" s="7"/>
      <c r="AN19" s="7" t="str">
        <f ca="1">IFERROR(__xludf.DUMMYFUNCTION("""COMPUTED_VALUE"""),"ALMACEN")</f>
        <v>ALMACEN</v>
      </c>
      <c r="AO19" s="7" t="str">
        <f ca="1">IFERROR(__xludf.DUMMYFUNCTION("""COMPUTED_VALUE"""),"ALMACEN")</f>
        <v>ALMACEN</v>
      </c>
      <c r="AP19" s="7" t="str">
        <f ca="1">IFERROR(__xludf.DUMMYFUNCTION("""COMPUTED_VALUE"""),"ALMACEN")</f>
        <v>ALMACEN</v>
      </c>
      <c r="AQ19" s="7" t="str">
        <f ca="1">IFERROR(__xludf.DUMMYFUNCTION("""COMPUTED_VALUE"""),"ALMACEN")</f>
        <v>ALMACEN</v>
      </c>
      <c r="AR19" s="7"/>
      <c r="AS19" s="7"/>
      <c r="AT19" s="7" t="str">
        <f ca="1">IFERROR(__xludf.DUMMYFUNCTION("""COMPUTED_VALUE"""),"ALMACEN")</f>
        <v>ALMACEN</v>
      </c>
      <c r="AU19" s="7" t="str">
        <f ca="1">IFERROR(__xludf.DUMMYFUNCTION("""COMPUTED_VALUE"""),"ALMACEN")</f>
        <v>ALMACEN</v>
      </c>
      <c r="AV19" s="7" t="str">
        <f ca="1">IFERROR(__xludf.DUMMYFUNCTION("""COMPUTED_VALUE"""),"ALMACEN")</f>
        <v>ALMACEN</v>
      </c>
      <c r="AW19" s="7" t="str">
        <f ca="1">IFERROR(__xludf.DUMMYFUNCTION("""COMPUTED_VALUE"""),"ALMACEN")</f>
        <v>ALMACEN</v>
      </c>
      <c r="AX19" s="7" t="str">
        <f ca="1">IFERROR(__xludf.DUMMYFUNCTION("""COMPUTED_VALUE"""),"ALMACEN")</f>
        <v>ALMACEN</v>
      </c>
      <c r="AY19" s="7" t="str">
        <f ca="1">IFERROR(__xludf.DUMMYFUNCTION("""COMPUTED_VALUE"""),"ALMACEN")</f>
        <v>ALMACEN</v>
      </c>
      <c r="AZ19" s="7" t="str">
        <f ca="1">IFERROR(__xludf.DUMMYFUNCTION("""COMPUTED_VALUE"""),"ALMACEN")</f>
        <v>ALMACEN</v>
      </c>
      <c r="BA19" s="7" t="str">
        <f ca="1">IFERROR(__xludf.DUMMYFUNCTION("""COMPUTED_VALUE"""),"ALMACEN")</f>
        <v>ALMACEN</v>
      </c>
      <c r="BB19" s="7" t="str">
        <f ca="1">IFERROR(__xludf.DUMMYFUNCTION("""COMPUTED_VALUE"""),"ALMACEN")</f>
        <v>ALMACEN</v>
      </c>
      <c r="BC19" s="7" t="str">
        <f ca="1">IFERROR(__xludf.DUMMYFUNCTION("""COMPUTED_VALUE"""),"ALMACEN")</f>
        <v>ALMACEN</v>
      </c>
      <c r="BD19" s="7"/>
      <c r="BE19" s="7"/>
      <c r="BF19" s="7"/>
      <c r="BG19" s="7"/>
      <c r="BH19" s="7" t="str">
        <f ca="1">IFERROR(__xludf.DUMMYFUNCTION("""COMPUTED_VALUE"""),"ALMACEN")</f>
        <v>ALMACEN</v>
      </c>
      <c r="BI19" s="7" t="str">
        <f ca="1">IFERROR(__xludf.DUMMYFUNCTION("""COMPUTED_VALUE"""),"ALMACEN")</f>
        <v>ALMACEN</v>
      </c>
      <c r="BJ19" s="7" t="str">
        <f ca="1">IFERROR(__xludf.DUMMYFUNCTION("""COMPUTED_VALUE"""),"ALMACEN")</f>
        <v>ALMACEN</v>
      </c>
      <c r="BK19" s="7" t="str">
        <f ca="1">IFERROR(__xludf.DUMMYFUNCTION("""COMPUTED_VALUE"""),"MITRAS")</f>
        <v>MITRAS</v>
      </c>
      <c r="BL19" s="8"/>
    </row>
    <row r="20" spans="1:64" ht="79.5" customHeight="1" x14ac:dyDescent="0.2">
      <c r="A20" s="17"/>
      <c r="B20" s="16"/>
      <c r="C20" s="17"/>
      <c r="D20" s="16" t="str">
        <f ca="1">IFERROR(__xludf.DUMMYFUNCTION("""COMPUTED_VALUE"""),"Entrada 7:57 am / Salida 6:02 pm")</f>
        <v>Entrada 7:57 am / Salida 6:02 pm</v>
      </c>
      <c r="E20" s="17"/>
      <c r="F20" s="16" t="str">
        <f ca="1">IFERROR(__xludf.DUMMYFUNCTION("""COMPUTED_VALUE"""),"Entrada 8:00 am / Salida 6:00 pm")</f>
        <v>Entrada 8:00 am / Salida 6:00 pm</v>
      </c>
      <c r="G20" s="17"/>
      <c r="H20" s="16" t="str">
        <f ca="1">IFERROR(__xludf.DUMMYFUNCTION("""COMPUTED_VALUE"""),"Entrada 8:00 am / Salida 5:56 pm")</f>
        <v>Entrada 8:00 am / Salida 5:56 pm</v>
      </c>
      <c r="I20" s="17"/>
      <c r="J20" s="16" t="str">
        <f ca="1">IFERROR(__xludf.DUMMYFUNCTION("""COMPUTED_VALUE"""),"Entrada 8:00 am / Salida 6:03 pm")</f>
        <v>Entrada 8:00 am / Salida 6:03 pm</v>
      </c>
      <c r="K20" s="17"/>
      <c r="L20" s="16" t="str">
        <f ca="1">IFERROR(__xludf.DUMMYFUNCTION("""COMPUTED_VALUE"""),"Entrada 8:00 am / Salida pm")</f>
        <v>Entrada 8:00 am / Salida pm</v>
      </c>
      <c r="M20" s="17"/>
      <c r="N20" s="16" t="str">
        <f ca="1">IFERROR(__xludf.DUMMYFUNCTION("""COMPUTED_VALUE"""),"Entrada 8:05 am / Salida 11:00 am")</f>
        <v>Entrada 8:05 am / Salida 11:00 am</v>
      </c>
      <c r="O20" s="17"/>
      <c r="P20" s="16"/>
      <c r="Q20" s="17"/>
      <c r="R20" s="16" t="str">
        <f ca="1">IFERROR(__xludf.DUMMYFUNCTION("""COMPUTED_VALUE"""),"Entrada 8:00 am / Salida 6:04 pm")</f>
        <v>Entrada 8:00 am / Salida 6:04 pm</v>
      </c>
      <c r="S20" s="17"/>
      <c r="T20" s="16" t="str">
        <f ca="1">IFERROR(__xludf.DUMMYFUNCTION("""COMPUTED_VALUE"""),"Entrada 8:00 am / Salida 6:04 pm")</f>
        <v>Entrada 8:00 am / Salida 6:04 pm</v>
      </c>
      <c r="U20" s="17"/>
      <c r="V20" s="16" t="str">
        <f ca="1">IFERROR(__xludf.DUMMYFUNCTION("""COMPUTED_VALUE"""),"Entrada 8:02 am / Salida 6:04 pm")</f>
        <v>Entrada 8:02 am / Salida 6:04 pm</v>
      </c>
      <c r="W20" s="17"/>
      <c r="X20" s="16" t="str">
        <f ca="1">IFERROR(__xludf.DUMMYFUNCTION("""COMPUTED_VALUE"""),"Entrada 7:51 am / Salida 6:30 pm se valida con Jaqueline el cual notifica que continuo apoyandola, por tal motivo se agrega HE")</f>
        <v>Entrada 7:51 am / Salida 6:30 pm se valida con Jaqueline el cual notifica que continuo apoyandola, por tal motivo se agrega HE</v>
      </c>
      <c r="Y20" s="17"/>
      <c r="Z20" s="16" t="str">
        <f ca="1">IFERROR(__xludf.DUMMYFUNCTION("""COMPUTED_VALUE"""),"Entrada 7:53 am / Salida 6:12 pm")</f>
        <v>Entrada 7:53 am / Salida 6:12 pm</v>
      </c>
      <c r="AA20" s="17"/>
      <c r="AB20" s="16" t="str">
        <f ca="1">IFERROR(__xludf.DUMMYFUNCTION("""COMPUTED_VALUE"""),"7:57 am envia msj de whatsapp noticando que no pasa el camión; Entrada 8:30 am / Salida 2:30 pm")</f>
        <v>7:57 am envia msj de whatsapp noticando que no pasa el camión; Entrada 8:30 am / Salida 2:30 pm</v>
      </c>
      <c r="AC20" s="17"/>
      <c r="AD20" s="16"/>
      <c r="AE20" s="17"/>
      <c r="AF20" s="16" t="str">
        <f ca="1">IFERROR(__xludf.DUMMYFUNCTION("""COMPUTED_VALUE"""),"Entrada 8:00 am Deja sus pertenencias en almacén, ingresa al comedor de empleados a tomar alimentos (desayuno 13 min) / Salida 6:00 pm")</f>
        <v>Entrada 8:00 am Deja sus pertenencias en almacén, ingresa al comedor de empleados a tomar alimentos (desayuno 13 min) / Salida 6:00 pm</v>
      </c>
      <c r="AG20" s="17"/>
      <c r="AH20" s="16" t="str">
        <f ca="1">IFERROR(__xludf.DUMMYFUNCTION("""COMPUTED_VALUE"""),"Entrada 12:05 pm  se cito en este horario por motivo de auditoria interna ISO, se tomara en cuenta el tiempo x tiempo de acuerdo a las HE que genere durante el mes. Salida 6:05 pm")</f>
        <v>Entrada 12:05 pm  se cito en este horario por motivo de auditoria interna ISO, se tomara en cuenta el tiempo x tiempo de acuerdo a las HE que genere durante el mes. Salida 6:05 pm</v>
      </c>
      <c r="AI20" s="17"/>
      <c r="AJ20" s="16" t="str">
        <f ca="1">IFERROR(__xludf.DUMMYFUNCTION("""COMPUTED_VALUE"""),"Entrada 8:01 am Deja sus pertenencias en almacén, ingresa al comedor de empleados a tomar alimentos (desayuno) 15 min / Salida 6:02 pm")</f>
        <v>Entrada 8:01 am Deja sus pertenencias en almacén, ingresa al comedor de empleados a tomar alimentos (desayuno) 15 min / Salida 6:02 pm</v>
      </c>
      <c r="AK20" s="17"/>
      <c r="AL20" s="16" t="str">
        <f ca="1">IFERROR(__xludf.DUMMYFUNCTION("""COMPUTED_VALUE"""),"No se presenta a laborar avisa y envia notificación (receta médica) al depto, de RRHH.  Ya que se encuentra delicada de salud")</f>
        <v>No se presenta a laborar avisa y envia notificación (receta médica) al depto, de RRHH.  Ya que se encuentra delicada de salud</v>
      </c>
      <c r="AM20" s="17"/>
      <c r="AN20" s="16" t="str">
        <f ca="1">IFERROR(__xludf.DUMMYFUNCTION("""COMPUTED_VALUE"""),"Entrada 8:00 am / Salida 6:00 pm")</f>
        <v>Entrada 8:00 am / Salida 6:00 pm</v>
      </c>
      <c r="AO20" s="17"/>
      <c r="AP20" s="16" t="str">
        <f ca="1">IFERROR(__xludf.DUMMYFUNCTION("""COMPUTED_VALUE"""),"Entrada 8:05 am / Salida 11:00 am")</f>
        <v>Entrada 8:05 am / Salida 11:00 am</v>
      </c>
      <c r="AQ20" s="17"/>
      <c r="AR20" s="16"/>
      <c r="AS20" s="17"/>
      <c r="AT20" s="16" t="str">
        <f ca="1">IFERROR(__xludf.DUMMYFUNCTION("""COMPUTED_VALUE"""),"Entrada 8:00 am / Salida 6:02 pm")</f>
        <v>Entrada 8:00 am / Salida 6:02 pm</v>
      </c>
      <c r="AU20" s="17"/>
      <c r="AV20" s="16" t="str">
        <f ca="1">IFERROR(__xludf.DUMMYFUNCTION("""COMPUTED_VALUE"""),"Entrada 8:05 am / 6:07 Salida  pm")</f>
        <v>Entrada 8:05 am / 6:07 Salida  pm</v>
      </c>
      <c r="AW20" s="17"/>
      <c r="AX20" s="16" t="str">
        <f ca="1">IFERROR(__xludf.DUMMYFUNCTION("""COMPUTED_VALUE"""),"Entrada 7:55 am / Salida 6:03 pm")</f>
        <v>Entrada 7:55 am / Salida 6:03 pm</v>
      </c>
      <c r="AY20" s="17"/>
      <c r="AZ20" s="16" t="str">
        <f ca="1">IFERROR(__xludf.DUMMYFUNCTION("""COMPUTED_VALUE"""),"Entrada 8:00 am / Salida 6:05 pm")</f>
        <v>Entrada 8:00 am / Salida 6:05 pm</v>
      </c>
      <c r="BA20" s="17"/>
      <c r="BB20" s="16" t="str">
        <f ca="1">IFERROR(__xludf.DUMMYFUNCTION("""COMPUTED_VALUE"""),"Entrada 8:03 am / Salida 6:01 pm")</f>
        <v>Entrada 8:03 am / Salida 6:01 pm</v>
      </c>
      <c r="BC20" s="17"/>
      <c r="BD20" s="16" t="str">
        <f ca="1">IFERROR(__xludf.DUMMYFUNCTION("""COMPUTED_VALUE"""),"Sin notificar, no se presenta a sus labores")</f>
        <v>Sin notificar, no se presenta a sus labores</v>
      </c>
      <c r="BE20" s="17"/>
      <c r="BF20" s="16"/>
      <c r="BG20" s="17"/>
      <c r="BH20" s="16" t="str">
        <f ca="1">IFERROR(__xludf.DUMMYFUNCTION("""COMPUTED_VALUE"""),"Entrada 7:55 am / Salida 6:07 pm")</f>
        <v>Entrada 7:55 am / Salida 6:07 pm</v>
      </c>
      <c r="BI20" s="17"/>
      <c r="BJ20" s="16" t="str">
        <f ca="1">IFERROR(__xludf.DUMMYFUNCTION("""COMPUTED_VALUE"""),"Entrada 7:56 am / 4:00 pm se presenta en Mitras por indicaciones de RRHH.")</f>
        <v>Entrada 7:56 am / 4:00 pm se presenta en Mitras por indicaciones de RRHH.</v>
      </c>
      <c r="BK20" s="17"/>
      <c r="BL20" s="8"/>
    </row>
    <row r="21" spans="1:64" ht="12.75" x14ac:dyDescent="0.2">
      <c r="A21" s="9" t="str">
        <f ca="1">IFERROR(__xludf.DUMMYFUNCTION("""COMPUTED_VALUE"""),"HORAS EXTRA/PRIMA ALIMENTICIA")</f>
        <v>HORAS EXTRA/PRIMA ALIMENTICIA</v>
      </c>
      <c r="B21" s="10"/>
      <c r="C21" s="10"/>
      <c r="D21" s="10"/>
      <c r="E21" s="10"/>
      <c r="F21" s="10"/>
      <c r="G21" s="10"/>
      <c r="H21" s="10"/>
      <c r="I21" s="10"/>
      <c r="J21" s="10"/>
      <c r="K21" s="10"/>
      <c r="L21" s="10"/>
      <c r="M21" s="10"/>
      <c r="N21" s="10"/>
      <c r="O21" s="10"/>
      <c r="P21" s="10"/>
      <c r="Q21" s="10"/>
      <c r="R21" s="10"/>
      <c r="S21" s="10"/>
      <c r="T21" s="10"/>
      <c r="U21" s="10"/>
      <c r="V21" s="10"/>
      <c r="W21" s="10"/>
      <c r="X21" s="10">
        <f ca="1">IFERROR(__xludf.DUMMYFUNCTION("""COMPUTED_VALUE"""),0.5)</f>
        <v>0.5</v>
      </c>
      <c r="Y21" s="10"/>
      <c r="Z21" s="10"/>
      <c r="AA21" s="10"/>
      <c r="AB21" s="10">
        <f ca="1">IFERROR(__xludf.DUMMYFUNCTION("""COMPUTED_VALUE"""),3)</f>
        <v>3</v>
      </c>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
        <f ca="1">IFERROR(__xludf.DUMMYFUNCTION("""COMPUTED_VALUE"""),3.5)</f>
        <v>3.5</v>
      </c>
    </row>
    <row r="22" spans="1:64" ht="12.75" x14ac:dyDescent="0.2">
      <c r="A22" s="3" t="str">
        <f ca="1">IFERROR(__xludf.DUMMYFUNCTION("""COMPUTED_VALUE"""),"NOMBRE")</f>
        <v>NOMBRE</v>
      </c>
      <c r="B22" s="4">
        <f ca="1">IFERROR(__xludf.DUMMYFUNCTION("""COMPUTED_VALUE"""),45200)</f>
        <v>45200</v>
      </c>
      <c r="C22" s="5"/>
      <c r="D22" s="4">
        <f ca="1">IFERROR(__xludf.DUMMYFUNCTION("""COMPUTED_VALUE"""),45201)</f>
        <v>45201</v>
      </c>
      <c r="E22" s="5"/>
      <c r="F22" s="4">
        <f ca="1">IFERROR(__xludf.DUMMYFUNCTION("""COMPUTED_VALUE"""),45202)</f>
        <v>45202</v>
      </c>
      <c r="G22" s="5"/>
      <c r="H22" s="4">
        <f ca="1">IFERROR(__xludf.DUMMYFUNCTION("""COMPUTED_VALUE"""),45203)</f>
        <v>45203</v>
      </c>
      <c r="I22" s="5"/>
      <c r="J22" s="4">
        <f ca="1">IFERROR(__xludf.DUMMYFUNCTION("""COMPUTED_VALUE"""),45204)</f>
        <v>45204</v>
      </c>
      <c r="K22" s="5"/>
      <c r="L22" s="4">
        <f ca="1">IFERROR(__xludf.DUMMYFUNCTION("""COMPUTED_VALUE"""),45205)</f>
        <v>45205</v>
      </c>
      <c r="M22" s="5"/>
      <c r="N22" s="4">
        <f ca="1">IFERROR(__xludf.DUMMYFUNCTION("""COMPUTED_VALUE"""),45206)</f>
        <v>45206</v>
      </c>
      <c r="O22" s="5"/>
      <c r="P22" s="4">
        <f ca="1">IFERROR(__xludf.DUMMYFUNCTION("""COMPUTED_VALUE"""),45207)</f>
        <v>45207</v>
      </c>
      <c r="Q22" s="5"/>
      <c r="R22" s="4">
        <f ca="1">IFERROR(__xludf.DUMMYFUNCTION("""COMPUTED_VALUE"""),45208)</f>
        <v>45208</v>
      </c>
      <c r="S22" s="5"/>
      <c r="T22" s="4">
        <f ca="1">IFERROR(__xludf.DUMMYFUNCTION("""COMPUTED_VALUE"""),45209)</f>
        <v>45209</v>
      </c>
      <c r="U22" s="5"/>
      <c r="V22" s="4">
        <f ca="1">IFERROR(__xludf.DUMMYFUNCTION("""COMPUTED_VALUE"""),45210)</f>
        <v>45210</v>
      </c>
      <c r="W22" s="5"/>
      <c r="X22" s="4">
        <f ca="1">IFERROR(__xludf.DUMMYFUNCTION("""COMPUTED_VALUE"""),45211)</f>
        <v>45211</v>
      </c>
      <c r="Y22" s="5"/>
      <c r="Z22" s="4">
        <f ca="1">IFERROR(__xludf.DUMMYFUNCTION("""COMPUTED_VALUE"""),45212)</f>
        <v>45212</v>
      </c>
      <c r="AA22" s="5"/>
      <c r="AB22" s="4">
        <f ca="1">IFERROR(__xludf.DUMMYFUNCTION("""COMPUTED_VALUE"""),45213)</f>
        <v>45213</v>
      </c>
      <c r="AC22" s="5"/>
      <c r="AD22" s="4">
        <f ca="1">IFERROR(__xludf.DUMMYFUNCTION("""COMPUTED_VALUE"""),45214)</f>
        <v>45214</v>
      </c>
      <c r="AE22" s="5"/>
      <c r="AF22" s="4">
        <f ca="1">IFERROR(__xludf.DUMMYFUNCTION("""COMPUTED_VALUE"""),45215)</f>
        <v>45215</v>
      </c>
      <c r="AG22" s="5"/>
      <c r="AH22" s="4">
        <f ca="1">IFERROR(__xludf.DUMMYFUNCTION("""COMPUTED_VALUE"""),45216)</f>
        <v>45216</v>
      </c>
      <c r="AI22" s="5"/>
      <c r="AJ22" s="4">
        <f ca="1">IFERROR(__xludf.DUMMYFUNCTION("""COMPUTED_VALUE"""),45217)</f>
        <v>45217</v>
      </c>
      <c r="AK22" s="5"/>
      <c r="AL22" s="4">
        <f ca="1">IFERROR(__xludf.DUMMYFUNCTION("""COMPUTED_VALUE"""),45218)</f>
        <v>45218</v>
      </c>
      <c r="AM22" s="5"/>
      <c r="AN22" s="4">
        <f ca="1">IFERROR(__xludf.DUMMYFUNCTION("""COMPUTED_VALUE"""),45219)</f>
        <v>45219</v>
      </c>
      <c r="AO22" s="5"/>
      <c r="AP22" s="4">
        <f ca="1">IFERROR(__xludf.DUMMYFUNCTION("""COMPUTED_VALUE"""),45220)</f>
        <v>45220</v>
      </c>
      <c r="AQ22" s="5"/>
      <c r="AR22" s="4">
        <f ca="1">IFERROR(__xludf.DUMMYFUNCTION("""COMPUTED_VALUE"""),45221)</f>
        <v>45221</v>
      </c>
      <c r="AS22" s="5"/>
      <c r="AT22" s="4">
        <f ca="1">IFERROR(__xludf.DUMMYFUNCTION("""COMPUTED_VALUE"""),45222)</f>
        <v>45222</v>
      </c>
      <c r="AU22" s="5"/>
      <c r="AV22" s="4">
        <f ca="1">IFERROR(__xludf.DUMMYFUNCTION("""COMPUTED_VALUE"""),45223)</f>
        <v>45223</v>
      </c>
      <c r="AW22" s="5"/>
      <c r="AX22" s="4">
        <f ca="1">IFERROR(__xludf.DUMMYFUNCTION("""COMPUTED_VALUE"""),45224)</f>
        <v>45224</v>
      </c>
      <c r="AY22" s="5"/>
      <c r="AZ22" s="4">
        <f ca="1">IFERROR(__xludf.DUMMYFUNCTION("""COMPUTED_VALUE"""),45225)</f>
        <v>45225</v>
      </c>
      <c r="BA22" s="5"/>
      <c r="BB22" s="4">
        <f ca="1">IFERROR(__xludf.DUMMYFUNCTION("""COMPUTED_VALUE"""),45226)</f>
        <v>45226</v>
      </c>
      <c r="BC22" s="5"/>
      <c r="BD22" s="4">
        <f ca="1">IFERROR(__xludf.DUMMYFUNCTION("""COMPUTED_VALUE"""),45227)</f>
        <v>45227</v>
      </c>
      <c r="BE22" s="5"/>
      <c r="BF22" s="4">
        <f ca="1">IFERROR(__xludf.DUMMYFUNCTION("""COMPUTED_VALUE"""),45228)</f>
        <v>45228</v>
      </c>
      <c r="BG22" s="5"/>
      <c r="BH22" s="4">
        <f ca="1">IFERROR(__xludf.DUMMYFUNCTION("""COMPUTED_VALUE"""),45229)</f>
        <v>45229</v>
      </c>
      <c r="BI22" s="5"/>
      <c r="BJ22" s="4">
        <f ca="1">IFERROR(__xludf.DUMMYFUNCTION("""COMPUTED_VALUE"""),45230)</f>
        <v>45230</v>
      </c>
      <c r="BK22" s="5"/>
      <c r="BL22" s="6" t="str">
        <f ca="1">IFERROR(__xludf.DUMMYFUNCTION("""COMPUTED_VALUE"""),"HORAS EXTRA")</f>
        <v>HORAS EXTRA</v>
      </c>
    </row>
    <row r="23" spans="1:64" ht="12.75" x14ac:dyDescent="0.2">
      <c r="A23" s="18"/>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8"/>
    </row>
    <row r="24" spans="1:64" ht="79.5" customHeight="1" x14ac:dyDescent="0.2">
      <c r="A24" s="17"/>
      <c r="B24" s="16"/>
      <c r="C24" s="17"/>
      <c r="D24" s="16"/>
      <c r="E24" s="17"/>
      <c r="F24" s="16"/>
      <c r="G24" s="17"/>
      <c r="H24" s="16"/>
      <c r="I24" s="17"/>
      <c r="J24" s="16"/>
      <c r="K24" s="17"/>
      <c r="L24" s="16"/>
      <c r="M24" s="17"/>
      <c r="N24" s="16"/>
      <c r="O24" s="17"/>
      <c r="P24" s="16"/>
      <c r="Q24" s="17"/>
      <c r="R24" s="16"/>
      <c r="S24" s="17"/>
      <c r="T24" s="16"/>
      <c r="U24" s="17"/>
      <c r="V24" s="16"/>
      <c r="W24" s="17"/>
      <c r="X24" s="16"/>
      <c r="Y24" s="17"/>
      <c r="Z24" s="16"/>
      <c r="AA24" s="17"/>
      <c r="AB24" s="16"/>
      <c r="AC24" s="17"/>
      <c r="AD24" s="16"/>
      <c r="AE24" s="17"/>
      <c r="AF24" s="16"/>
      <c r="AG24" s="17"/>
      <c r="AH24" s="16"/>
      <c r="AI24" s="17"/>
      <c r="AJ24" s="16"/>
      <c r="AK24" s="17"/>
      <c r="AL24" s="16"/>
      <c r="AM24" s="17"/>
      <c r="AN24" s="16"/>
      <c r="AO24" s="17"/>
      <c r="AP24" s="16"/>
      <c r="AQ24" s="17"/>
      <c r="AR24" s="16"/>
      <c r="AS24" s="17"/>
      <c r="AT24" s="16"/>
      <c r="AU24" s="17"/>
      <c r="AV24" s="16"/>
      <c r="AW24" s="17"/>
      <c r="AX24" s="16"/>
      <c r="AY24" s="17"/>
      <c r="AZ24" s="16"/>
      <c r="BA24" s="17"/>
      <c r="BB24" s="16"/>
      <c r="BC24" s="17"/>
      <c r="BD24" s="16"/>
      <c r="BE24" s="17"/>
      <c r="BF24" s="16"/>
      <c r="BG24" s="17"/>
      <c r="BH24" s="16"/>
      <c r="BI24" s="17"/>
      <c r="BJ24" s="16"/>
      <c r="BK24" s="17"/>
      <c r="BL24" s="8"/>
    </row>
    <row r="25" spans="1:64" ht="12.75" x14ac:dyDescent="0.2">
      <c r="A25" s="9" t="str">
        <f ca="1">IFERROR(__xludf.DUMMYFUNCTION("""COMPUTED_VALUE"""),"HORAS EXTRA/PRIMA ALIMENTICIA")</f>
        <v>HORAS EXTRA/PRIMA ALIMENTICIA</v>
      </c>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
        <f ca="1">IFERROR(__xludf.DUMMYFUNCTION("""COMPUTED_VALUE"""),0)</f>
        <v>0</v>
      </c>
    </row>
    <row r="26" spans="1:64" ht="12.75" x14ac:dyDescent="0.2">
      <c r="A26" s="3" t="str">
        <f ca="1">IFERROR(__xludf.DUMMYFUNCTION("""COMPUTED_VALUE"""),"NOMBRE")</f>
        <v>NOMBRE</v>
      </c>
      <c r="B26" s="4">
        <f ca="1">IFERROR(__xludf.DUMMYFUNCTION("""COMPUTED_VALUE"""),45200)</f>
        <v>45200</v>
      </c>
      <c r="C26" s="5"/>
      <c r="D26" s="4">
        <f ca="1">IFERROR(__xludf.DUMMYFUNCTION("""COMPUTED_VALUE"""),45201)</f>
        <v>45201</v>
      </c>
      <c r="E26" s="5"/>
      <c r="F26" s="4">
        <f ca="1">IFERROR(__xludf.DUMMYFUNCTION("""COMPUTED_VALUE"""),45202)</f>
        <v>45202</v>
      </c>
      <c r="G26" s="5"/>
      <c r="H26" s="4">
        <f ca="1">IFERROR(__xludf.DUMMYFUNCTION("""COMPUTED_VALUE"""),45203)</f>
        <v>45203</v>
      </c>
      <c r="I26" s="5"/>
      <c r="J26" s="4">
        <f ca="1">IFERROR(__xludf.DUMMYFUNCTION("""COMPUTED_VALUE"""),45204)</f>
        <v>45204</v>
      </c>
      <c r="K26" s="5"/>
      <c r="L26" s="4">
        <f ca="1">IFERROR(__xludf.DUMMYFUNCTION("""COMPUTED_VALUE"""),45205)</f>
        <v>45205</v>
      </c>
      <c r="M26" s="5"/>
      <c r="N26" s="4">
        <f ca="1">IFERROR(__xludf.DUMMYFUNCTION("""COMPUTED_VALUE"""),45206)</f>
        <v>45206</v>
      </c>
      <c r="O26" s="5"/>
      <c r="P26" s="4">
        <f ca="1">IFERROR(__xludf.DUMMYFUNCTION("""COMPUTED_VALUE"""),45207)</f>
        <v>45207</v>
      </c>
      <c r="Q26" s="5"/>
      <c r="R26" s="4">
        <f ca="1">IFERROR(__xludf.DUMMYFUNCTION("""COMPUTED_VALUE"""),45208)</f>
        <v>45208</v>
      </c>
      <c r="S26" s="5"/>
      <c r="T26" s="4">
        <f ca="1">IFERROR(__xludf.DUMMYFUNCTION("""COMPUTED_VALUE"""),45209)</f>
        <v>45209</v>
      </c>
      <c r="U26" s="5"/>
      <c r="V26" s="4">
        <f ca="1">IFERROR(__xludf.DUMMYFUNCTION("""COMPUTED_VALUE"""),45210)</f>
        <v>45210</v>
      </c>
      <c r="W26" s="5"/>
      <c r="X26" s="4">
        <f ca="1">IFERROR(__xludf.DUMMYFUNCTION("""COMPUTED_VALUE"""),45211)</f>
        <v>45211</v>
      </c>
      <c r="Y26" s="5"/>
      <c r="Z26" s="4">
        <f ca="1">IFERROR(__xludf.DUMMYFUNCTION("""COMPUTED_VALUE"""),45212)</f>
        <v>45212</v>
      </c>
      <c r="AA26" s="5"/>
      <c r="AB26" s="4">
        <f ca="1">IFERROR(__xludf.DUMMYFUNCTION("""COMPUTED_VALUE"""),45213)</f>
        <v>45213</v>
      </c>
      <c r="AC26" s="5"/>
      <c r="AD26" s="4">
        <f ca="1">IFERROR(__xludf.DUMMYFUNCTION("""COMPUTED_VALUE"""),45214)</f>
        <v>45214</v>
      </c>
      <c r="AE26" s="5"/>
      <c r="AF26" s="4">
        <f ca="1">IFERROR(__xludf.DUMMYFUNCTION("""COMPUTED_VALUE"""),45215)</f>
        <v>45215</v>
      </c>
      <c r="AG26" s="5"/>
      <c r="AH26" s="4">
        <f ca="1">IFERROR(__xludf.DUMMYFUNCTION("""COMPUTED_VALUE"""),45216)</f>
        <v>45216</v>
      </c>
      <c r="AI26" s="5"/>
      <c r="AJ26" s="4">
        <f ca="1">IFERROR(__xludf.DUMMYFUNCTION("""COMPUTED_VALUE"""),45217)</f>
        <v>45217</v>
      </c>
      <c r="AK26" s="5"/>
      <c r="AL26" s="4">
        <f ca="1">IFERROR(__xludf.DUMMYFUNCTION("""COMPUTED_VALUE"""),45218)</f>
        <v>45218</v>
      </c>
      <c r="AM26" s="5"/>
      <c r="AN26" s="4">
        <f ca="1">IFERROR(__xludf.DUMMYFUNCTION("""COMPUTED_VALUE"""),45219)</f>
        <v>45219</v>
      </c>
      <c r="AO26" s="5"/>
      <c r="AP26" s="4">
        <f ca="1">IFERROR(__xludf.DUMMYFUNCTION("""COMPUTED_VALUE"""),45220)</f>
        <v>45220</v>
      </c>
      <c r="AQ26" s="5"/>
      <c r="AR26" s="4">
        <f ca="1">IFERROR(__xludf.DUMMYFUNCTION("""COMPUTED_VALUE"""),45221)</f>
        <v>45221</v>
      </c>
      <c r="AS26" s="5"/>
      <c r="AT26" s="4">
        <f ca="1">IFERROR(__xludf.DUMMYFUNCTION("""COMPUTED_VALUE"""),45222)</f>
        <v>45222</v>
      </c>
      <c r="AU26" s="5"/>
      <c r="AV26" s="4">
        <f ca="1">IFERROR(__xludf.DUMMYFUNCTION("""COMPUTED_VALUE"""),45223)</f>
        <v>45223</v>
      </c>
      <c r="AW26" s="5"/>
      <c r="AX26" s="4">
        <f ca="1">IFERROR(__xludf.DUMMYFUNCTION("""COMPUTED_VALUE"""),45224)</f>
        <v>45224</v>
      </c>
      <c r="AY26" s="5"/>
      <c r="AZ26" s="4">
        <f ca="1">IFERROR(__xludf.DUMMYFUNCTION("""COMPUTED_VALUE"""),45225)</f>
        <v>45225</v>
      </c>
      <c r="BA26" s="5"/>
      <c r="BB26" s="4">
        <f ca="1">IFERROR(__xludf.DUMMYFUNCTION("""COMPUTED_VALUE"""),45226)</f>
        <v>45226</v>
      </c>
      <c r="BC26" s="5"/>
      <c r="BD26" s="4">
        <f ca="1">IFERROR(__xludf.DUMMYFUNCTION("""COMPUTED_VALUE"""),45227)</f>
        <v>45227</v>
      </c>
      <c r="BE26" s="5"/>
      <c r="BF26" s="4">
        <f ca="1">IFERROR(__xludf.DUMMYFUNCTION("""COMPUTED_VALUE"""),45228)</f>
        <v>45228</v>
      </c>
      <c r="BG26" s="5"/>
      <c r="BH26" s="4">
        <f ca="1">IFERROR(__xludf.DUMMYFUNCTION("""COMPUTED_VALUE"""),45229)</f>
        <v>45229</v>
      </c>
      <c r="BI26" s="5"/>
      <c r="BJ26" s="4">
        <f ca="1">IFERROR(__xludf.DUMMYFUNCTION("""COMPUTED_VALUE"""),45230)</f>
        <v>45230</v>
      </c>
      <c r="BK26" s="5"/>
      <c r="BL26" s="6" t="str">
        <f ca="1">IFERROR(__xludf.DUMMYFUNCTION("""COMPUTED_VALUE"""),"HORAS EXTRA")</f>
        <v>HORAS EXTRA</v>
      </c>
    </row>
    <row r="27" spans="1:64" ht="12.75" x14ac:dyDescent="0.2">
      <c r="A27" s="18"/>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8"/>
    </row>
    <row r="28" spans="1:64" ht="79.5" customHeight="1" x14ac:dyDescent="0.2">
      <c r="A28" s="17"/>
      <c r="B28" s="16"/>
      <c r="C28" s="17"/>
      <c r="D28" s="16"/>
      <c r="E28" s="17"/>
      <c r="F28" s="16"/>
      <c r="G28" s="17"/>
      <c r="H28" s="16"/>
      <c r="I28" s="17"/>
      <c r="J28" s="16"/>
      <c r="K28" s="17"/>
      <c r="L28" s="16"/>
      <c r="M28" s="17"/>
      <c r="N28" s="16"/>
      <c r="O28" s="17"/>
      <c r="P28" s="16"/>
      <c r="Q28" s="17"/>
      <c r="R28" s="16"/>
      <c r="S28" s="17"/>
      <c r="T28" s="16"/>
      <c r="U28" s="17"/>
      <c r="V28" s="16"/>
      <c r="W28" s="17"/>
      <c r="X28" s="16"/>
      <c r="Y28" s="17"/>
      <c r="Z28" s="16"/>
      <c r="AA28" s="17"/>
      <c r="AB28" s="16"/>
      <c r="AC28" s="17"/>
      <c r="AD28" s="16"/>
      <c r="AE28" s="17"/>
      <c r="AF28" s="16"/>
      <c r="AG28" s="17"/>
      <c r="AH28" s="16"/>
      <c r="AI28" s="17"/>
      <c r="AJ28" s="16"/>
      <c r="AK28" s="17"/>
      <c r="AL28" s="16"/>
      <c r="AM28" s="17"/>
      <c r="AN28" s="16"/>
      <c r="AO28" s="17"/>
      <c r="AP28" s="16"/>
      <c r="AQ28" s="17"/>
      <c r="AR28" s="16"/>
      <c r="AS28" s="17"/>
      <c r="AT28" s="16"/>
      <c r="AU28" s="17"/>
      <c r="AV28" s="16"/>
      <c r="AW28" s="17"/>
      <c r="AX28" s="16"/>
      <c r="AY28" s="17"/>
      <c r="AZ28" s="16"/>
      <c r="BA28" s="17"/>
      <c r="BB28" s="16"/>
      <c r="BC28" s="17"/>
      <c r="BD28" s="16"/>
      <c r="BE28" s="17"/>
      <c r="BF28" s="16"/>
      <c r="BG28" s="17"/>
      <c r="BH28" s="16"/>
      <c r="BI28" s="17"/>
      <c r="BJ28" s="16"/>
      <c r="BK28" s="17"/>
      <c r="BL28" s="8"/>
    </row>
    <row r="29" spans="1:64" ht="12.75" x14ac:dyDescent="0.2">
      <c r="A29" s="9" t="str">
        <f ca="1">IFERROR(__xludf.DUMMYFUNCTION("""COMPUTED_VALUE"""),"HORAS EXTRA/PRIMA ALIMENTICIA")</f>
        <v>HORAS EXTRA/PRIMA ALIMENTICIA</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
        <f ca="1">IFERROR(__xludf.DUMMYFUNCTION("""COMPUTED_VALUE"""),0)</f>
        <v>0</v>
      </c>
    </row>
    <row r="30" spans="1:64" ht="12.75" x14ac:dyDescent="0.2">
      <c r="A30" s="3" t="str">
        <f ca="1">IFERROR(__xludf.DUMMYFUNCTION("""COMPUTED_VALUE"""),"NOMBRE")</f>
        <v>NOMBRE</v>
      </c>
      <c r="B30" s="4">
        <f ca="1">IFERROR(__xludf.DUMMYFUNCTION("""COMPUTED_VALUE"""),45200)</f>
        <v>45200</v>
      </c>
      <c r="C30" s="5"/>
      <c r="D30" s="4">
        <f ca="1">IFERROR(__xludf.DUMMYFUNCTION("""COMPUTED_VALUE"""),45201)</f>
        <v>45201</v>
      </c>
      <c r="E30" s="5"/>
      <c r="F30" s="4">
        <f ca="1">IFERROR(__xludf.DUMMYFUNCTION("""COMPUTED_VALUE"""),45202)</f>
        <v>45202</v>
      </c>
      <c r="G30" s="5"/>
      <c r="H30" s="4">
        <f ca="1">IFERROR(__xludf.DUMMYFUNCTION("""COMPUTED_VALUE"""),45203)</f>
        <v>45203</v>
      </c>
      <c r="I30" s="5"/>
      <c r="J30" s="4">
        <f ca="1">IFERROR(__xludf.DUMMYFUNCTION("""COMPUTED_VALUE"""),45204)</f>
        <v>45204</v>
      </c>
      <c r="K30" s="5"/>
      <c r="L30" s="4">
        <f ca="1">IFERROR(__xludf.DUMMYFUNCTION("""COMPUTED_VALUE"""),45205)</f>
        <v>45205</v>
      </c>
      <c r="M30" s="5"/>
      <c r="N30" s="4">
        <f ca="1">IFERROR(__xludf.DUMMYFUNCTION("""COMPUTED_VALUE"""),45206)</f>
        <v>45206</v>
      </c>
      <c r="O30" s="5"/>
      <c r="P30" s="4">
        <f ca="1">IFERROR(__xludf.DUMMYFUNCTION("""COMPUTED_VALUE"""),45207)</f>
        <v>45207</v>
      </c>
      <c r="Q30" s="5"/>
      <c r="R30" s="4">
        <f ca="1">IFERROR(__xludf.DUMMYFUNCTION("""COMPUTED_VALUE"""),45208)</f>
        <v>45208</v>
      </c>
      <c r="S30" s="5"/>
      <c r="T30" s="4">
        <f ca="1">IFERROR(__xludf.DUMMYFUNCTION("""COMPUTED_VALUE"""),45209)</f>
        <v>45209</v>
      </c>
      <c r="U30" s="5"/>
      <c r="V30" s="4">
        <f ca="1">IFERROR(__xludf.DUMMYFUNCTION("""COMPUTED_VALUE"""),45210)</f>
        <v>45210</v>
      </c>
      <c r="W30" s="5"/>
      <c r="X30" s="4">
        <f ca="1">IFERROR(__xludf.DUMMYFUNCTION("""COMPUTED_VALUE"""),45211)</f>
        <v>45211</v>
      </c>
      <c r="Y30" s="5"/>
      <c r="Z30" s="4">
        <f ca="1">IFERROR(__xludf.DUMMYFUNCTION("""COMPUTED_VALUE"""),45212)</f>
        <v>45212</v>
      </c>
      <c r="AA30" s="5"/>
      <c r="AB30" s="4">
        <f ca="1">IFERROR(__xludf.DUMMYFUNCTION("""COMPUTED_VALUE"""),45213)</f>
        <v>45213</v>
      </c>
      <c r="AC30" s="5"/>
      <c r="AD30" s="4">
        <f ca="1">IFERROR(__xludf.DUMMYFUNCTION("""COMPUTED_VALUE"""),45214)</f>
        <v>45214</v>
      </c>
      <c r="AE30" s="5"/>
      <c r="AF30" s="4">
        <f ca="1">IFERROR(__xludf.DUMMYFUNCTION("""COMPUTED_VALUE"""),45215)</f>
        <v>45215</v>
      </c>
      <c r="AG30" s="5"/>
      <c r="AH30" s="4">
        <f ca="1">IFERROR(__xludf.DUMMYFUNCTION("""COMPUTED_VALUE"""),45216)</f>
        <v>45216</v>
      </c>
      <c r="AI30" s="5"/>
      <c r="AJ30" s="4">
        <f ca="1">IFERROR(__xludf.DUMMYFUNCTION("""COMPUTED_VALUE"""),45217)</f>
        <v>45217</v>
      </c>
      <c r="AK30" s="5"/>
      <c r="AL30" s="4">
        <f ca="1">IFERROR(__xludf.DUMMYFUNCTION("""COMPUTED_VALUE"""),45218)</f>
        <v>45218</v>
      </c>
      <c r="AM30" s="5"/>
      <c r="AN30" s="4">
        <f ca="1">IFERROR(__xludf.DUMMYFUNCTION("""COMPUTED_VALUE"""),45219)</f>
        <v>45219</v>
      </c>
      <c r="AO30" s="5"/>
      <c r="AP30" s="4">
        <f ca="1">IFERROR(__xludf.DUMMYFUNCTION("""COMPUTED_VALUE"""),45220)</f>
        <v>45220</v>
      </c>
      <c r="AQ30" s="5"/>
      <c r="AR30" s="4">
        <f ca="1">IFERROR(__xludf.DUMMYFUNCTION("""COMPUTED_VALUE"""),45221)</f>
        <v>45221</v>
      </c>
      <c r="AS30" s="5"/>
      <c r="AT30" s="4">
        <f ca="1">IFERROR(__xludf.DUMMYFUNCTION("""COMPUTED_VALUE"""),45222)</f>
        <v>45222</v>
      </c>
      <c r="AU30" s="5"/>
      <c r="AV30" s="4">
        <f ca="1">IFERROR(__xludf.DUMMYFUNCTION("""COMPUTED_VALUE"""),45223)</f>
        <v>45223</v>
      </c>
      <c r="AW30" s="5"/>
      <c r="AX30" s="4">
        <f ca="1">IFERROR(__xludf.DUMMYFUNCTION("""COMPUTED_VALUE"""),45224)</f>
        <v>45224</v>
      </c>
      <c r="AY30" s="5"/>
      <c r="AZ30" s="4">
        <f ca="1">IFERROR(__xludf.DUMMYFUNCTION("""COMPUTED_VALUE"""),45225)</f>
        <v>45225</v>
      </c>
      <c r="BA30" s="5"/>
      <c r="BB30" s="4">
        <f ca="1">IFERROR(__xludf.DUMMYFUNCTION("""COMPUTED_VALUE"""),45226)</f>
        <v>45226</v>
      </c>
      <c r="BC30" s="5"/>
      <c r="BD30" s="4">
        <f ca="1">IFERROR(__xludf.DUMMYFUNCTION("""COMPUTED_VALUE"""),45227)</f>
        <v>45227</v>
      </c>
      <c r="BE30" s="5"/>
      <c r="BF30" s="4">
        <f ca="1">IFERROR(__xludf.DUMMYFUNCTION("""COMPUTED_VALUE"""),45228)</f>
        <v>45228</v>
      </c>
      <c r="BG30" s="5"/>
      <c r="BH30" s="4">
        <f ca="1">IFERROR(__xludf.DUMMYFUNCTION("""COMPUTED_VALUE"""),45229)</f>
        <v>45229</v>
      </c>
      <c r="BI30" s="5"/>
      <c r="BJ30" s="4">
        <f ca="1">IFERROR(__xludf.DUMMYFUNCTION("""COMPUTED_VALUE"""),45230)</f>
        <v>45230</v>
      </c>
      <c r="BK30" s="5"/>
      <c r="BL30" s="6" t="str">
        <f ca="1">IFERROR(__xludf.DUMMYFUNCTION("""COMPUTED_VALUE"""),"HORAS EXTRA")</f>
        <v>HORAS EXTRA</v>
      </c>
    </row>
    <row r="31" spans="1:64" ht="12.75" x14ac:dyDescent="0.2">
      <c r="A31" s="18"/>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8"/>
    </row>
    <row r="32" spans="1:64" ht="79.5" customHeight="1" x14ac:dyDescent="0.2">
      <c r="A32" s="17"/>
      <c r="B32" s="16"/>
      <c r="C32" s="17"/>
      <c r="D32" s="16"/>
      <c r="E32" s="17"/>
      <c r="F32" s="16"/>
      <c r="G32" s="17"/>
      <c r="H32" s="16"/>
      <c r="I32" s="17"/>
      <c r="J32" s="16"/>
      <c r="K32" s="17"/>
      <c r="L32" s="16"/>
      <c r="M32" s="17"/>
      <c r="N32" s="16"/>
      <c r="O32" s="17"/>
      <c r="P32" s="16"/>
      <c r="Q32" s="17"/>
      <c r="R32" s="16"/>
      <c r="S32" s="17"/>
      <c r="T32" s="16"/>
      <c r="U32" s="17"/>
      <c r="V32" s="16"/>
      <c r="W32" s="17"/>
      <c r="X32" s="16"/>
      <c r="Y32" s="17"/>
      <c r="Z32" s="16"/>
      <c r="AA32" s="17"/>
      <c r="AB32" s="16"/>
      <c r="AC32" s="17"/>
      <c r="AD32" s="16"/>
      <c r="AE32" s="17"/>
      <c r="AF32" s="16"/>
      <c r="AG32" s="17"/>
      <c r="AH32" s="16"/>
      <c r="AI32" s="17"/>
      <c r="AJ32" s="16"/>
      <c r="AK32" s="17"/>
      <c r="AL32" s="16"/>
      <c r="AM32" s="17"/>
      <c r="AN32" s="16"/>
      <c r="AO32" s="17"/>
      <c r="AP32" s="16"/>
      <c r="AQ32" s="17"/>
      <c r="AR32" s="16"/>
      <c r="AS32" s="17"/>
      <c r="AT32" s="16"/>
      <c r="AU32" s="17"/>
      <c r="AV32" s="16"/>
      <c r="AW32" s="17"/>
      <c r="AX32" s="16"/>
      <c r="AY32" s="17"/>
      <c r="AZ32" s="16"/>
      <c r="BA32" s="17"/>
      <c r="BB32" s="16"/>
      <c r="BC32" s="17"/>
      <c r="BD32" s="16"/>
      <c r="BE32" s="17"/>
      <c r="BF32" s="16"/>
      <c r="BG32" s="17"/>
      <c r="BH32" s="16"/>
      <c r="BI32" s="17"/>
      <c r="BJ32" s="16"/>
      <c r="BK32" s="17"/>
      <c r="BL32" s="8"/>
    </row>
    <row r="33" spans="1:64" ht="12.75" x14ac:dyDescent="0.2">
      <c r="A33" s="9" t="str">
        <f ca="1">IFERROR(__xludf.DUMMYFUNCTION("""COMPUTED_VALUE"""),"HORAS EXTRA/PRIMA ALIMENTICIA")</f>
        <v>HORAS EXTRA/PRIMA ALIMENTICIA</v>
      </c>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
        <f ca="1">IFERROR(__xludf.DUMMYFUNCTION("""COMPUTED_VALUE"""),0)</f>
        <v>0</v>
      </c>
    </row>
    <row r="34" spans="1:64" ht="12.75" x14ac:dyDescent="0.2">
      <c r="A34" s="3" t="str">
        <f ca="1">IFERROR(__xludf.DUMMYFUNCTION("""COMPUTED_VALUE"""),"NOMBRE")</f>
        <v>NOMBRE</v>
      </c>
      <c r="B34" s="4">
        <f ca="1">IFERROR(__xludf.DUMMYFUNCTION("""COMPUTED_VALUE"""),45200)</f>
        <v>45200</v>
      </c>
      <c r="C34" s="5"/>
      <c r="D34" s="4">
        <f ca="1">IFERROR(__xludf.DUMMYFUNCTION("""COMPUTED_VALUE"""),45201)</f>
        <v>45201</v>
      </c>
      <c r="E34" s="5"/>
      <c r="F34" s="4">
        <f ca="1">IFERROR(__xludf.DUMMYFUNCTION("""COMPUTED_VALUE"""),45202)</f>
        <v>45202</v>
      </c>
      <c r="G34" s="5"/>
      <c r="H34" s="4">
        <f ca="1">IFERROR(__xludf.DUMMYFUNCTION("""COMPUTED_VALUE"""),45203)</f>
        <v>45203</v>
      </c>
      <c r="I34" s="5"/>
      <c r="J34" s="4">
        <f ca="1">IFERROR(__xludf.DUMMYFUNCTION("""COMPUTED_VALUE"""),45204)</f>
        <v>45204</v>
      </c>
      <c r="K34" s="5"/>
      <c r="L34" s="4">
        <f ca="1">IFERROR(__xludf.DUMMYFUNCTION("""COMPUTED_VALUE"""),45205)</f>
        <v>45205</v>
      </c>
      <c r="M34" s="5"/>
      <c r="N34" s="4">
        <f ca="1">IFERROR(__xludf.DUMMYFUNCTION("""COMPUTED_VALUE"""),45206)</f>
        <v>45206</v>
      </c>
      <c r="O34" s="5"/>
      <c r="P34" s="4">
        <f ca="1">IFERROR(__xludf.DUMMYFUNCTION("""COMPUTED_VALUE"""),45207)</f>
        <v>45207</v>
      </c>
      <c r="Q34" s="5"/>
      <c r="R34" s="4">
        <f ca="1">IFERROR(__xludf.DUMMYFUNCTION("""COMPUTED_VALUE"""),45208)</f>
        <v>45208</v>
      </c>
      <c r="S34" s="5"/>
      <c r="T34" s="4">
        <f ca="1">IFERROR(__xludf.DUMMYFUNCTION("""COMPUTED_VALUE"""),45209)</f>
        <v>45209</v>
      </c>
      <c r="U34" s="5"/>
      <c r="V34" s="4">
        <f ca="1">IFERROR(__xludf.DUMMYFUNCTION("""COMPUTED_VALUE"""),45210)</f>
        <v>45210</v>
      </c>
      <c r="W34" s="5"/>
      <c r="X34" s="4">
        <f ca="1">IFERROR(__xludf.DUMMYFUNCTION("""COMPUTED_VALUE"""),45211)</f>
        <v>45211</v>
      </c>
      <c r="Y34" s="5"/>
      <c r="Z34" s="4">
        <f ca="1">IFERROR(__xludf.DUMMYFUNCTION("""COMPUTED_VALUE"""),45212)</f>
        <v>45212</v>
      </c>
      <c r="AA34" s="5"/>
      <c r="AB34" s="4">
        <f ca="1">IFERROR(__xludf.DUMMYFUNCTION("""COMPUTED_VALUE"""),45213)</f>
        <v>45213</v>
      </c>
      <c r="AC34" s="5"/>
      <c r="AD34" s="4">
        <f ca="1">IFERROR(__xludf.DUMMYFUNCTION("""COMPUTED_VALUE"""),45214)</f>
        <v>45214</v>
      </c>
      <c r="AE34" s="5"/>
      <c r="AF34" s="4">
        <f ca="1">IFERROR(__xludf.DUMMYFUNCTION("""COMPUTED_VALUE"""),45215)</f>
        <v>45215</v>
      </c>
      <c r="AG34" s="5"/>
      <c r="AH34" s="4">
        <f ca="1">IFERROR(__xludf.DUMMYFUNCTION("""COMPUTED_VALUE"""),45216)</f>
        <v>45216</v>
      </c>
      <c r="AI34" s="5"/>
      <c r="AJ34" s="4">
        <f ca="1">IFERROR(__xludf.DUMMYFUNCTION("""COMPUTED_VALUE"""),45217)</f>
        <v>45217</v>
      </c>
      <c r="AK34" s="5"/>
      <c r="AL34" s="4">
        <f ca="1">IFERROR(__xludf.DUMMYFUNCTION("""COMPUTED_VALUE"""),45218)</f>
        <v>45218</v>
      </c>
      <c r="AM34" s="5"/>
      <c r="AN34" s="4">
        <f ca="1">IFERROR(__xludf.DUMMYFUNCTION("""COMPUTED_VALUE"""),45219)</f>
        <v>45219</v>
      </c>
      <c r="AO34" s="5"/>
      <c r="AP34" s="4">
        <f ca="1">IFERROR(__xludf.DUMMYFUNCTION("""COMPUTED_VALUE"""),45220)</f>
        <v>45220</v>
      </c>
      <c r="AQ34" s="5"/>
      <c r="AR34" s="4">
        <f ca="1">IFERROR(__xludf.DUMMYFUNCTION("""COMPUTED_VALUE"""),45221)</f>
        <v>45221</v>
      </c>
      <c r="AS34" s="5"/>
      <c r="AT34" s="4">
        <f ca="1">IFERROR(__xludf.DUMMYFUNCTION("""COMPUTED_VALUE"""),45222)</f>
        <v>45222</v>
      </c>
      <c r="AU34" s="5"/>
      <c r="AV34" s="4">
        <f ca="1">IFERROR(__xludf.DUMMYFUNCTION("""COMPUTED_VALUE"""),45223)</f>
        <v>45223</v>
      </c>
      <c r="AW34" s="5"/>
      <c r="AX34" s="4">
        <f ca="1">IFERROR(__xludf.DUMMYFUNCTION("""COMPUTED_VALUE"""),45224)</f>
        <v>45224</v>
      </c>
      <c r="AY34" s="5"/>
      <c r="AZ34" s="4">
        <f ca="1">IFERROR(__xludf.DUMMYFUNCTION("""COMPUTED_VALUE"""),45225)</f>
        <v>45225</v>
      </c>
      <c r="BA34" s="5"/>
      <c r="BB34" s="4">
        <f ca="1">IFERROR(__xludf.DUMMYFUNCTION("""COMPUTED_VALUE"""),45226)</f>
        <v>45226</v>
      </c>
      <c r="BC34" s="5"/>
      <c r="BD34" s="4">
        <f ca="1">IFERROR(__xludf.DUMMYFUNCTION("""COMPUTED_VALUE"""),45227)</f>
        <v>45227</v>
      </c>
      <c r="BE34" s="5"/>
      <c r="BF34" s="4">
        <f ca="1">IFERROR(__xludf.DUMMYFUNCTION("""COMPUTED_VALUE"""),45228)</f>
        <v>45228</v>
      </c>
      <c r="BG34" s="5"/>
      <c r="BH34" s="4">
        <f ca="1">IFERROR(__xludf.DUMMYFUNCTION("""COMPUTED_VALUE"""),45229)</f>
        <v>45229</v>
      </c>
      <c r="BI34" s="5"/>
      <c r="BJ34" s="4">
        <f ca="1">IFERROR(__xludf.DUMMYFUNCTION("""COMPUTED_VALUE"""),45230)</f>
        <v>45230</v>
      </c>
      <c r="BK34" s="5"/>
      <c r="BL34" s="6" t="str">
        <f ca="1">IFERROR(__xludf.DUMMYFUNCTION("""COMPUTED_VALUE"""),"HORAS EXTRA")</f>
        <v>HORAS EXTRA</v>
      </c>
    </row>
    <row r="35" spans="1:64" ht="12.75" x14ac:dyDescent="0.2">
      <c r="A35" s="18"/>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8"/>
    </row>
    <row r="36" spans="1:64" ht="79.5" customHeight="1" x14ac:dyDescent="0.2">
      <c r="A36" s="17"/>
      <c r="B36" s="16"/>
      <c r="C36" s="17"/>
      <c r="D36" s="16"/>
      <c r="E36" s="17"/>
      <c r="F36" s="16"/>
      <c r="G36" s="17"/>
      <c r="H36" s="16"/>
      <c r="I36" s="17"/>
      <c r="J36" s="16"/>
      <c r="K36" s="17"/>
      <c r="L36" s="16"/>
      <c r="M36" s="17"/>
      <c r="N36" s="16"/>
      <c r="O36" s="17"/>
      <c r="P36" s="16"/>
      <c r="Q36" s="17"/>
      <c r="R36" s="16"/>
      <c r="S36" s="17"/>
      <c r="T36" s="16"/>
      <c r="U36" s="17"/>
      <c r="V36" s="16"/>
      <c r="W36" s="17"/>
      <c r="X36" s="16"/>
      <c r="Y36" s="17"/>
      <c r="Z36" s="16"/>
      <c r="AA36" s="17"/>
      <c r="AB36" s="16"/>
      <c r="AC36" s="17"/>
      <c r="AD36" s="16"/>
      <c r="AE36" s="17"/>
      <c r="AF36" s="16"/>
      <c r="AG36" s="17"/>
      <c r="AH36" s="16"/>
      <c r="AI36" s="17"/>
      <c r="AJ36" s="16"/>
      <c r="AK36" s="17"/>
      <c r="AL36" s="16"/>
      <c r="AM36" s="17"/>
      <c r="AN36" s="16"/>
      <c r="AO36" s="17"/>
      <c r="AP36" s="16"/>
      <c r="AQ36" s="17"/>
      <c r="AR36" s="16"/>
      <c r="AS36" s="17"/>
      <c r="AT36" s="16"/>
      <c r="AU36" s="17"/>
      <c r="AV36" s="16"/>
      <c r="AW36" s="17"/>
      <c r="AX36" s="16"/>
      <c r="AY36" s="17"/>
      <c r="AZ36" s="16"/>
      <c r="BA36" s="17"/>
      <c r="BB36" s="16"/>
      <c r="BC36" s="17"/>
      <c r="BD36" s="16"/>
      <c r="BE36" s="17"/>
      <c r="BF36" s="16"/>
      <c r="BG36" s="17"/>
      <c r="BH36" s="16"/>
      <c r="BI36" s="17"/>
      <c r="BJ36" s="16"/>
      <c r="BK36" s="17"/>
      <c r="BL36" s="8"/>
    </row>
    <row r="37" spans="1:64" ht="12.75" x14ac:dyDescent="0.2">
      <c r="A37" s="9" t="str">
        <f ca="1">IFERROR(__xludf.DUMMYFUNCTION("""COMPUTED_VALUE"""),"HORAS EXTRA/PRIMA ALIMENTICIA")</f>
        <v>HORAS EXTRA/PRIMA ALIMENTICIA</v>
      </c>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
        <f ca="1">IFERROR(__xludf.DUMMYFUNCTION("""COMPUTED_VALUE"""),0)</f>
        <v>0</v>
      </c>
    </row>
    <row r="38" spans="1:64" ht="12.75" x14ac:dyDescent="0.2">
      <c r="A38" s="3" t="str">
        <f ca="1">IFERROR(__xludf.DUMMYFUNCTION("""COMPUTED_VALUE"""),"NOMBRE")</f>
        <v>NOMBRE</v>
      </c>
      <c r="B38" s="4">
        <f ca="1">IFERROR(__xludf.DUMMYFUNCTION("""COMPUTED_VALUE"""),45200)</f>
        <v>45200</v>
      </c>
      <c r="C38" s="5"/>
      <c r="D38" s="4">
        <f ca="1">IFERROR(__xludf.DUMMYFUNCTION("""COMPUTED_VALUE"""),45201)</f>
        <v>45201</v>
      </c>
      <c r="E38" s="5"/>
      <c r="F38" s="4">
        <f ca="1">IFERROR(__xludf.DUMMYFUNCTION("""COMPUTED_VALUE"""),45202)</f>
        <v>45202</v>
      </c>
      <c r="G38" s="5"/>
      <c r="H38" s="4">
        <f ca="1">IFERROR(__xludf.DUMMYFUNCTION("""COMPUTED_VALUE"""),45203)</f>
        <v>45203</v>
      </c>
      <c r="I38" s="5"/>
      <c r="J38" s="4">
        <f ca="1">IFERROR(__xludf.DUMMYFUNCTION("""COMPUTED_VALUE"""),45204)</f>
        <v>45204</v>
      </c>
      <c r="K38" s="5"/>
      <c r="L38" s="4">
        <f ca="1">IFERROR(__xludf.DUMMYFUNCTION("""COMPUTED_VALUE"""),45205)</f>
        <v>45205</v>
      </c>
      <c r="M38" s="5"/>
      <c r="N38" s="4">
        <f ca="1">IFERROR(__xludf.DUMMYFUNCTION("""COMPUTED_VALUE"""),45206)</f>
        <v>45206</v>
      </c>
      <c r="O38" s="5"/>
      <c r="P38" s="4">
        <f ca="1">IFERROR(__xludf.DUMMYFUNCTION("""COMPUTED_VALUE"""),45207)</f>
        <v>45207</v>
      </c>
      <c r="Q38" s="5"/>
      <c r="R38" s="4">
        <f ca="1">IFERROR(__xludf.DUMMYFUNCTION("""COMPUTED_VALUE"""),45208)</f>
        <v>45208</v>
      </c>
      <c r="S38" s="5"/>
      <c r="T38" s="4">
        <f ca="1">IFERROR(__xludf.DUMMYFUNCTION("""COMPUTED_VALUE"""),45209)</f>
        <v>45209</v>
      </c>
      <c r="U38" s="5"/>
      <c r="V38" s="4">
        <f ca="1">IFERROR(__xludf.DUMMYFUNCTION("""COMPUTED_VALUE"""),45210)</f>
        <v>45210</v>
      </c>
      <c r="W38" s="5"/>
      <c r="X38" s="4">
        <f ca="1">IFERROR(__xludf.DUMMYFUNCTION("""COMPUTED_VALUE"""),45211)</f>
        <v>45211</v>
      </c>
      <c r="Y38" s="5"/>
      <c r="Z38" s="4">
        <f ca="1">IFERROR(__xludf.DUMMYFUNCTION("""COMPUTED_VALUE"""),45212)</f>
        <v>45212</v>
      </c>
      <c r="AA38" s="5"/>
      <c r="AB38" s="4">
        <f ca="1">IFERROR(__xludf.DUMMYFUNCTION("""COMPUTED_VALUE"""),45213)</f>
        <v>45213</v>
      </c>
      <c r="AC38" s="5"/>
      <c r="AD38" s="4">
        <f ca="1">IFERROR(__xludf.DUMMYFUNCTION("""COMPUTED_VALUE"""),45214)</f>
        <v>45214</v>
      </c>
      <c r="AE38" s="5"/>
      <c r="AF38" s="4">
        <f ca="1">IFERROR(__xludf.DUMMYFUNCTION("""COMPUTED_VALUE"""),45215)</f>
        <v>45215</v>
      </c>
      <c r="AG38" s="5"/>
      <c r="AH38" s="4">
        <f ca="1">IFERROR(__xludf.DUMMYFUNCTION("""COMPUTED_VALUE"""),45216)</f>
        <v>45216</v>
      </c>
      <c r="AI38" s="5"/>
      <c r="AJ38" s="4">
        <f ca="1">IFERROR(__xludf.DUMMYFUNCTION("""COMPUTED_VALUE"""),45217)</f>
        <v>45217</v>
      </c>
      <c r="AK38" s="5"/>
      <c r="AL38" s="4">
        <f ca="1">IFERROR(__xludf.DUMMYFUNCTION("""COMPUTED_VALUE"""),45218)</f>
        <v>45218</v>
      </c>
      <c r="AM38" s="5"/>
      <c r="AN38" s="4">
        <f ca="1">IFERROR(__xludf.DUMMYFUNCTION("""COMPUTED_VALUE"""),45219)</f>
        <v>45219</v>
      </c>
      <c r="AO38" s="5"/>
      <c r="AP38" s="4">
        <f ca="1">IFERROR(__xludf.DUMMYFUNCTION("""COMPUTED_VALUE"""),45220)</f>
        <v>45220</v>
      </c>
      <c r="AQ38" s="5"/>
      <c r="AR38" s="4">
        <f ca="1">IFERROR(__xludf.DUMMYFUNCTION("""COMPUTED_VALUE"""),45221)</f>
        <v>45221</v>
      </c>
      <c r="AS38" s="5"/>
      <c r="AT38" s="4">
        <f ca="1">IFERROR(__xludf.DUMMYFUNCTION("""COMPUTED_VALUE"""),45222)</f>
        <v>45222</v>
      </c>
      <c r="AU38" s="5"/>
      <c r="AV38" s="4">
        <f ca="1">IFERROR(__xludf.DUMMYFUNCTION("""COMPUTED_VALUE"""),45223)</f>
        <v>45223</v>
      </c>
      <c r="AW38" s="5"/>
      <c r="AX38" s="4">
        <f ca="1">IFERROR(__xludf.DUMMYFUNCTION("""COMPUTED_VALUE"""),45224)</f>
        <v>45224</v>
      </c>
      <c r="AY38" s="5"/>
      <c r="AZ38" s="4">
        <f ca="1">IFERROR(__xludf.DUMMYFUNCTION("""COMPUTED_VALUE"""),45225)</f>
        <v>45225</v>
      </c>
      <c r="BA38" s="5"/>
      <c r="BB38" s="4">
        <f ca="1">IFERROR(__xludf.DUMMYFUNCTION("""COMPUTED_VALUE"""),45226)</f>
        <v>45226</v>
      </c>
      <c r="BC38" s="5"/>
      <c r="BD38" s="4">
        <f ca="1">IFERROR(__xludf.DUMMYFUNCTION("""COMPUTED_VALUE"""),45227)</f>
        <v>45227</v>
      </c>
      <c r="BE38" s="5"/>
      <c r="BF38" s="4">
        <f ca="1">IFERROR(__xludf.DUMMYFUNCTION("""COMPUTED_VALUE"""),45228)</f>
        <v>45228</v>
      </c>
      <c r="BG38" s="5"/>
      <c r="BH38" s="4">
        <f ca="1">IFERROR(__xludf.DUMMYFUNCTION("""COMPUTED_VALUE"""),45229)</f>
        <v>45229</v>
      </c>
      <c r="BI38" s="5"/>
      <c r="BJ38" s="4">
        <f ca="1">IFERROR(__xludf.DUMMYFUNCTION("""COMPUTED_VALUE"""),45230)</f>
        <v>45230</v>
      </c>
      <c r="BK38" s="5"/>
      <c r="BL38" s="6" t="str">
        <f ca="1">IFERROR(__xludf.DUMMYFUNCTION("""COMPUTED_VALUE"""),"HORAS EXTRA")</f>
        <v>HORAS EXTRA</v>
      </c>
    </row>
    <row r="39" spans="1:64" ht="12.75" x14ac:dyDescent="0.2">
      <c r="A39" s="18"/>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8"/>
    </row>
    <row r="40" spans="1:64" ht="79.5" customHeight="1" x14ac:dyDescent="0.2">
      <c r="A40" s="17"/>
      <c r="B40" s="16"/>
      <c r="C40" s="17"/>
      <c r="D40" s="16"/>
      <c r="E40" s="17"/>
      <c r="F40" s="16"/>
      <c r="G40" s="17"/>
      <c r="H40" s="16"/>
      <c r="I40" s="17"/>
      <c r="J40" s="16"/>
      <c r="K40" s="17"/>
      <c r="L40" s="16"/>
      <c r="M40" s="17"/>
      <c r="N40" s="16"/>
      <c r="O40" s="17"/>
      <c r="P40" s="16"/>
      <c r="Q40" s="17"/>
      <c r="R40" s="16"/>
      <c r="S40" s="17"/>
      <c r="T40" s="16"/>
      <c r="U40" s="17"/>
      <c r="V40" s="16"/>
      <c r="W40" s="17"/>
      <c r="X40" s="16"/>
      <c r="Y40" s="17"/>
      <c r="Z40" s="16"/>
      <c r="AA40" s="17"/>
      <c r="AB40" s="16"/>
      <c r="AC40" s="17"/>
      <c r="AD40" s="16"/>
      <c r="AE40" s="17"/>
      <c r="AF40" s="16"/>
      <c r="AG40" s="17"/>
      <c r="AH40" s="16"/>
      <c r="AI40" s="17"/>
      <c r="AJ40" s="16"/>
      <c r="AK40" s="17"/>
      <c r="AL40" s="16"/>
      <c r="AM40" s="17"/>
      <c r="AN40" s="16"/>
      <c r="AO40" s="17"/>
      <c r="AP40" s="16"/>
      <c r="AQ40" s="17"/>
      <c r="AR40" s="16"/>
      <c r="AS40" s="17"/>
      <c r="AT40" s="16"/>
      <c r="AU40" s="17"/>
      <c r="AV40" s="16"/>
      <c r="AW40" s="17"/>
      <c r="AX40" s="16"/>
      <c r="AY40" s="17"/>
      <c r="AZ40" s="16"/>
      <c r="BA40" s="17"/>
      <c r="BB40" s="16"/>
      <c r="BC40" s="17"/>
      <c r="BD40" s="16"/>
      <c r="BE40" s="17"/>
      <c r="BF40" s="16"/>
      <c r="BG40" s="17"/>
      <c r="BH40" s="16"/>
      <c r="BI40" s="17"/>
      <c r="BJ40" s="16"/>
      <c r="BK40" s="17"/>
      <c r="BL40" s="8"/>
    </row>
    <row r="41" spans="1:64" ht="12.75" x14ac:dyDescent="0.2">
      <c r="A41" s="9" t="str">
        <f ca="1">IFERROR(__xludf.DUMMYFUNCTION("""COMPUTED_VALUE"""),"HORAS EXTRA/PRIMA ALIMENTICIA")</f>
        <v>HORAS EXTRA/PRIMA ALIMENTICIA</v>
      </c>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
        <f ca="1">IFERROR(__xludf.DUMMYFUNCTION("""COMPUTED_VALUE"""),0)</f>
        <v>0</v>
      </c>
    </row>
    <row r="42" spans="1:64" ht="12.75" x14ac:dyDescent="0.2">
      <c r="A42" s="3" t="str">
        <f ca="1">IFERROR(__xludf.DUMMYFUNCTION("""COMPUTED_VALUE"""),"NOMBRE")</f>
        <v>NOMBRE</v>
      </c>
      <c r="B42" s="4">
        <f ca="1">IFERROR(__xludf.DUMMYFUNCTION("""COMPUTED_VALUE"""),45200)</f>
        <v>45200</v>
      </c>
      <c r="C42" s="5"/>
      <c r="D42" s="4">
        <f ca="1">IFERROR(__xludf.DUMMYFUNCTION("""COMPUTED_VALUE"""),45201)</f>
        <v>45201</v>
      </c>
      <c r="E42" s="5"/>
      <c r="F42" s="4">
        <f ca="1">IFERROR(__xludf.DUMMYFUNCTION("""COMPUTED_VALUE"""),45202)</f>
        <v>45202</v>
      </c>
      <c r="G42" s="5"/>
      <c r="H42" s="4">
        <f ca="1">IFERROR(__xludf.DUMMYFUNCTION("""COMPUTED_VALUE"""),45203)</f>
        <v>45203</v>
      </c>
      <c r="I42" s="5"/>
      <c r="J42" s="4">
        <f ca="1">IFERROR(__xludf.DUMMYFUNCTION("""COMPUTED_VALUE"""),45204)</f>
        <v>45204</v>
      </c>
      <c r="K42" s="5"/>
      <c r="L42" s="4">
        <f ca="1">IFERROR(__xludf.DUMMYFUNCTION("""COMPUTED_VALUE"""),45205)</f>
        <v>45205</v>
      </c>
      <c r="M42" s="5"/>
      <c r="N42" s="4">
        <f ca="1">IFERROR(__xludf.DUMMYFUNCTION("""COMPUTED_VALUE"""),45206)</f>
        <v>45206</v>
      </c>
      <c r="O42" s="5"/>
      <c r="P42" s="4">
        <f ca="1">IFERROR(__xludf.DUMMYFUNCTION("""COMPUTED_VALUE"""),45207)</f>
        <v>45207</v>
      </c>
      <c r="Q42" s="5"/>
      <c r="R42" s="4">
        <f ca="1">IFERROR(__xludf.DUMMYFUNCTION("""COMPUTED_VALUE"""),45208)</f>
        <v>45208</v>
      </c>
      <c r="S42" s="5"/>
      <c r="T42" s="4">
        <f ca="1">IFERROR(__xludf.DUMMYFUNCTION("""COMPUTED_VALUE"""),45209)</f>
        <v>45209</v>
      </c>
      <c r="U42" s="5"/>
      <c r="V42" s="4">
        <f ca="1">IFERROR(__xludf.DUMMYFUNCTION("""COMPUTED_VALUE"""),45210)</f>
        <v>45210</v>
      </c>
      <c r="W42" s="5"/>
      <c r="X42" s="4">
        <f ca="1">IFERROR(__xludf.DUMMYFUNCTION("""COMPUTED_VALUE"""),45211)</f>
        <v>45211</v>
      </c>
      <c r="Y42" s="5"/>
      <c r="Z42" s="4">
        <f ca="1">IFERROR(__xludf.DUMMYFUNCTION("""COMPUTED_VALUE"""),45212)</f>
        <v>45212</v>
      </c>
      <c r="AA42" s="5"/>
      <c r="AB42" s="4">
        <f ca="1">IFERROR(__xludf.DUMMYFUNCTION("""COMPUTED_VALUE"""),45213)</f>
        <v>45213</v>
      </c>
      <c r="AC42" s="5"/>
      <c r="AD42" s="4">
        <f ca="1">IFERROR(__xludf.DUMMYFUNCTION("""COMPUTED_VALUE"""),45214)</f>
        <v>45214</v>
      </c>
      <c r="AE42" s="5"/>
      <c r="AF42" s="4">
        <f ca="1">IFERROR(__xludf.DUMMYFUNCTION("""COMPUTED_VALUE"""),45215)</f>
        <v>45215</v>
      </c>
      <c r="AG42" s="5"/>
      <c r="AH42" s="4">
        <f ca="1">IFERROR(__xludf.DUMMYFUNCTION("""COMPUTED_VALUE"""),45216)</f>
        <v>45216</v>
      </c>
      <c r="AI42" s="5"/>
      <c r="AJ42" s="4">
        <f ca="1">IFERROR(__xludf.DUMMYFUNCTION("""COMPUTED_VALUE"""),45217)</f>
        <v>45217</v>
      </c>
      <c r="AK42" s="5"/>
      <c r="AL42" s="4">
        <f ca="1">IFERROR(__xludf.DUMMYFUNCTION("""COMPUTED_VALUE"""),45218)</f>
        <v>45218</v>
      </c>
      <c r="AM42" s="5"/>
      <c r="AN42" s="4">
        <f ca="1">IFERROR(__xludf.DUMMYFUNCTION("""COMPUTED_VALUE"""),45219)</f>
        <v>45219</v>
      </c>
      <c r="AO42" s="5"/>
      <c r="AP42" s="4">
        <f ca="1">IFERROR(__xludf.DUMMYFUNCTION("""COMPUTED_VALUE"""),45220)</f>
        <v>45220</v>
      </c>
      <c r="AQ42" s="5"/>
      <c r="AR42" s="4">
        <f ca="1">IFERROR(__xludf.DUMMYFUNCTION("""COMPUTED_VALUE"""),45221)</f>
        <v>45221</v>
      </c>
      <c r="AS42" s="5"/>
      <c r="AT42" s="4">
        <f ca="1">IFERROR(__xludf.DUMMYFUNCTION("""COMPUTED_VALUE"""),45222)</f>
        <v>45222</v>
      </c>
      <c r="AU42" s="5"/>
      <c r="AV42" s="4">
        <f ca="1">IFERROR(__xludf.DUMMYFUNCTION("""COMPUTED_VALUE"""),45223)</f>
        <v>45223</v>
      </c>
      <c r="AW42" s="5"/>
      <c r="AX42" s="4">
        <f ca="1">IFERROR(__xludf.DUMMYFUNCTION("""COMPUTED_VALUE"""),45224)</f>
        <v>45224</v>
      </c>
      <c r="AY42" s="5"/>
      <c r="AZ42" s="4">
        <f ca="1">IFERROR(__xludf.DUMMYFUNCTION("""COMPUTED_VALUE"""),45225)</f>
        <v>45225</v>
      </c>
      <c r="BA42" s="5"/>
      <c r="BB42" s="4">
        <f ca="1">IFERROR(__xludf.DUMMYFUNCTION("""COMPUTED_VALUE"""),45226)</f>
        <v>45226</v>
      </c>
      <c r="BC42" s="5"/>
      <c r="BD42" s="4">
        <f ca="1">IFERROR(__xludf.DUMMYFUNCTION("""COMPUTED_VALUE"""),45227)</f>
        <v>45227</v>
      </c>
      <c r="BE42" s="5"/>
      <c r="BF42" s="4">
        <f ca="1">IFERROR(__xludf.DUMMYFUNCTION("""COMPUTED_VALUE"""),45228)</f>
        <v>45228</v>
      </c>
      <c r="BG42" s="5"/>
      <c r="BH42" s="4">
        <f ca="1">IFERROR(__xludf.DUMMYFUNCTION("""COMPUTED_VALUE"""),45229)</f>
        <v>45229</v>
      </c>
      <c r="BI42" s="5"/>
      <c r="BJ42" s="4">
        <f ca="1">IFERROR(__xludf.DUMMYFUNCTION("""COMPUTED_VALUE"""),45230)</f>
        <v>45230</v>
      </c>
      <c r="BK42" s="5"/>
      <c r="BL42" s="6" t="str">
        <f ca="1">IFERROR(__xludf.DUMMYFUNCTION("""COMPUTED_VALUE"""),"HORAS EXTRA")</f>
        <v>HORAS EXTRA</v>
      </c>
    </row>
    <row r="43" spans="1:64" ht="12.75" x14ac:dyDescent="0.2">
      <c r="A43" s="18"/>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8"/>
    </row>
    <row r="44" spans="1:64" ht="79.5" customHeight="1" x14ac:dyDescent="0.2">
      <c r="A44" s="17"/>
      <c r="B44" s="16"/>
      <c r="C44" s="17"/>
      <c r="D44" s="16"/>
      <c r="E44" s="17"/>
      <c r="F44" s="16"/>
      <c r="G44" s="17"/>
      <c r="H44" s="16"/>
      <c r="I44" s="17"/>
      <c r="J44" s="16"/>
      <c r="K44" s="17"/>
      <c r="L44" s="16"/>
      <c r="M44" s="17"/>
      <c r="N44" s="16"/>
      <c r="O44" s="17"/>
      <c r="P44" s="16"/>
      <c r="Q44" s="17"/>
      <c r="R44" s="16"/>
      <c r="S44" s="17"/>
      <c r="T44" s="16"/>
      <c r="U44" s="17"/>
      <c r="V44" s="16"/>
      <c r="W44" s="17"/>
      <c r="X44" s="16"/>
      <c r="Y44" s="17"/>
      <c r="Z44" s="16"/>
      <c r="AA44" s="17"/>
      <c r="AB44" s="16"/>
      <c r="AC44" s="17"/>
      <c r="AD44" s="16"/>
      <c r="AE44" s="17"/>
      <c r="AF44" s="16"/>
      <c r="AG44" s="17"/>
      <c r="AH44" s="16"/>
      <c r="AI44" s="17"/>
      <c r="AJ44" s="16"/>
      <c r="AK44" s="17"/>
      <c r="AL44" s="16"/>
      <c r="AM44" s="17"/>
      <c r="AN44" s="16"/>
      <c r="AO44" s="17"/>
      <c r="AP44" s="16"/>
      <c r="AQ44" s="17"/>
      <c r="AR44" s="16"/>
      <c r="AS44" s="17"/>
      <c r="AT44" s="16"/>
      <c r="AU44" s="17"/>
      <c r="AV44" s="16"/>
      <c r="AW44" s="17"/>
      <c r="AX44" s="16"/>
      <c r="AY44" s="17"/>
      <c r="AZ44" s="16"/>
      <c r="BA44" s="17"/>
      <c r="BB44" s="16"/>
      <c r="BC44" s="17"/>
      <c r="BD44" s="16"/>
      <c r="BE44" s="17"/>
      <c r="BF44" s="16"/>
      <c r="BG44" s="17"/>
      <c r="BH44" s="16"/>
      <c r="BI44" s="17"/>
      <c r="BJ44" s="16"/>
      <c r="BK44" s="17"/>
      <c r="BL44" s="8"/>
    </row>
    <row r="45" spans="1:64" ht="12.75" x14ac:dyDescent="0.2">
      <c r="A45" s="9" t="str">
        <f ca="1">IFERROR(__xludf.DUMMYFUNCTION("""COMPUTED_VALUE"""),"HORAS EXTRA/PRIMA ALIMENTICIA")</f>
        <v>HORAS EXTRA/PRIMA ALIMENTICIA</v>
      </c>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
        <f ca="1">IFERROR(__xludf.DUMMYFUNCTION("""COMPUTED_VALUE"""),0)</f>
        <v>0</v>
      </c>
    </row>
    <row r="46" spans="1:64" ht="12.75" x14ac:dyDescent="0.2">
      <c r="A46" s="3" t="str">
        <f ca="1">IFERROR(__xludf.DUMMYFUNCTION("""COMPUTED_VALUE"""),"NOMBRE")</f>
        <v>NOMBRE</v>
      </c>
      <c r="B46" s="4">
        <f ca="1">IFERROR(__xludf.DUMMYFUNCTION("""COMPUTED_VALUE"""),45200)</f>
        <v>45200</v>
      </c>
      <c r="C46" s="5"/>
      <c r="D46" s="4">
        <f ca="1">IFERROR(__xludf.DUMMYFUNCTION("""COMPUTED_VALUE"""),45201)</f>
        <v>45201</v>
      </c>
      <c r="E46" s="5"/>
      <c r="F46" s="4">
        <f ca="1">IFERROR(__xludf.DUMMYFUNCTION("""COMPUTED_VALUE"""),45202)</f>
        <v>45202</v>
      </c>
      <c r="G46" s="5"/>
      <c r="H46" s="4">
        <f ca="1">IFERROR(__xludf.DUMMYFUNCTION("""COMPUTED_VALUE"""),45203)</f>
        <v>45203</v>
      </c>
      <c r="I46" s="5"/>
      <c r="J46" s="4">
        <f ca="1">IFERROR(__xludf.DUMMYFUNCTION("""COMPUTED_VALUE"""),45204)</f>
        <v>45204</v>
      </c>
      <c r="K46" s="5"/>
      <c r="L46" s="4">
        <f ca="1">IFERROR(__xludf.DUMMYFUNCTION("""COMPUTED_VALUE"""),45205)</f>
        <v>45205</v>
      </c>
      <c r="M46" s="5"/>
      <c r="N46" s="4">
        <f ca="1">IFERROR(__xludf.DUMMYFUNCTION("""COMPUTED_VALUE"""),45206)</f>
        <v>45206</v>
      </c>
      <c r="O46" s="5"/>
      <c r="P46" s="4">
        <f ca="1">IFERROR(__xludf.DUMMYFUNCTION("""COMPUTED_VALUE"""),45207)</f>
        <v>45207</v>
      </c>
      <c r="Q46" s="5"/>
      <c r="R46" s="4">
        <f ca="1">IFERROR(__xludf.DUMMYFUNCTION("""COMPUTED_VALUE"""),45208)</f>
        <v>45208</v>
      </c>
      <c r="S46" s="5"/>
      <c r="T46" s="4">
        <f ca="1">IFERROR(__xludf.DUMMYFUNCTION("""COMPUTED_VALUE"""),45209)</f>
        <v>45209</v>
      </c>
      <c r="U46" s="5"/>
      <c r="V46" s="4">
        <f ca="1">IFERROR(__xludf.DUMMYFUNCTION("""COMPUTED_VALUE"""),45210)</f>
        <v>45210</v>
      </c>
      <c r="W46" s="5"/>
      <c r="X46" s="4">
        <f ca="1">IFERROR(__xludf.DUMMYFUNCTION("""COMPUTED_VALUE"""),45211)</f>
        <v>45211</v>
      </c>
      <c r="Y46" s="5"/>
      <c r="Z46" s="4">
        <f ca="1">IFERROR(__xludf.DUMMYFUNCTION("""COMPUTED_VALUE"""),45212)</f>
        <v>45212</v>
      </c>
      <c r="AA46" s="5"/>
      <c r="AB46" s="4">
        <f ca="1">IFERROR(__xludf.DUMMYFUNCTION("""COMPUTED_VALUE"""),45213)</f>
        <v>45213</v>
      </c>
      <c r="AC46" s="5"/>
      <c r="AD46" s="4">
        <f ca="1">IFERROR(__xludf.DUMMYFUNCTION("""COMPUTED_VALUE"""),45214)</f>
        <v>45214</v>
      </c>
      <c r="AE46" s="5"/>
      <c r="AF46" s="4">
        <f ca="1">IFERROR(__xludf.DUMMYFUNCTION("""COMPUTED_VALUE"""),45215)</f>
        <v>45215</v>
      </c>
      <c r="AG46" s="5"/>
      <c r="AH46" s="4">
        <f ca="1">IFERROR(__xludf.DUMMYFUNCTION("""COMPUTED_VALUE"""),45216)</f>
        <v>45216</v>
      </c>
      <c r="AI46" s="5"/>
      <c r="AJ46" s="4">
        <f ca="1">IFERROR(__xludf.DUMMYFUNCTION("""COMPUTED_VALUE"""),45217)</f>
        <v>45217</v>
      </c>
      <c r="AK46" s="5"/>
      <c r="AL46" s="4">
        <f ca="1">IFERROR(__xludf.DUMMYFUNCTION("""COMPUTED_VALUE"""),45218)</f>
        <v>45218</v>
      </c>
      <c r="AM46" s="5"/>
      <c r="AN46" s="4">
        <f ca="1">IFERROR(__xludf.DUMMYFUNCTION("""COMPUTED_VALUE"""),45219)</f>
        <v>45219</v>
      </c>
      <c r="AO46" s="5"/>
      <c r="AP46" s="4">
        <f ca="1">IFERROR(__xludf.DUMMYFUNCTION("""COMPUTED_VALUE"""),45220)</f>
        <v>45220</v>
      </c>
      <c r="AQ46" s="5"/>
      <c r="AR46" s="4">
        <f ca="1">IFERROR(__xludf.DUMMYFUNCTION("""COMPUTED_VALUE"""),45221)</f>
        <v>45221</v>
      </c>
      <c r="AS46" s="5"/>
      <c r="AT46" s="4">
        <f ca="1">IFERROR(__xludf.DUMMYFUNCTION("""COMPUTED_VALUE"""),45222)</f>
        <v>45222</v>
      </c>
      <c r="AU46" s="5"/>
      <c r="AV46" s="4">
        <f ca="1">IFERROR(__xludf.DUMMYFUNCTION("""COMPUTED_VALUE"""),45223)</f>
        <v>45223</v>
      </c>
      <c r="AW46" s="5"/>
      <c r="AX46" s="4">
        <f ca="1">IFERROR(__xludf.DUMMYFUNCTION("""COMPUTED_VALUE"""),45224)</f>
        <v>45224</v>
      </c>
      <c r="AY46" s="5"/>
      <c r="AZ46" s="4">
        <f ca="1">IFERROR(__xludf.DUMMYFUNCTION("""COMPUTED_VALUE"""),45225)</f>
        <v>45225</v>
      </c>
      <c r="BA46" s="5"/>
      <c r="BB46" s="4">
        <f ca="1">IFERROR(__xludf.DUMMYFUNCTION("""COMPUTED_VALUE"""),45226)</f>
        <v>45226</v>
      </c>
      <c r="BC46" s="5"/>
      <c r="BD46" s="4">
        <f ca="1">IFERROR(__xludf.DUMMYFUNCTION("""COMPUTED_VALUE"""),45227)</f>
        <v>45227</v>
      </c>
      <c r="BE46" s="5"/>
      <c r="BF46" s="4">
        <f ca="1">IFERROR(__xludf.DUMMYFUNCTION("""COMPUTED_VALUE"""),45228)</f>
        <v>45228</v>
      </c>
      <c r="BG46" s="5"/>
      <c r="BH46" s="4">
        <f ca="1">IFERROR(__xludf.DUMMYFUNCTION("""COMPUTED_VALUE"""),45229)</f>
        <v>45229</v>
      </c>
      <c r="BI46" s="5"/>
      <c r="BJ46" s="4">
        <f ca="1">IFERROR(__xludf.DUMMYFUNCTION("""COMPUTED_VALUE"""),45230)</f>
        <v>45230</v>
      </c>
      <c r="BK46" s="5"/>
      <c r="BL46" s="6" t="str">
        <f ca="1">IFERROR(__xludf.DUMMYFUNCTION("""COMPUTED_VALUE"""),"HORAS EXTRA")</f>
        <v>HORAS EXTRA</v>
      </c>
    </row>
    <row r="47" spans="1:64" ht="12.75" x14ac:dyDescent="0.2">
      <c r="A47" s="18"/>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8"/>
    </row>
    <row r="48" spans="1:64" ht="79.5" customHeight="1" x14ac:dyDescent="0.2">
      <c r="A48" s="17"/>
      <c r="B48" s="16"/>
      <c r="C48" s="17"/>
      <c r="D48" s="16"/>
      <c r="E48" s="17"/>
      <c r="F48" s="16"/>
      <c r="G48" s="17"/>
      <c r="H48" s="16"/>
      <c r="I48" s="17"/>
      <c r="J48" s="16"/>
      <c r="K48" s="17"/>
      <c r="L48" s="16"/>
      <c r="M48" s="17"/>
      <c r="N48" s="16"/>
      <c r="O48" s="17"/>
      <c r="P48" s="16"/>
      <c r="Q48" s="17"/>
      <c r="R48" s="16"/>
      <c r="S48" s="17"/>
      <c r="T48" s="16"/>
      <c r="U48" s="17"/>
      <c r="V48" s="16"/>
      <c r="W48" s="17"/>
      <c r="X48" s="16"/>
      <c r="Y48" s="17"/>
      <c r="Z48" s="16"/>
      <c r="AA48" s="17"/>
      <c r="AB48" s="16"/>
      <c r="AC48" s="17"/>
      <c r="AD48" s="16"/>
      <c r="AE48" s="17"/>
      <c r="AF48" s="16"/>
      <c r="AG48" s="17"/>
      <c r="AH48" s="16"/>
      <c r="AI48" s="17"/>
      <c r="AJ48" s="16"/>
      <c r="AK48" s="17"/>
      <c r="AL48" s="16"/>
      <c r="AM48" s="17"/>
      <c r="AN48" s="16"/>
      <c r="AO48" s="17"/>
      <c r="AP48" s="16"/>
      <c r="AQ48" s="17"/>
      <c r="AR48" s="16"/>
      <c r="AS48" s="17"/>
      <c r="AT48" s="16"/>
      <c r="AU48" s="17"/>
      <c r="AV48" s="16"/>
      <c r="AW48" s="17"/>
      <c r="AX48" s="16"/>
      <c r="AY48" s="17"/>
      <c r="AZ48" s="16"/>
      <c r="BA48" s="17"/>
      <c r="BB48" s="16"/>
      <c r="BC48" s="17"/>
      <c r="BD48" s="16"/>
      <c r="BE48" s="17"/>
      <c r="BF48" s="16"/>
      <c r="BG48" s="17"/>
      <c r="BH48" s="16"/>
      <c r="BI48" s="17"/>
      <c r="BJ48" s="16"/>
      <c r="BK48" s="17"/>
      <c r="BL48" s="8"/>
    </row>
    <row r="49" spans="1:64" ht="12.75" x14ac:dyDescent="0.2">
      <c r="A49" s="9" t="str">
        <f ca="1">IFERROR(__xludf.DUMMYFUNCTION("""COMPUTED_VALUE"""),"HORAS EXTRA/PRIMA ALIMENTICIA")</f>
        <v>HORAS EXTRA/PRIMA ALIMENTICIA</v>
      </c>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
        <f ca="1">IFERROR(__xludf.DUMMYFUNCTION("""COMPUTED_VALUE"""),0)</f>
        <v>0</v>
      </c>
    </row>
    <row r="50" spans="1:64" ht="12.75" x14ac:dyDescent="0.2">
      <c r="A50" s="3" t="str">
        <f ca="1">IFERROR(__xludf.DUMMYFUNCTION("""COMPUTED_VALUE"""),"NOMBRE")</f>
        <v>NOMBRE</v>
      </c>
      <c r="B50" s="4">
        <f ca="1">IFERROR(__xludf.DUMMYFUNCTION("""COMPUTED_VALUE"""),45200)</f>
        <v>45200</v>
      </c>
      <c r="C50" s="5"/>
      <c r="D50" s="4">
        <f ca="1">IFERROR(__xludf.DUMMYFUNCTION("""COMPUTED_VALUE"""),45201)</f>
        <v>45201</v>
      </c>
      <c r="E50" s="5"/>
      <c r="F50" s="4">
        <f ca="1">IFERROR(__xludf.DUMMYFUNCTION("""COMPUTED_VALUE"""),45202)</f>
        <v>45202</v>
      </c>
      <c r="G50" s="5"/>
      <c r="H50" s="4">
        <f ca="1">IFERROR(__xludf.DUMMYFUNCTION("""COMPUTED_VALUE"""),45203)</f>
        <v>45203</v>
      </c>
      <c r="I50" s="5"/>
      <c r="J50" s="4">
        <f ca="1">IFERROR(__xludf.DUMMYFUNCTION("""COMPUTED_VALUE"""),45204)</f>
        <v>45204</v>
      </c>
      <c r="K50" s="5"/>
      <c r="L50" s="4">
        <f ca="1">IFERROR(__xludf.DUMMYFUNCTION("""COMPUTED_VALUE"""),45205)</f>
        <v>45205</v>
      </c>
      <c r="M50" s="5"/>
      <c r="N50" s="4">
        <f ca="1">IFERROR(__xludf.DUMMYFUNCTION("""COMPUTED_VALUE"""),45206)</f>
        <v>45206</v>
      </c>
      <c r="O50" s="5"/>
      <c r="P50" s="4">
        <f ca="1">IFERROR(__xludf.DUMMYFUNCTION("""COMPUTED_VALUE"""),45207)</f>
        <v>45207</v>
      </c>
      <c r="Q50" s="5"/>
      <c r="R50" s="4">
        <f ca="1">IFERROR(__xludf.DUMMYFUNCTION("""COMPUTED_VALUE"""),45208)</f>
        <v>45208</v>
      </c>
      <c r="S50" s="5"/>
      <c r="T50" s="4">
        <f ca="1">IFERROR(__xludf.DUMMYFUNCTION("""COMPUTED_VALUE"""),45209)</f>
        <v>45209</v>
      </c>
      <c r="U50" s="5"/>
      <c r="V50" s="4">
        <f ca="1">IFERROR(__xludf.DUMMYFUNCTION("""COMPUTED_VALUE"""),45210)</f>
        <v>45210</v>
      </c>
      <c r="W50" s="5"/>
      <c r="X50" s="4">
        <f ca="1">IFERROR(__xludf.DUMMYFUNCTION("""COMPUTED_VALUE"""),45211)</f>
        <v>45211</v>
      </c>
      <c r="Y50" s="5"/>
      <c r="Z50" s="4">
        <f ca="1">IFERROR(__xludf.DUMMYFUNCTION("""COMPUTED_VALUE"""),45212)</f>
        <v>45212</v>
      </c>
      <c r="AA50" s="5"/>
      <c r="AB50" s="4">
        <f ca="1">IFERROR(__xludf.DUMMYFUNCTION("""COMPUTED_VALUE"""),45213)</f>
        <v>45213</v>
      </c>
      <c r="AC50" s="5"/>
      <c r="AD50" s="4">
        <f ca="1">IFERROR(__xludf.DUMMYFUNCTION("""COMPUTED_VALUE"""),45214)</f>
        <v>45214</v>
      </c>
      <c r="AE50" s="5"/>
      <c r="AF50" s="4">
        <f ca="1">IFERROR(__xludf.DUMMYFUNCTION("""COMPUTED_VALUE"""),45215)</f>
        <v>45215</v>
      </c>
      <c r="AG50" s="5"/>
      <c r="AH50" s="4">
        <f ca="1">IFERROR(__xludf.DUMMYFUNCTION("""COMPUTED_VALUE"""),45216)</f>
        <v>45216</v>
      </c>
      <c r="AI50" s="5"/>
      <c r="AJ50" s="4">
        <f ca="1">IFERROR(__xludf.DUMMYFUNCTION("""COMPUTED_VALUE"""),45217)</f>
        <v>45217</v>
      </c>
      <c r="AK50" s="5"/>
      <c r="AL50" s="4">
        <f ca="1">IFERROR(__xludf.DUMMYFUNCTION("""COMPUTED_VALUE"""),45218)</f>
        <v>45218</v>
      </c>
      <c r="AM50" s="5"/>
      <c r="AN50" s="4">
        <f ca="1">IFERROR(__xludf.DUMMYFUNCTION("""COMPUTED_VALUE"""),45219)</f>
        <v>45219</v>
      </c>
      <c r="AO50" s="5"/>
      <c r="AP50" s="4">
        <f ca="1">IFERROR(__xludf.DUMMYFUNCTION("""COMPUTED_VALUE"""),45220)</f>
        <v>45220</v>
      </c>
      <c r="AQ50" s="5"/>
      <c r="AR50" s="4">
        <f ca="1">IFERROR(__xludf.DUMMYFUNCTION("""COMPUTED_VALUE"""),45221)</f>
        <v>45221</v>
      </c>
      <c r="AS50" s="5"/>
      <c r="AT50" s="4">
        <f ca="1">IFERROR(__xludf.DUMMYFUNCTION("""COMPUTED_VALUE"""),45222)</f>
        <v>45222</v>
      </c>
      <c r="AU50" s="5"/>
      <c r="AV50" s="4">
        <f ca="1">IFERROR(__xludf.DUMMYFUNCTION("""COMPUTED_VALUE"""),45223)</f>
        <v>45223</v>
      </c>
      <c r="AW50" s="5"/>
      <c r="AX50" s="4">
        <f ca="1">IFERROR(__xludf.DUMMYFUNCTION("""COMPUTED_VALUE"""),45224)</f>
        <v>45224</v>
      </c>
      <c r="AY50" s="5"/>
      <c r="AZ50" s="4">
        <f ca="1">IFERROR(__xludf.DUMMYFUNCTION("""COMPUTED_VALUE"""),45225)</f>
        <v>45225</v>
      </c>
      <c r="BA50" s="5"/>
      <c r="BB50" s="4">
        <f ca="1">IFERROR(__xludf.DUMMYFUNCTION("""COMPUTED_VALUE"""),45226)</f>
        <v>45226</v>
      </c>
      <c r="BC50" s="5"/>
      <c r="BD50" s="4">
        <f ca="1">IFERROR(__xludf.DUMMYFUNCTION("""COMPUTED_VALUE"""),45227)</f>
        <v>45227</v>
      </c>
      <c r="BE50" s="5"/>
      <c r="BF50" s="4">
        <f ca="1">IFERROR(__xludf.DUMMYFUNCTION("""COMPUTED_VALUE"""),45228)</f>
        <v>45228</v>
      </c>
      <c r="BG50" s="5"/>
      <c r="BH50" s="4">
        <f ca="1">IFERROR(__xludf.DUMMYFUNCTION("""COMPUTED_VALUE"""),45229)</f>
        <v>45229</v>
      </c>
      <c r="BI50" s="5"/>
      <c r="BJ50" s="4">
        <f ca="1">IFERROR(__xludf.DUMMYFUNCTION("""COMPUTED_VALUE"""),45230)</f>
        <v>45230</v>
      </c>
      <c r="BK50" s="5"/>
      <c r="BL50" s="6" t="str">
        <f ca="1">IFERROR(__xludf.DUMMYFUNCTION("""COMPUTED_VALUE"""),"HORAS EXTRA")</f>
        <v>HORAS EXTRA</v>
      </c>
    </row>
    <row r="51" spans="1:64" ht="12.75" x14ac:dyDescent="0.2">
      <c r="A51" s="18"/>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8"/>
    </row>
    <row r="52" spans="1:64" ht="79.5" customHeight="1" x14ac:dyDescent="0.2">
      <c r="A52" s="17"/>
      <c r="B52" s="16"/>
      <c r="C52" s="17"/>
      <c r="D52" s="16"/>
      <c r="E52" s="17"/>
      <c r="F52" s="16"/>
      <c r="G52" s="17"/>
      <c r="H52" s="16"/>
      <c r="I52" s="17"/>
      <c r="J52" s="16"/>
      <c r="K52" s="17"/>
      <c r="L52" s="16"/>
      <c r="M52" s="17"/>
      <c r="N52" s="16"/>
      <c r="O52" s="17"/>
      <c r="P52" s="16"/>
      <c r="Q52" s="17"/>
      <c r="R52" s="16"/>
      <c r="S52" s="17"/>
      <c r="T52" s="16"/>
      <c r="U52" s="17"/>
      <c r="V52" s="16"/>
      <c r="W52" s="17"/>
      <c r="X52" s="16"/>
      <c r="Y52" s="17"/>
      <c r="Z52" s="16"/>
      <c r="AA52" s="17"/>
      <c r="AB52" s="16"/>
      <c r="AC52" s="17"/>
      <c r="AD52" s="16"/>
      <c r="AE52" s="17"/>
      <c r="AF52" s="16"/>
      <c r="AG52" s="17"/>
      <c r="AH52" s="16"/>
      <c r="AI52" s="17"/>
      <c r="AJ52" s="16"/>
      <c r="AK52" s="17"/>
      <c r="AL52" s="16"/>
      <c r="AM52" s="17"/>
      <c r="AN52" s="16"/>
      <c r="AO52" s="17"/>
      <c r="AP52" s="16"/>
      <c r="AQ52" s="17"/>
      <c r="AR52" s="16"/>
      <c r="AS52" s="17"/>
      <c r="AT52" s="16"/>
      <c r="AU52" s="17"/>
      <c r="AV52" s="16"/>
      <c r="AW52" s="17"/>
      <c r="AX52" s="16"/>
      <c r="AY52" s="17"/>
      <c r="AZ52" s="16"/>
      <c r="BA52" s="17"/>
      <c r="BB52" s="16"/>
      <c r="BC52" s="17"/>
      <c r="BD52" s="16"/>
      <c r="BE52" s="17"/>
      <c r="BF52" s="16"/>
      <c r="BG52" s="17"/>
      <c r="BH52" s="16"/>
      <c r="BI52" s="17"/>
      <c r="BJ52" s="16"/>
      <c r="BK52" s="17"/>
      <c r="BL52" s="8"/>
    </row>
    <row r="53" spans="1:64" ht="12.75" x14ac:dyDescent="0.2">
      <c r="A53" s="9" t="str">
        <f ca="1">IFERROR(__xludf.DUMMYFUNCTION("""COMPUTED_VALUE"""),"HORAS EXTRA/PRIMA ALIMENTICIA")</f>
        <v>HORAS EXTRA/PRIMA ALIMENTICIA</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
        <f ca="1">IFERROR(__xludf.DUMMYFUNCTION("""COMPUTED_VALUE"""),0)</f>
        <v>0</v>
      </c>
    </row>
    <row r="54" spans="1:64" ht="12.75" x14ac:dyDescent="0.2">
      <c r="A54" s="3" t="str">
        <f ca="1">IFERROR(__xludf.DUMMYFUNCTION("""COMPUTED_VALUE"""),"NOMBRE")</f>
        <v>NOMBRE</v>
      </c>
      <c r="B54" s="4">
        <f ca="1">IFERROR(__xludf.DUMMYFUNCTION("""COMPUTED_VALUE"""),45200)</f>
        <v>45200</v>
      </c>
      <c r="C54" s="5"/>
      <c r="D54" s="4">
        <f ca="1">IFERROR(__xludf.DUMMYFUNCTION("""COMPUTED_VALUE"""),45201)</f>
        <v>45201</v>
      </c>
      <c r="E54" s="5"/>
      <c r="F54" s="4">
        <f ca="1">IFERROR(__xludf.DUMMYFUNCTION("""COMPUTED_VALUE"""),45202)</f>
        <v>45202</v>
      </c>
      <c r="G54" s="5"/>
      <c r="H54" s="4">
        <f ca="1">IFERROR(__xludf.DUMMYFUNCTION("""COMPUTED_VALUE"""),45203)</f>
        <v>45203</v>
      </c>
      <c r="I54" s="5"/>
      <c r="J54" s="4">
        <f ca="1">IFERROR(__xludf.DUMMYFUNCTION("""COMPUTED_VALUE"""),45204)</f>
        <v>45204</v>
      </c>
      <c r="K54" s="5"/>
      <c r="L54" s="4">
        <f ca="1">IFERROR(__xludf.DUMMYFUNCTION("""COMPUTED_VALUE"""),45205)</f>
        <v>45205</v>
      </c>
      <c r="M54" s="5"/>
      <c r="N54" s="4">
        <f ca="1">IFERROR(__xludf.DUMMYFUNCTION("""COMPUTED_VALUE"""),45206)</f>
        <v>45206</v>
      </c>
      <c r="O54" s="5"/>
      <c r="P54" s="4">
        <f ca="1">IFERROR(__xludf.DUMMYFUNCTION("""COMPUTED_VALUE"""),45207)</f>
        <v>45207</v>
      </c>
      <c r="Q54" s="5"/>
      <c r="R54" s="4">
        <f ca="1">IFERROR(__xludf.DUMMYFUNCTION("""COMPUTED_VALUE"""),45208)</f>
        <v>45208</v>
      </c>
      <c r="S54" s="5"/>
      <c r="T54" s="4">
        <f ca="1">IFERROR(__xludf.DUMMYFUNCTION("""COMPUTED_VALUE"""),45209)</f>
        <v>45209</v>
      </c>
      <c r="U54" s="5"/>
      <c r="V54" s="4">
        <f ca="1">IFERROR(__xludf.DUMMYFUNCTION("""COMPUTED_VALUE"""),45210)</f>
        <v>45210</v>
      </c>
      <c r="W54" s="5"/>
      <c r="X54" s="4">
        <f ca="1">IFERROR(__xludf.DUMMYFUNCTION("""COMPUTED_VALUE"""),45211)</f>
        <v>45211</v>
      </c>
      <c r="Y54" s="5"/>
      <c r="Z54" s="4">
        <f ca="1">IFERROR(__xludf.DUMMYFUNCTION("""COMPUTED_VALUE"""),45212)</f>
        <v>45212</v>
      </c>
      <c r="AA54" s="5"/>
      <c r="AB54" s="4">
        <f ca="1">IFERROR(__xludf.DUMMYFUNCTION("""COMPUTED_VALUE"""),45213)</f>
        <v>45213</v>
      </c>
      <c r="AC54" s="5"/>
      <c r="AD54" s="4">
        <f ca="1">IFERROR(__xludf.DUMMYFUNCTION("""COMPUTED_VALUE"""),45214)</f>
        <v>45214</v>
      </c>
      <c r="AE54" s="5"/>
      <c r="AF54" s="4">
        <f ca="1">IFERROR(__xludf.DUMMYFUNCTION("""COMPUTED_VALUE"""),45215)</f>
        <v>45215</v>
      </c>
      <c r="AG54" s="5"/>
      <c r="AH54" s="4">
        <f ca="1">IFERROR(__xludf.DUMMYFUNCTION("""COMPUTED_VALUE"""),45216)</f>
        <v>45216</v>
      </c>
      <c r="AI54" s="5"/>
      <c r="AJ54" s="4">
        <f ca="1">IFERROR(__xludf.DUMMYFUNCTION("""COMPUTED_VALUE"""),45217)</f>
        <v>45217</v>
      </c>
      <c r="AK54" s="5"/>
      <c r="AL54" s="4">
        <f ca="1">IFERROR(__xludf.DUMMYFUNCTION("""COMPUTED_VALUE"""),45218)</f>
        <v>45218</v>
      </c>
      <c r="AM54" s="5"/>
      <c r="AN54" s="4">
        <f ca="1">IFERROR(__xludf.DUMMYFUNCTION("""COMPUTED_VALUE"""),45219)</f>
        <v>45219</v>
      </c>
      <c r="AO54" s="5"/>
      <c r="AP54" s="4">
        <f ca="1">IFERROR(__xludf.DUMMYFUNCTION("""COMPUTED_VALUE"""),45220)</f>
        <v>45220</v>
      </c>
      <c r="AQ54" s="5"/>
      <c r="AR54" s="4">
        <f ca="1">IFERROR(__xludf.DUMMYFUNCTION("""COMPUTED_VALUE"""),45221)</f>
        <v>45221</v>
      </c>
      <c r="AS54" s="5"/>
      <c r="AT54" s="4">
        <f ca="1">IFERROR(__xludf.DUMMYFUNCTION("""COMPUTED_VALUE"""),45222)</f>
        <v>45222</v>
      </c>
      <c r="AU54" s="5"/>
      <c r="AV54" s="4">
        <f ca="1">IFERROR(__xludf.DUMMYFUNCTION("""COMPUTED_VALUE"""),45223)</f>
        <v>45223</v>
      </c>
      <c r="AW54" s="5"/>
      <c r="AX54" s="4">
        <f ca="1">IFERROR(__xludf.DUMMYFUNCTION("""COMPUTED_VALUE"""),45224)</f>
        <v>45224</v>
      </c>
      <c r="AY54" s="5"/>
      <c r="AZ54" s="4">
        <f ca="1">IFERROR(__xludf.DUMMYFUNCTION("""COMPUTED_VALUE"""),45225)</f>
        <v>45225</v>
      </c>
      <c r="BA54" s="5"/>
      <c r="BB54" s="4">
        <f ca="1">IFERROR(__xludf.DUMMYFUNCTION("""COMPUTED_VALUE"""),45226)</f>
        <v>45226</v>
      </c>
      <c r="BC54" s="5"/>
      <c r="BD54" s="4">
        <f ca="1">IFERROR(__xludf.DUMMYFUNCTION("""COMPUTED_VALUE"""),45227)</f>
        <v>45227</v>
      </c>
      <c r="BE54" s="5"/>
      <c r="BF54" s="4">
        <f ca="1">IFERROR(__xludf.DUMMYFUNCTION("""COMPUTED_VALUE"""),45228)</f>
        <v>45228</v>
      </c>
      <c r="BG54" s="5"/>
      <c r="BH54" s="4">
        <f ca="1">IFERROR(__xludf.DUMMYFUNCTION("""COMPUTED_VALUE"""),45229)</f>
        <v>45229</v>
      </c>
      <c r="BI54" s="5"/>
      <c r="BJ54" s="4">
        <f ca="1">IFERROR(__xludf.DUMMYFUNCTION("""COMPUTED_VALUE"""),45230)</f>
        <v>45230</v>
      </c>
      <c r="BK54" s="5"/>
      <c r="BL54" s="6" t="str">
        <f ca="1">IFERROR(__xludf.DUMMYFUNCTION("""COMPUTED_VALUE"""),"HORAS EXTRA")</f>
        <v>HORAS EXTRA</v>
      </c>
    </row>
    <row r="55" spans="1:64" ht="12.75" x14ac:dyDescent="0.2">
      <c r="A55" s="18"/>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8"/>
    </row>
    <row r="56" spans="1:64" ht="79.5" customHeight="1" x14ac:dyDescent="0.2">
      <c r="A56" s="17"/>
      <c r="B56" s="16"/>
      <c r="C56" s="17"/>
      <c r="D56" s="16"/>
      <c r="E56" s="17"/>
      <c r="F56" s="16"/>
      <c r="G56" s="17"/>
      <c r="H56" s="16"/>
      <c r="I56" s="17"/>
      <c r="J56" s="16"/>
      <c r="K56" s="17"/>
      <c r="L56" s="16"/>
      <c r="M56" s="17"/>
      <c r="N56" s="16"/>
      <c r="O56" s="17"/>
      <c r="P56" s="16"/>
      <c r="Q56" s="17"/>
      <c r="R56" s="16"/>
      <c r="S56" s="17"/>
      <c r="T56" s="16"/>
      <c r="U56" s="17"/>
      <c r="V56" s="16"/>
      <c r="W56" s="17"/>
      <c r="X56" s="16"/>
      <c r="Y56" s="17"/>
      <c r="Z56" s="16"/>
      <c r="AA56" s="17"/>
      <c r="AB56" s="16"/>
      <c r="AC56" s="17"/>
      <c r="AD56" s="16"/>
      <c r="AE56" s="17"/>
      <c r="AF56" s="16"/>
      <c r="AG56" s="17"/>
      <c r="AH56" s="16"/>
      <c r="AI56" s="17"/>
      <c r="AJ56" s="16"/>
      <c r="AK56" s="17"/>
      <c r="AL56" s="16"/>
      <c r="AM56" s="17"/>
      <c r="AN56" s="16"/>
      <c r="AO56" s="17"/>
      <c r="AP56" s="16"/>
      <c r="AQ56" s="17"/>
      <c r="AR56" s="16"/>
      <c r="AS56" s="17"/>
      <c r="AT56" s="16"/>
      <c r="AU56" s="17"/>
      <c r="AV56" s="16"/>
      <c r="AW56" s="17"/>
      <c r="AX56" s="16"/>
      <c r="AY56" s="17"/>
      <c r="AZ56" s="16"/>
      <c r="BA56" s="17"/>
      <c r="BB56" s="16"/>
      <c r="BC56" s="17"/>
      <c r="BD56" s="16"/>
      <c r="BE56" s="17"/>
      <c r="BF56" s="16"/>
      <c r="BG56" s="17"/>
      <c r="BH56" s="16"/>
      <c r="BI56" s="17"/>
      <c r="BJ56" s="16"/>
      <c r="BK56" s="17"/>
      <c r="BL56" s="8"/>
    </row>
    <row r="57" spans="1:64" ht="12.75" x14ac:dyDescent="0.2">
      <c r="A57" s="9" t="str">
        <f ca="1">IFERROR(__xludf.DUMMYFUNCTION("""COMPUTED_VALUE"""),"HORAS EXTRA/PRIMA ALIMENTICIA")</f>
        <v>HORAS EXTRA/PRIMA ALIMENTICIA</v>
      </c>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
        <f ca="1">IFERROR(__xludf.DUMMYFUNCTION("""COMPUTED_VALUE"""),0)</f>
        <v>0</v>
      </c>
    </row>
    <row r="58" spans="1:64" ht="12.75" x14ac:dyDescent="0.2">
      <c r="A58" s="3" t="str">
        <f ca="1">IFERROR(__xludf.DUMMYFUNCTION("""COMPUTED_VALUE"""),"NOMBRE")</f>
        <v>NOMBRE</v>
      </c>
      <c r="B58" s="4">
        <f ca="1">IFERROR(__xludf.DUMMYFUNCTION("""COMPUTED_VALUE"""),45200)</f>
        <v>45200</v>
      </c>
      <c r="C58" s="5"/>
      <c r="D58" s="4">
        <f ca="1">IFERROR(__xludf.DUMMYFUNCTION("""COMPUTED_VALUE"""),45201)</f>
        <v>45201</v>
      </c>
      <c r="E58" s="5"/>
      <c r="F58" s="4">
        <f ca="1">IFERROR(__xludf.DUMMYFUNCTION("""COMPUTED_VALUE"""),45202)</f>
        <v>45202</v>
      </c>
      <c r="G58" s="5"/>
      <c r="H58" s="4">
        <f ca="1">IFERROR(__xludf.DUMMYFUNCTION("""COMPUTED_VALUE"""),45203)</f>
        <v>45203</v>
      </c>
      <c r="I58" s="5"/>
      <c r="J58" s="4">
        <f ca="1">IFERROR(__xludf.DUMMYFUNCTION("""COMPUTED_VALUE"""),45204)</f>
        <v>45204</v>
      </c>
      <c r="K58" s="5"/>
      <c r="L58" s="4">
        <f ca="1">IFERROR(__xludf.DUMMYFUNCTION("""COMPUTED_VALUE"""),45205)</f>
        <v>45205</v>
      </c>
      <c r="M58" s="5"/>
      <c r="N58" s="4">
        <f ca="1">IFERROR(__xludf.DUMMYFUNCTION("""COMPUTED_VALUE"""),45206)</f>
        <v>45206</v>
      </c>
      <c r="O58" s="5"/>
      <c r="P58" s="4">
        <f ca="1">IFERROR(__xludf.DUMMYFUNCTION("""COMPUTED_VALUE"""),45207)</f>
        <v>45207</v>
      </c>
      <c r="Q58" s="5"/>
      <c r="R58" s="4">
        <f ca="1">IFERROR(__xludf.DUMMYFUNCTION("""COMPUTED_VALUE"""),45208)</f>
        <v>45208</v>
      </c>
      <c r="S58" s="5"/>
      <c r="T58" s="4">
        <f ca="1">IFERROR(__xludf.DUMMYFUNCTION("""COMPUTED_VALUE"""),45209)</f>
        <v>45209</v>
      </c>
      <c r="U58" s="5"/>
      <c r="V58" s="4">
        <f ca="1">IFERROR(__xludf.DUMMYFUNCTION("""COMPUTED_VALUE"""),45210)</f>
        <v>45210</v>
      </c>
      <c r="W58" s="5"/>
      <c r="X58" s="4">
        <f ca="1">IFERROR(__xludf.DUMMYFUNCTION("""COMPUTED_VALUE"""),45211)</f>
        <v>45211</v>
      </c>
      <c r="Y58" s="5"/>
      <c r="Z58" s="4">
        <f ca="1">IFERROR(__xludf.DUMMYFUNCTION("""COMPUTED_VALUE"""),45212)</f>
        <v>45212</v>
      </c>
      <c r="AA58" s="5"/>
      <c r="AB58" s="4">
        <f ca="1">IFERROR(__xludf.DUMMYFUNCTION("""COMPUTED_VALUE"""),45213)</f>
        <v>45213</v>
      </c>
      <c r="AC58" s="5"/>
      <c r="AD58" s="4">
        <f ca="1">IFERROR(__xludf.DUMMYFUNCTION("""COMPUTED_VALUE"""),45214)</f>
        <v>45214</v>
      </c>
      <c r="AE58" s="5"/>
      <c r="AF58" s="4">
        <f ca="1">IFERROR(__xludf.DUMMYFUNCTION("""COMPUTED_VALUE"""),45215)</f>
        <v>45215</v>
      </c>
      <c r="AG58" s="5"/>
      <c r="AH58" s="4">
        <f ca="1">IFERROR(__xludf.DUMMYFUNCTION("""COMPUTED_VALUE"""),45216)</f>
        <v>45216</v>
      </c>
      <c r="AI58" s="5"/>
      <c r="AJ58" s="4">
        <f ca="1">IFERROR(__xludf.DUMMYFUNCTION("""COMPUTED_VALUE"""),45217)</f>
        <v>45217</v>
      </c>
      <c r="AK58" s="5"/>
      <c r="AL58" s="4">
        <f ca="1">IFERROR(__xludf.DUMMYFUNCTION("""COMPUTED_VALUE"""),45218)</f>
        <v>45218</v>
      </c>
      <c r="AM58" s="5"/>
      <c r="AN58" s="4">
        <f ca="1">IFERROR(__xludf.DUMMYFUNCTION("""COMPUTED_VALUE"""),45219)</f>
        <v>45219</v>
      </c>
      <c r="AO58" s="5"/>
      <c r="AP58" s="4">
        <f ca="1">IFERROR(__xludf.DUMMYFUNCTION("""COMPUTED_VALUE"""),45220)</f>
        <v>45220</v>
      </c>
      <c r="AQ58" s="5"/>
      <c r="AR58" s="4">
        <f ca="1">IFERROR(__xludf.DUMMYFUNCTION("""COMPUTED_VALUE"""),45221)</f>
        <v>45221</v>
      </c>
      <c r="AS58" s="5"/>
      <c r="AT58" s="4">
        <f ca="1">IFERROR(__xludf.DUMMYFUNCTION("""COMPUTED_VALUE"""),45222)</f>
        <v>45222</v>
      </c>
      <c r="AU58" s="5"/>
      <c r="AV58" s="4">
        <f ca="1">IFERROR(__xludf.DUMMYFUNCTION("""COMPUTED_VALUE"""),45223)</f>
        <v>45223</v>
      </c>
      <c r="AW58" s="5"/>
      <c r="AX58" s="4">
        <f ca="1">IFERROR(__xludf.DUMMYFUNCTION("""COMPUTED_VALUE"""),45224)</f>
        <v>45224</v>
      </c>
      <c r="AY58" s="5"/>
      <c r="AZ58" s="4">
        <f ca="1">IFERROR(__xludf.DUMMYFUNCTION("""COMPUTED_VALUE"""),45225)</f>
        <v>45225</v>
      </c>
      <c r="BA58" s="5"/>
      <c r="BB58" s="4">
        <f ca="1">IFERROR(__xludf.DUMMYFUNCTION("""COMPUTED_VALUE"""),45226)</f>
        <v>45226</v>
      </c>
      <c r="BC58" s="5"/>
      <c r="BD58" s="4">
        <f ca="1">IFERROR(__xludf.DUMMYFUNCTION("""COMPUTED_VALUE"""),45227)</f>
        <v>45227</v>
      </c>
      <c r="BE58" s="5"/>
      <c r="BF58" s="4">
        <f ca="1">IFERROR(__xludf.DUMMYFUNCTION("""COMPUTED_VALUE"""),45228)</f>
        <v>45228</v>
      </c>
      <c r="BG58" s="5"/>
      <c r="BH58" s="4">
        <f ca="1">IFERROR(__xludf.DUMMYFUNCTION("""COMPUTED_VALUE"""),45229)</f>
        <v>45229</v>
      </c>
      <c r="BI58" s="5"/>
      <c r="BJ58" s="4">
        <f ca="1">IFERROR(__xludf.DUMMYFUNCTION("""COMPUTED_VALUE"""),45230)</f>
        <v>45230</v>
      </c>
      <c r="BK58" s="5"/>
      <c r="BL58" s="6" t="str">
        <f ca="1">IFERROR(__xludf.DUMMYFUNCTION("""COMPUTED_VALUE"""),"HORAS EXTRA")</f>
        <v>HORAS EXTRA</v>
      </c>
    </row>
    <row r="59" spans="1:64" ht="12.75" x14ac:dyDescent="0.2">
      <c r="A59" s="18"/>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8"/>
    </row>
    <row r="60" spans="1:64" ht="79.5" customHeight="1" x14ac:dyDescent="0.2">
      <c r="A60" s="17"/>
      <c r="B60" s="16"/>
      <c r="C60" s="17"/>
      <c r="D60" s="16"/>
      <c r="E60" s="17"/>
      <c r="F60" s="16"/>
      <c r="G60" s="17"/>
      <c r="H60" s="16"/>
      <c r="I60" s="17"/>
      <c r="J60" s="16"/>
      <c r="K60" s="17"/>
      <c r="L60" s="16"/>
      <c r="M60" s="17"/>
      <c r="N60" s="16"/>
      <c r="O60" s="17"/>
      <c r="P60" s="16"/>
      <c r="Q60" s="17"/>
      <c r="R60" s="16"/>
      <c r="S60" s="17"/>
      <c r="T60" s="16"/>
      <c r="U60" s="17"/>
      <c r="V60" s="16"/>
      <c r="W60" s="17"/>
      <c r="X60" s="16"/>
      <c r="Y60" s="17"/>
      <c r="Z60" s="16"/>
      <c r="AA60" s="17"/>
      <c r="AB60" s="16"/>
      <c r="AC60" s="17"/>
      <c r="AD60" s="16"/>
      <c r="AE60" s="17"/>
      <c r="AF60" s="16"/>
      <c r="AG60" s="17"/>
      <c r="AH60" s="16"/>
      <c r="AI60" s="17"/>
      <c r="AJ60" s="16"/>
      <c r="AK60" s="17"/>
      <c r="AL60" s="16"/>
      <c r="AM60" s="17"/>
      <c r="AN60" s="16"/>
      <c r="AO60" s="17"/>
      <c r="AP60" s="16"/>
      <c r="AQ60" s="17"/>
      <c r="AR60" s="16"/>
      <c r="AS60" s="17"/>
      <c r="AT60" s="16"/>
      <c r="AU60" s="17"/>
      <c r="AV60" s="16"/>
      <c r="AW60" s="17"/>
      <c r="AX60" s="16"/>
      <c r="AY60" s="17"/>
      <c r="AZ60" s="16"/>
      <c r="BA60" s="17"/>
      <c r="BB60" s="16"/>
      <c r="BC60" s="17"/>
      <c r="BD60" s="16"/>
      <c r="BE60" s="17"/>
      <c r="BF60" s="16"/>
      <c r="BG60" s="17"/>
      <c r="BH60" s="16"/>
      <c r="BI60" s="17"/>
      <c r="BJ60" s="16"/>
      <c r="BK60" s="17"/>
      <c r="BL60" s="8"/>
    </row>
    <row r="61" spans="1:64" ht="12.75" x14ac:dyDescent="0.2">
      <c r="A61" s="9" t="str">
        <f ca="1">IFERROR(__xludf.DUMMYFUNCTION("""COMPUTED_VALUE"""),"HORAS EXTRA/PRIMA ALIMENTICIA")</f>
        <v>HORAS EXTRA/PRIMA ALIMENTICIA</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
        <f ca="1">IFERROR(__xludf.DUMMYFUNCTION("""COMPUTED_VALUE"""),0)</f>
        <v>0</v>
      </c>
    </row>
    <row r="62" spans="1:64" ht="12.75" x14ac:dyDescent="0.2">
      <c r="A62" s="3" t="str">
        <f ca="1">IFERROR(__xludf.DUMMYFUNCTION("""COMPUTED_VALUE"""),"NOMBRE")</f>
        <v>NOMBRE</v>
      </c>
      <c r="B62" s="4">
        <f ca="1">IFERROR(__xludf.DUMMYFUNCTION("""COMPUTED_VALUE"""),45200)</f>
        <v>45200</v>
      </c>
      <c r="C62" s="5"/>
      <c r="D62" s="4">
        <f ca="1">IFERROR(__xludf.DUMMYFUNCTION("""COMPUTED_VALUE"""),45201)</f>
        <v>45201</v>
      </c>
      <c r="E62" s="5"/>
      <c r="F62" s="4">
        <f ca="1">IFERROR(__xludf.DUMMYFUNCTION("""COMPUTED_VALUE"""),45202)</f>
        <v>45202</v>
      </c>
      <c r="G62" s="5"/>
      <c r="H62" s="4">
        <f ca="1">IFERROR(__xludf.DUMMYFUNCTION("""COMPUTED_VALUE"""),45203)</f>
        <v>45203</v>
      </c>
      <c r="I62" s="5"/>
      <c r="J62" s="4">
        <f ca="1">IFERROR(__xludf.DUMMYFUNCTION("""COMPUTED_VALUE"""),45204)</f>
        <v>45204</v>
      </c>
      <c r="K62" s="5"/>
      <c r="L62" s="4">
        <f ca="1">IFERROR(__xludf.DUMMYFUNCTION("""COMPUTED_VALUE"""),45205)</f>
        <v>45205</v>
      </c>
      <c r="M62" s="5"/>
      <c r="N62" s="4">
        <f ca="1">IFERROR(__xludf.DUMMYFUNCTION("""COMPUTED_VALUE"""),45206)</f>
        <v>45206</v>
      </c>
      <c r="O62" s="5"/>
      <c r="P62" s="4">
        <f ca="1">IFERROR(__xludf.DUMMYFUNCTION("""COMPUTED_VALUE"""),45207)</f>
        <v>45207</v>
      </c>
      <c r="Q62" s="5"/>
      <c r="R62" s="4">
        <f ca="1">IFERROR(__xludf.DUMMYFUNCTION("""COMPUTED_VALUE"""),45208)</f>
        <v>45208</v>
      </c>
      <c r="S62" s="5"/>
      <c r="T62" s="4">
        <f ca="1">IFERROR(__xludf.DUMMYFUNCTION("""COMPUTED_VALUE"""),45209)</f>
        <v>45209</v>
      </c>
      <c r="U62" s="5"/>
      <c r="V62" s="4">
        <f ca="1">IFERROR(__xludf.DUMMYFUNCTION("""COMPUTED_VALUE"""),45210)</f>
        <v>45210</v>
      </c>
      <c r="W62" s="5"/>
      <c r="X62" s="4">
        <f ca="1">IFERROR(__xludf.DUMMYFUNCTION("""COMPUTED_VALUE"""),45211)</f>
        <v>45211</v>
      </c>
      <c r="Y62" s="5"/>
      <c r="Z62" s="4">
        <f ca="1">IFERROR(__xludf.DUMMYFUNCTION("""COMPUTED_VALUE"""),45212)</f>
        <v>45212</v>
      </c>
      <c r="AA62" s="5"/>
      <c r="AB62" s="4">
        <f ca="1">IFERROR(__xludf.DUMMYFUNCTION("""COMPUTED_VALUE"""),45213)</f>
        <v>45213</v>
      </c>
      <c r="AC62" s="5"/>
      <c r="AD62" s="4">
        <f ca="1">IFERROR(__xludf.DUMMYFUNCTION("""COMPUTED_VALUE"""),45214)</f>
        <v>45214</v>
      </c>
      <c r="AE62" s="5"/>
      <c r="AF62" s="4">
        <f ca="1">IFERROR(__xludf.DUMMYFUNCTION("""COMPUTED_VALUE"""),45215)</f>
        <v>45215</v>
      </c>
      <c r="AG62" s="5"/>
      <c r="AH62" s="4">
        <f ca="1">IFERROR(__xludf.DUMMYFUNCTION("""COMPUTED_VALUE"""),45216)</f>
        <v>45216</v>
      </c>
      <c r="AI62" s="5"/>
      <c r="AJ62" s="4">
        <f ca="1">IFERROR(__xludf.DUMMYFUNCTION("""COMPUTED_VALUE"""),45217)</f>
        <v>45217</v>
      </c>
      <c r="AK62" s="5"/>
      <c r="AL62" s="4">
        <f ca="1">IFERROR(__xludf.DUMMYFUNCTION("""COMPUTED_VALUE"""),45218)</f>
        <v>45218</v>
      </c>
      <c r="AM62" s="5"/>
      <c r="AN62" s="4">
        <f ca="1">IFERROR(__xludf.DUMMYFUNCTION("""COMPUTED_VALUE"""),45219)</f>
        <v>45219</v>
      </c>
      <c r="AO62" s="5"/>
      <c r="AP62" s="4">
        <f ca="1">IFERROR(__xludf.DUMMYFUNCTION("""COMPUTED_VALUE"""),45220)</f>
        <v>45220</v>
      </c>
      <c r="AQ62" s="5"/>
      <c r="AR62" s="4">
        <f ca="1">IFERROR(__xludf.DUMMYFUNCTION("""COMPUTED_VALUE"""),45221)</f>
        <v>45221</v>
      </c>
      <c r="AS62" s="5"/>
      <c r="AT62" s="4">
        <f ca="1">IFERROR(__xludf.DUMMYFUNCTION("""COMPUTED_VALUE"""),45222)</f>
        <v>45222</v>
      </c>
      <c r="AU62" s="5"/>
      <c r="AV62" s="4">
        <f ca="1">IFERROR(__xludf.DUMMYFUNCTION("""COMPUTED_VALUE"""),45223)</f>
        <v>45223</v>
      </c>
      <c r="AW62" s="5"/>
      <c r="AX62" s="4">
        <f ca="1">IFERROR(__xludf.DUMMYFUNCTION("""COMPUTED_VALUE"""),45224)</f>
        <v>45224</v>
      </c>
      <c r="AY62" s="5"/>
      <c r="AZ62" s="4">
        <f ca="1">IFERROR(__xludf.DUMMYFUNCTION("""COMPUTED_VALUE"""),45225)</f>
        <v>45225</v>
      </c>
      <c r="BA62" s="5"/>
      <c r="BB62" s="4">
        <f ca="1">IFERROR(__xludf.DUMMYFUNCTION("""COMPUTED_VALUE"""),45226)</f>
        <v>45226</v>
      </c>
      <c r="BC62" s="5"/>
      <c r="BD62" s="4">
        <f ca="1">IFERROR(__xludf.DUMMYFUNCTION("""COMPUTED_VALUE"""),45227)</f>
        <v>45227</v>
      </c>
      <c r="BE62" s="5"/>
      <c r="BF62" s="4">
        <f ca="1">IFERROR(__xludf.DUMMYFUNCTION("""COMPUTED_VALUE"""),45228)</f>
        <v>45228</v>
      </c>
      <c r="BG62" s="5"/>
      <c r="BH62" s="4">
        <f ca="1">IFERROR(__xludf.DUMMYFUNCTION("""COMPUTED_VALUE"""),45229)</f>
        <v>45229</v>
      </c>
      <c r="BI62" s="5"/>
      <c r="BJ62" s="4">
        <f ca="1">IFERROR(__xludf.DUMMYFUNCTION("""COMPUTED_VALUE"""),45230)</f>
        <v>45230</v>
      </c>
      <c r="BK62" s="5"/>
      <c r="BL62" s="6" t="str">
        <f ca="1">IFERROR(__xludf.DUMMYFUNCTION("""COMPUTED_VALUE"""),"HORAS EXTRA")</f>
        <v>HORAS EXTRA</v>
      </c>
    </row>
    <row r="63" spans="1:64" ht="12.75" x14ac:dyDescent="0.2">
      <c r="A63" s="18"/>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8"/>
    </row>
    <row r="64" spans="1:64" ht="79.5" customHeight="1" x14ac:dyDescent="0.2">
      <c r="A64" s="17"/>
      <c r="B64" s="16"/>
      <c r="C64" s="17"/>
      <c r="D64" s="16"/>
      <c r="E64" s="17"/>
      <c r="F64" s="16"/>
      <c r="G64" s="17"/>
      <c r="H64" s="16"/>
      <c r="I64" s="17"/>
      <c r="J64" s="16"/>
      <c r="K64" s="17"/>
      <c r="L64" s="16"/>
      <c r="M64" s="17"/>
      <c r="N64" s="16"/>
      <c r="O64" s="17"/>
      <c r="P64" s="16"/>
      <c r="Q64" s="17"/>
      <c r="R64" s="16"/>
      <c r="S64" s="17"/>
      <c r="T64" s="16"/>
      <c r="U64" s="17"/>
      <c r="V64" s="16"/>
      <c r="W64" s="17"/>
      <c r="X64" s="16"/>
      <c r="Y64" s="17"/>
      <c r="Z64" s="16"/>
      <c r="AA64" s="17"/>
      <c r="AB64" s="16"/>
      <c r="AC64" s="17"/>
      <c r="AD64" s="16"/>
      <c r="AE64" s="17"/>
      <c r="AF64" s="16"/>
      <c r="AG64" s="17"/>
      <c r="AH64" s="16"/>
      <c r="AI64" s="17"/>
      <c r="AJ64" s="16"/>
      <c r="AK64" s="17"/>
      <c r="AL64" s="16"/>
      <c r="AM64" s="17"/>
      <c r="AN64" s="16"/>
      <c r="AO64" s="17"/>
      <c r="AP64" s="16"/>
      <c r="AQ64" s="17"/>
      <c r="AR64" s="16"/>
      <c r="AS64" s="17"/>
      <c r="AT64" s="16"/>
      <c r="AU64" s="17"/>
      <c r="AV64" s="16"/>
      <c r="AW64" s="17"/>
      <c r="AX64" s="16"/>
      <c r="AY64" s="17"/>
      <c r="AZ64" s="16"/>
      <c r="BA64" s="17"/>
      <c r="BB64" s="16"/>
      <c r="BC64" s="17"/>
      <c r="BD64" s="16"/>
      <c r="BE64" s="17"/>
      <c r="BF64" s="16"/>
      <c r="BG64" s="17"/>
      <c r="BH64" s="16"/>
      <c r="BI64" s="17"/>
      <c r="BJ64" s="16"/>
      <c r="BK64" s="17"/>
      <c r="BL64" s="8"/>
    </row>
    <row r="65" spans="1:64" ht="12.75" x14ac:dyDescent="0.2">
      <c r="A65" s="9" t="str">
        <f ca="1">IFERROR(__xludf.DUMMYFUNCTION("""COMPUTED_VALUE"""),"HORAS EXTRA/PRIMA ALIMENTICIA")</f>
        <v>HORAS EXTRA/PRIMA ALIMENTICIA</v>
      </c>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
        <f ca="1">IFERROR(__xludf.DUMMYFUNCTION("""COMPUTED_VALUE"""),0)</f>
        <v>0</v>
      </c>
    </row>
    <row r="66" spans="1:64" ht="12.75" x14ac:dyDescent="0.2">
      <c r="A66" s="3" t="str">
        <f ca="1">IFERROR(__xludf.DUMMYFUNCTION("""COMPUTED_VALUE"""),"NOMBRE")</f>
        <v>NOMBRE</v>
      </c>
      <c r="B66" s="4">
        <f ca="1">IFERROR(__xludf.DUMMYFUNCTION("""COMPUTED_VALUE"""),45200)</f>
        <v>45200</v>
      </c>
      <c r="C66" s="5"/>
      <c r="D66" s="4">
        <f ca="1">IFERROR(__xludf.DUMMYFUNCTION("""COMPUTED_VALUE"""),45201)</f>
        <v>45201</v>
      </c>
      <c r="E66" s="5"/>
      <c r="F66" s="4">
        <f ca="1">IFERROR(__xludf.DUMMYFUNCTION("""COMPUTED_VALUE"""),45202)</f>
        <v>45202</v>
      </c>
      <c r="G66" s="5"/>
      <c r="H66" s="4">
        <f ca="1">IFERROR(__xludf.DUMMYFUNCTION("""COMPUTED_VALUE"""),45203)</f>
        <v>45203</v>
      </c>
      <c r="I66" s="5"/>
      <c r="J66" s="4">
        <f ca="1">IFERROR(__xludf.DUMMYFUNCTION("""COMPUTED_VALUE"""),45204)</f>
        <v>45204</v>
      </c>
      <c r="K66" s="5"/>
      <c r="L66" s="4">
        <f ca="1">IFERROR(__xludf.DUMMYFUNCTION("""COMPUTED_VALUE"""),45205)</f>
        <v>45205</v>
      </c>
      <c r="M66" s="5"/>
      <c r="N66" s="4">
        <f ca="1">IFERROR(__xludf.DUMMYFUNCTION("""COMPUTED_VALUE"""),45206)</f>
        <v>45206</v>
      </c>
      <c r="O66" s="5"/>
      <c r="P66" s="4">
        <f ca="1">IFERROR(__xludf.DUMMYFUNCTION("""COMPUTED_VALUE"""),45207)</f>
        <v>45207</v>
      </c>
      <c r="Q66" s="5"/>
      <c r="R66" s="4">
        <f ca="1">IFERROR(__xludf.DUMMYFUNCTION("""COMPUTED_VALUE"""),45208)</f>
        <v>45208</v>
      </c>
      <c r="S66" s="5"/>
      <c r="T66" s="4">
        <f ca="1">IFERROR(__xludf.DUMMYFUNCTION("""COMPUTED_VALUE"""),45209)</f>
        <v>45209</v>
      </c>
      <c r="U66" s="5"/>
      <c r="V66" s="4">
        <f ca="1">IFERROR(__xludf.DUMMYFUNCTION("""COMPUTED_VALUE"""),45210)</f>
        <v>45210</v>
      </c>
      <c r="W66" s="5"/>
      <c r="X66" s="4">
        <f ca="1">IFERROR(__xludf.DUMMYFUNCTION("""COMPUTED_VALUE"""),45211)</f>
        <v>45211</v>
      </c>
      <c r="Y66" s="5"/>
      <c r="Z66" s="4">
        <f ca="1">IFERROR(__xludf.DUMMYFUNCTION("""COMPUTED_VALUE"""),45212)</f>
        <v>45212</v>
      </c>
      <c r="AA66" s="5"/>
      <c r="AB66" s="4">
        <f ca="1">IFERROR(__xludf.DUMMYFUNCTION("""COMPUTED_VALUE"""),45213)</f>
        <v>45213</v>
      </c>
      <c r="AC66" s="5"/>
      <c r="AD66" s="4">
        <f ca="1">IFERROR(__xludf.DUMMYFUNCTION("""COMPUTED_VALUE"""),45214)</f>
        <v>45214</v>
      </c>
      <c r="AE66" s="5"/>
      <c r="AF66" s="4">
        <f ca="1">IFERROR(__xludf.DUMMYFUNCTION("""COMPUTED_VALUE"""),45215)</f>
        <v>45215</v>
      </c>
      <c r="AG66" s="5"/>
      <c r="AH66" s="4">
        <f ca="1">IFERROR(__xludf.DUMMYFUNCTION("""COMPUTED_VALUE"""),45216)</f>
        <v>45216</v>
      </c>
      <c r="AI66" s="5"/>
      <c r="AJ66" s="4">
        <f ca="1">IFERROR(__xludf.DUMMYFUNCTION("""COMPUTED_VALUE"""),45217)</f>
        <v>45217</v>
      </c>
      <c r="AK66" s="5"/>
      <c r="AL66" s="4">
        <f ca="1">IFERROR(__xludf.DUMMYFUNCTION("""COMPUTED_VALUE"""),45218)</f>
        <v>45218</v>
      </c>
      <c r="AM66" s="5"/>
      <c r="AN66" s="4">
        <f ca="1">IFERROR(__xludf.DUMMYFUNCTION("""COMPUTED_VALUE"""),45219)</f>
        <v>45219</v>
      </c>
      <c r="AO66" s="5"/>
      <c r="AP66" s="4">
        <f ca="1">IFERROR(__xludf.DUMMYFUNCTION("""COMPUTED_VALUE"""),45220)</f>
        <v>45220</v>
      </c>
      <c r="AQ66" s="5"/>
      <c r="AR66" s="4">
        <f ca="1">IFERROR(__xludf.DUMMYFUNCTION("""COMPUTED_VALUE"""),45221)</f>
        <v>45221</v>
      </c>
      <c r="AS66" s="5"/>
      <c r="AT66" s="4">
        <f ca="1">IFERROR(__xludf.DUMMYFUNCTION("""COMPUTED_VALUE"""),45222)</f>
        <v>45222</v>
      </c>
      <c r="AU66" s="5"/>
      <c r="AV66" s="4">
        <f ca="1">IFERROR(__xludf.DUMMYFUNCTION("""COMPUTED_VALUE"""),45223)</f>
        <v>45223</v>
      </c>
      <c r="AW66" s="5"/>
      <c r="AX66" s="4">
        <f ca="1">IFERROR(__xludf.DUMMYFUNCTION("""COMPUTED_VALUE"""),45224)</f>
        <v>45224</v>
      </c>
      <c r="AY66" s="5"/>
      <c r="AZ66" s="4">
        <f ca="1">IFERROR(__xludf.DUMMYFUNCTION("""COMPUTED_VALUE"""),45225)</f>
        <v>45225</v>
      </c>
      <c r="BA66" s="5"/>
      <c r="BB66" s="4">
        <f ca="1">IFERROR(__xludf.DUMMYFUNCTION("""COMPUTED_VALUE"""),45226)</f>
        <v>45226</v>
      </c>
      <c r="BC66" s="5"/>
      <c r="BD66" s="4">
        <f ca="1">IFERROR(__xludf.DUMMYFUNCTION("""COMPUTED_VALUE"""),45227)</f>
        <v>45227</v>
      </c>
      <c r="BE66" s="5"/>
      <c r="BF66" s="4">
        <f ca="1">IFERROR(__xludf.DUMMYFUNCTION("""COMPUTED_VALUE"""),45228)</f>
        <v>45228</v>
      </c>
      <c r="BG66" s="5"/>
      <c r="BH66" s="4">
        <f ca="1">IFERROR(__xludf.DUMMYFUNCTION("""COMPUTED_VALUE"""),45229)</f>
        <v>45229</v>
      </c>
      <c r="BI66" s="5"/>
      <c r="BJ66" s="4">
        <f ca="1">IFERROR(__xludf.DUMMYFUNCTION("""COMPUTED_VALUE"""),45230)</f>
        <v>45230</v>
      </c>
      <c r="BK66" s="5"/>
      <c r="BL66" s="6" t="str">
        <f ca="1">IFERROR(__xludf.DUMMYFUNCTION("""COMPUTED_VALUE"""),"HORAS EXTRA")</f>
        <v>HORAS EXTRA</v>
      </c>
    </row>
    <row r="67" spans="1:64" ht="12.75" x14ac:dyDescent="0.2">
      <c r="A67" s="18"/>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8"/>
    </row>
    <row r="68" spans="1:64" ht="79.5" customHeight="1" x14ac:dyDescent="0.2">
      <c r="A68" s="17"/>
      <c r="B68" s="16"/>
      <c r="C68" s="17"/>
      <c r="D68" s="16"/>
      <c r="E68" s="17"/>
      <c r="F68" s="16"/>
      <c r="G68" s="17"/>
      <c r="H68" s="16"/>
      <c r="I68" s="17"/>
      <c r="J68" s="16"/>
      <c r="K68" s="17"/>
      <c r="L68" s="16"/>
      <c r="M68" s="17"/>
      <c r="N68" s="16"/>
      <c r="O68" s="17"/>
      <c r="P68" s="16"/>
      <c r="Q68" s="17"/>
      <c r="R68" s="16"/>
      <c r="S68" s="17"/>
      <c r="T68" s="16"/>
      <c r="U68" s="17"/>
      <c r="V68" s="16"/>
      <c r="W68" s="17"/>
      <c r="X68" s="16"/>
      <c r="Y68" s="17"/>
      <c r="Z68" s="16"/>
      <c r="AA68" s="17"/>
      <c r="AB68" s="16"/>
      <c r="AC68" s="17"/>
      <c r="AD68" s="16"/>
      <c r="AE68" s="17"/>
      <c r="AF68" s="16"/>
      <c r="AG68" s="17"/>
      <c r="AH68" s="16"/>
      <c r="AI68" s="17"/>
      <c r="AJ68" s="16"/>
      <c r="AK68" s="17"/>
      <c r="AL68" s="16"/>
      <c r="AM68" s="17"/>
      <c r="AN68" s="16"/>
      <c r="AO68" s="17"/>
      <c r="AP68" s="16"/>
      <c r="AQ68" s="17"/>
      <c r="AR68" s="16"/>
      <c r="AS68" s="17"/>
      <c r="AT68" s="16"/>
      <c r="AU68" s="17"/>
      <c r="AV68" s="16"/>
      <c r="AW68" s="17"/>
      <c r="AX68" s="16"/>
      <c r="AY68" s="17"/>
      <c r="AZ68" s="16"/>
      <c r="BA68" s="17"/>
      <c r="BB68" s="16"/>
      <c r="BC68" s="17"/>
      <c r="BD68" s="16"/>
      <c r="BE68" s="17"/>
      <c r="BF68" s="16"/>
      <c r="BG68" s="17"/>
      <c r="BH68" s="16"/>
      <c r="BI68" s="17"/>
      <c r="BJ68" s="16"/>
      <c r="BK68" s="17"/>
      <c r="BL68" s="8"/>
    </row>
    <row r="69" spans="1:64" ht="12.75" x14ac:dyDescent="0.2">
      <c r="A69" s="9" t="str">
        <f ca="1">IFERROR(__xludf.DUMMYFUNCTION("""COMPUTED_VALUE"""),"HORAS EXTRA/PRIMA ALIMENTICIA")</f>
        <v>HORAS EXTRA/PRIMA ALIMENTICIA</v>
      </c>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
        <f ca="1">IFERROR(__xludf.DUMMYFUNCTION("""COMPUTED_VALUE"""),0)</f>
        <v>0</v>
      </c>
    </row>
    <row r="70" spans="1:64" ht="12.75" x14ac:dyDescent="0.2">
      <c r="A70" s="3" t="str">
        <f ca="1">IFERROR(__xludf.DUMMYFUNCTION("""COMPUTED_VALUE"""),"NOMBRE")</f>
        <v>NOMBRE</v>
      </c>
      <c r="B70" s="4">
        <f ca="1">IFERROR(__xludf.DUMMYFUNCTION("""COMPUTED_VALUE"""),45200)</f>
        <v>45200</v>
      </c>
      <c r="C70" s="5"/>
      <c r="D70" s="4">
        <f ca="1">IFERROR(__xludf.DUMMYFUNCTION("""COMPUTED_VALUE"""),45201)</f>
        <v>45201</v>
      </c>
      <c r="E70" s="5"/>
      <c r="F70" s="4">
        <f ca="1">IFERROR(__xludf.DUMMYFUNCTION("""COMPUTED_VALUE"""),45202)</f>
        <v>45202</v>
      </c>
      <c r="G70" s="5"/>
      <c r="H70" s="4">
        <f ca="1">IFERROR(__xludf.DUMMYFUNCTION("""COMPUTED_VALUE"""),45203)</f>
        <v>45203</v>
      </c>
      <c r="I70" s="5"/>
      <c r="J70" s="4">
        <f ca="1">IFERROR(__xludf.DUMMYFUNCTION("""COMPUTED_VALUE"""),45204)</f>
        <v>45204</v>
      </c>
      <c r="K70" s="5"/>
      <c r="L70" s="4">
        <f ca="1">IFERROR(__xludf.DUMMYFUNCTION("""COMPUTED_VALUE"""),45205)</f>
        <v>45205</v>
      </c>
      <c r="M70" s="5"/>
      <c r="N70" s="4">
        <f ca="1">IFERROR(__xludf.DUMMYFUNCTION("""COMPUTED_VALUE"""),45206)</f>
        <v>45206</v>
      </c>
      <c r="O70" s="5"/>
      <c r="P70" s="4">
        <f ca="1">IFERROR(__xludf.DUMMYFUNCTION("""COMPUTED_VALUE"""),45207)</f>
        <v>45207</v>
      </c>
      <c r="Q70" s="5"/>
      <c r="R70" s="4">
        <f ca="1">IFERROR(__xludf.DUMMYFUNCTION("""COMPUTED_VALUE"""),45208)</f>
        <v>45208</v>
      </c>
      <c r="S70" s="5"/>
      <c r="T70" s="4">
        <f ca="1">IFERROR(__xludf.DUMMYFUNCTION("""COMPUTED_VALUE"""),45209)</f>
        <v>45209</v>
      </c>
      <c r="U70" s="5"/>
      <c r="V70" s="4">
        <f ca="1">IFERROR(__xludf.DUMMYFUNCTION("""COMPUTED_VALUE"""),45210)</f>
        <v>45210</v>
      </c>
      <c r="W70" s="5"/>
      <c r="X70" s="4">
        <f ca="1">IFERROR(__xludf.DUMMYFUNCTION("""COMPUTED_VALUE"""),45211)</f>
        <v>45211</v>
      </c>
      <c r="Y70" s="5"/>
      <c r="Z70" s="4">
        <f ca="1">IFERROR(__xludf.DUMMYFUNCTION("""COMPUTED_VALUE"""),45212)</f>
        <v>45212</v>
      </c>
      <c r="AA70" s="5"/>
      <c r="AB70" s="4">
        <f ca="1">IFERROR(__xludf.DUMMYFUNCTION("""COMPUTED_VALUE"""),45213)</f>
        <v>45213</v>
      </c>
      <c r="AC70" s="5"/>
      <c r="AD70" s="4">
        <f ca="1">IFERROR(__xludf.DUMMYFUNCTION("""COMPUTED_VALUE"""),45214)</f>
        <v>45214</v>
      </c>
      <c r="AE70" s="5"/>
      <c r="AF70" s="4">
        <f ca="1">IFERROR(__xludf.DUMMYFUNCTION("""COMPUTED_VALUE"""),45215)</f>
        <v>45215</v>
      </c>
      <c r="AG70" s="5"/>
      <c r="AH70" s="4">
        <f ca="1">IFERROR(__xludf.DUMMYFUNCTION("""COMPUTED_VALUE"""),45216)</f>
        <v>45216</v>
      </c>
      <c r="AI70" s="5"/>
      <c r="AJ70" s="4">
        <f ca="1">IFERROR(__xludf.DUMMYFUNCTION("""COMPUTED_VALUE"""),45217)</f>
        <v>45217</v>
      </c>
      <c r="AK70" s="5"/>
      <c r="AL70" s="4">
        <f ca="1">IFERROR(__xludf.DUMMYFUNCTION("""COMPUTED_VALUE"""),45218)</f>
        <v>45218</v>
      </c>
      <c r="AM70" s="5"/>
      <c r="AN70" s="4">
        <f ca="1">IFERROR(__xludf.DUMMYFUNCTION("""COMPUTED_VALUE"""),45219)</f>
        <v>45219</v>
      </c>
      <c r="AO70" s="5"/>
      <c r="AP70" s="4">
        <f ca="1">IFERROR(__xludf.DUMMYFUNCTION("""COMPUTED_VALUE"""),45220)</f>
        <v>45220</v>
      </c>
      <c r="AQ70" s="5"/>
      <c r="AR70" s="4">
        <f ca="1">IFERROR(__xludf.DUMMYFUNCTION("""COMPUTED_VALUE"""),45221)</f>
        <v>45221</v>
      </c>
      <c r="AS70" s="5"/>
      <c r="AT70" s="4">
        <f ca="1">IFERROR(__xludf.DUMMYFUNCTION("""COMPUTED_VALUE"""),45222)</f>
        <v>45222</v>
      </c>
      <c r="AU70" s="5"/>
      <c r="AV70" s="4">
        <f ca="1">IFERROR(__xludf.DUMMYFUNCTION("""COMPUTED_VALUE"""),45223)</f>
        <v>45223</v>
      </c>
      <c r="AW70" s="5"/>
      <c r="AX70" s="4">
        <f ca="1">IFERROR(__xludf.DUMMYFUNCTION("""COMPUTED_VALUE"""),45224)</f>
        <v>45224</v>
      </c>
      <c r="AY70" s="5"/>
      <c r="AZ70" s="4">
        <f ca="1">IFERROR(__xludf.DUMMYFUNCTION("""COMPUTED_VALUE"""),45225)</f>
        <v>45225</v>
      </c>
      <c r="BA70" s="5"/>
      <c r="BB70" s="4">
        <f ca="1">IFERROR(__xludf.DUMMYFUNCTION("""COMPUTED_VALUE"""),45226)</f>
        <v>45226</v>
      </c>
      <c r="BC70" s="5"/>
      <c r="BD70" s="4">
        <f ca="1">IFERROR(__xludf.DUMMYFUNCTION("""COMPUTED_VALUE"""),45227)</f>
        <v>45227</v>
      </c>
      <c r="BE70" s="5"/>
      <c r="BF70" s="4">
        <f ca="1">IFERROR(__xludf.DUMMYFUNCTION("""COMPUTED_VALUE"""),45228)</f>
        <v>45228</v>
      </c>
      <c r="BG70" s="5"/>
      <c r="BH70" s="4">
        <f ca="1">IFERROR(__xludf.DUMMYFUNCTION("""COMPUTED_VALUE"""),45229)</f>
        <v>45229</v>
      </c>
      <c r="BI70" s="5"/>
      <c r="BJ70" s="4">
        <f ca="1">IFERROR(__xludf.DUMMYFUNCTION("""COMPUTED_VALUE"""),45230)</f>
        <v>45230</v>
      </c>
      <c r="BK70" s="5"/>
      <c r="BL70" s="6" t="str">
        <f ca="1">IFERROR(__xludf.DUMMYFUNCTION("""COMPUTED_VALUE"""),"HORAS EXTRA")</f>
        <v>HORAS EXTRA</v>
      </c>
    </row>
    <row r="71" spans="1:64" ht="12.75" x14ac:dyDescent="0.2">
      <c r="A71" s="18"/>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8"/>
    </row>
    <row r="72" spans="1:64" ht="79.5" customHeight="1" x14ac:dyDescent="0.2">
      <c r="A72" s="17"/>
      <c r="B72" s="16"/>
      <c r="C72" s="17"/>
      <c r="D72" s="16"/>
      <c r="E72" s="17"/>
      <c r="F72" s="16"/>
      <c r="G72" s="17"/>
      <c r="H72" s="16"/>
      <c r="I72" s="17"/>
      <c r="J72" s="16"/>
      <c r="K72" s="17"/>
      <c r="L72" s="16"/>
      <c r="M72" s="17"/>
      <c r="N72" s="16"/>
      <c r="O72" s="17"/>
      <c r="P72" s="16"/>
      <c r="Q72" s="17"/>
      <c r="R72" s="16"/>
      <c r="S72" s="17"/>
      <c r="T72" s="16"/>
      <c r="U72" s="17"/>
      <c r="V72" s="16"/>
      <c r="W72" s="17"/>
      <c r="X72" s="16"/>
      <c r="Y72" s="17"/>
      <c r="Z72" s="16"/>
      <c r="AA72" s="17"/>
      <c r="AB72" s="16"/>
      <c r="AC72" s="17"/>
      <c r="AD72" s="16"/>
      <c r="AE72" s="17"/>
      <c r="AF72" s="16"/>
      <c r="AG72" s="17"/>
      <c r="AH72" s="16"/>
      <c r="AI72" s="17"/>
      <c r="AJ72" s="16"/>
      <c r="AK72" s="17"/>
      <c r="AL72" s="16"/>
      <c r="AM72" s="17"/>
      <c r="AN72" s="16"/>
      <c r="AO72" s="17"/>
      <c r="AP72" s="16"/>
      <c r="AQ72" s="17"/>
      <c r="AR72" s="16"/>
      <c r="AS72" s="17"/>
      <c r="AT72" s="16"/>
      <c r="AU72" s="17"/>
      <c r="AV72" s="16"/>
      <c r="AW72" s="17"/>
      <c r="AX72" s="16"/>
      <c r="AY72" s="17"/>
      <c r="AZ72" s="16"/>
      <c r="BA72" s="17"/>
      <c r="BB72" s="16"/>
      <c r="BC72" s="17"/>
      <c r="BD72" s="16"/>
      <c r="BE72" s="17"/>
      <c r="BF72" s="16"/>
      <c r="BG72" s="17"/>
      <c r="BH72" s="16"/>
      <c r="BI72" s="17"/>
      <c r="BJ72" s="16"/>
      <c r="BK72" s="17"/>
      <c r="BL72" s="8"/>
    </row>
    <row r="73" spans="1:64" ht="12.75" x14ac:dyDescent="0.2">
      <c r="A73" s="9" t="str">
        <f ca="1">IFERROR(__xludf.DUMMYFUNCTION("""COMPUTED_VALUE"""),"HORAS EXTRA/PRIMA ALIMENTICIA")</f>
        <v>HORAS EXTRA/PRIMA ALIMENTICIA</v>
      </c>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
        <f ca="1">IFERROR(__xludf.DUMMYFUNCTION("""COMPUTED_VALUE"""),0)</f>
        <v>0</v>
      </c>
    </row>
    <row r="74" spans="1:64" ht="12.75" x14ac:dyDescent="0.2">
      <c r="A74" s="3" t="str">
        <f ca="1">IFERROR(__xludf.DUMMYFUNCTION("""COMPUTED_VALUE"""),"NOMBRE")</f>
        <v>NOMBRE</v>
      </c>
      <c r="B74" s="4">
        <f ca="1">IFERROR(__xludf.DUMMYFUNCTION("""COMPUTED_VALUE"""),45200)</f>
        <v>45200</v>
      </c>
      <c r="C74" s="5"/>
      <c r="D74" s="4">
        <f ca="1">IFERROR(__xludf.DUMMYFUNCTION("""COMPUTED_VALUE"""),45201)</f>
        <v>45201</v>
      </c>
      <c r="E74" s="5"/>
      <c r="F74" s="4">
        <f ca="1">IFERROR(__xludf.DUMMYFUNCTION("""COMPUTED_VALUE"""),45202)</f>
        <v>45202</v>
      </c>
      <c r="G74" s="5"/>
      <c r="H74" s="4">
        <f ca="1">IFERROR(__xludf.DUMMYFUNCTION("""COMPUTED_VALUE"""),45203)</f>
        <v>45203</v>
      </c>
      <c r="I74" s="5"/>
      <c r="J74" s="4">
        <f ca="1">IFERROR(__xludf.DUMMYFUNCTION("""COMPUTED_VALUE"""),45204)</f>
        <v>45204</v>
      </c>
      <c r="K74" s="5"/>
      <c r="L74" s="4">
        <f ca="1">IFERROR(__xludf.DUMMYFUNCTION("""COMPUTED_VALUE"""),45205)</f>
        <v>45205</v>
      </c>
      <c r="M74" s="5"/>
      <c r="N74" s="4">
        <f ca="1">IFERROR(__xludf.DUMMYFUNCTION("""COMPUTED_VALUE"""),45206)</f>
        <v>45206</v>
      </c>
      <c r="O74" s="5"/>
      <c r="P74" s="4">
        <f ca="1">IFERROR(__xludf.DUMMYFUNCTION("""COMPUTED_VALUE"""),45207)</f>
        <v>45207</v>
      </c>
      <c r="Q74" s="5"/>
      <c r="R74" s="4">
        <f ca="1">IFERROR(__xludf.DUMMYFUNCTION("""COMPUTED_VALUE"""),45208)</f>
        <v>45208</v>
      </c>
      <c r="S74" s="5"/>
      <c r="T74" s="4">
        <f ca="1">IFERROR(__xludf.DUMMYFUNCTION("""COMPUTED_VALUE"""),45209)</f>
        <v>45209</v>
      </c>
      <c r="U74" s="5"/>
      <c r="V74" s="4">
        <f ca="1">IFERROR(__xludf.DUMMYFUNCTION("""COMPUTED_VALUE"""),45210)</f>
        <v>45210</v>
      </c>
      <c r="W74" s="5"/>
      <c r="X74" s="4">
        <f ca="1">IFERROR(__xludf.DUMMYFUNCTION("""COMPUTED_VALUE"""),45211)</f>
        <v>45211</v>
      </c>
      <c r="Y74" s="5"/>
      <c r="Z74" s="4">
        <f ca="1">IFERROR(__xludf.DUMMYFUNCTION("""COMPUTED_VALUE"""),45212)</f>
        <v>45212</v>
      </c>
      <c r="AA74" s="5"/>
      <c r="AB74" s="4">
        <f ca="1">IFERROR(__xludf.DUMMYFUNCTION("""COMPUTED_VALUE"""),45213)</f>
        <v>45213</v>
      </c>
      <c r="AC74" s="5"/>
      <c r="AD74" s="4">
        <f ca="1">IFERROR(__xludf.DUMMYFUNCTION("""COMPUTED_VALUE"""),45214)</f>
        <v>45214</v>
      </c>
      <c r="AE74" s="5"/>
      <c r="AF74" s="4">
        <f ca="1">IFERROR(__xludf.DUMMYFUNCTION("""COMPUTED_VALUE"""),45215)</f>
        <v>45215</v>
      </c>
      <c r="AG74" s="5"/>
      <c r="AH74" s="4">
        <f ca="1">IFERROR(__xludf.DUMMYFUNCTION("""COMPUTED_VALUE"""),45216)</f>
        <v>45216</v>
      </c>
      <c r="AI74" s="5"/>
      <c r="AJ74" s="4">
        <f ca="1">IFERROR(__xludf.DUMMYFUNCTION("""COMPUTED_VALUE"""),45217)</f>
        <v>45217</v>
      </c>
      <c r="AK74" s="5"/>
      <c r="AL74" s="4">
        <f ca="1">IFERROR(__xludf.DUMMYFUNCTION("""COMPUTED_VALUE"""),45218)</f>
        <v>45218</v>
      </c>
      <c r="AM74" s="5"/>
      <c r="AN74" s="4">
        <f ca="1">IFERROR(__xludf.DUMMYFUNCTION("""COMPUTED_VALUE"""),45219)</f>
        <v>45219</v>
      </c>
      <c r="AO74" s="5"/>
      <c r="AP74" s="4">
        <f ca="1">IFERROR(__xludf.DUMMYFUNCTION("""COMPUTED_VALUE"""),45220)</f>
        <v>45220</v>
      </c>
      <c r="AQ74" s="5"/>
      <c r="AR74" s="4">
        <f ca="1">IFERROR(__xludf.DUMMYFUNCTION("""COMPUTED_VALUE"""),45221)</f>
        <v>45221</v>
      </c>
      <c r="AS74" s="5"/>
      <c r="AT74" s="4">
        <f ca="1">IFERROR(__xludf.DUMMYFUNCTION("""COMPUTED_VALUE"""),45222)</f>
        <v>45222</v>
      </c>
      <c r="AU74" s="5"/>
      <c r="AV74" s="4">
        <f ca="1">IFERROR(__xludf.DUMMYFUNCTION("""COMPUTED_VALUE"""),45223)</f>
        <v>45223</v>
      </c>
      <c r="AW74" s="5"/>
      <c r="AX74" s="4">
        <f ca="1">IFERROR(__xludf.DUMMYFUNCTION("""COMPUTED_VALUE"""),45224)</f>
        <v>45224</v>
      </c>
      <c r="AY74" s="5"/>
      <c r="AZ74" s="4">
        <f ca="1">IFERROR(__xludf.DUMMYFUNCTION("""COMPUTED_VALUE"""),45225)</f>
        <v>45225</v>
      </c>
      <c r="BA74" s="5"/>
      <c r="BB74" s="4">
        <f ca="1">IFERROR(__xludf.DUMMYFUNCTION("""COMPUTED_VALUE"""),45226)</f>
        <v>45226</v>
      </c>
      <c r="BC74" s="5"/>
      <c r="BD74" s="4">
        <f ca="1">IFERROR(__xludf.DUMMYFUNCTION("""COMPUTED_VALUE"""),45227)</f>
        <v>45227</v>
      </c>
      <c r="BE74" s="5"/>
      <c r="BF74" s="4">
        <f ca="1">IFERROR(__xludf.DUMMYFUNCTION("""COMPUTED_VALUE"""),45228)</f>
        <v>45228</v>
      </c>
      <c r="BG74" s="5"/>
      <c r="BH74" s="4">
        <f ca="1">IFERROR(__xludf.DUMMYFUNCTION("""COMPUTED_VALUE"""),45229)</f>
        <v>45229</v>
      </c>
      <c r="BI74" s="5"/>
      <c r="BJ74" s="4">
        <f ca="1">IFERROR(__xludf.DUMMYFUNCTION("""COMPUTED_VALUE"""),45230)</f>
        <v>45230</v>
      </c>
      <c r="BK74" s="5"/>
      <c r="BL74" s="6" t="str">
        <f ca="1">IFERROR(__xludf.DUMMYFUNCTION("""COMPUTED_VALUE"""),"HORAS EXTRA")</f>
        <v>HORAS EXTRA</v>
      </c>
    </row>
    <row r="75" spans="1:64" ht="12.75" x14ac:dyDescent="0.2">
      <c r="A75" s="18"/>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8"/>
    </row>
    <row r="76" spans="1:64" ht="79.5" customHeight="1" x14ac:dyDescent="0.2">
      <c r="A76" s="17"/>
      <c r="B76" s="16"/>
      <c r="C76" s="17"/>
      <c r="D76" s="16"/>
      <c r="E76" s="17"/>
      <c r="F76" s="16"/>
      <c r="G76" s="17"/>
      <c r="H76" s="16"/>
      <c r="I76" s="17"/>
      <c r="J76" s="16"/>
      <c r="K76" s="17"/>
      <c r="L76" s="16"/>
      <c r="M76" s="17"/>
      <c r="N76" s="16"/>
      <c r="O76" s="17"/>
      <c r="P76" s="16"/>
      <c r="Q76" s="17"/>
      <c r="R76" s="16"/>
      <c r="S76" s="17"/>
      <c r="T76" s="16"/>
      <c r="U76" s="17"/>
      <c r="V76" s="16"/>
      <c r="W76" s="17"/>
      <c r="X76" s="16"/>
      <c r="Y76" s="17"/>
      <c r="Z76" s="16"/>
      <c r="AA76" s="17"/>
      <c r="AB76" s="16"/>
      <c r="AC76" s="17"/>
      <c r="AD76" s="16"/>
      <c r="AE76" s="17"/>
      <c r="AF76" s="16"/>
      <c r="AG76" s="17"/>
      <c r="AH76" s="16"/>
      <c r="AI76" s="17"/>
      <c r="AJ76" s="16"/>
      <c r="AK76" s="17"/>
      <c r="AL76" s="16"/>
      <c r="AM76" s="17"/>
      <c r="AN76" s="16"/>
      <c r="AO76" s="17"/>
      <c r="AP76" s="16"/>
      <c r="AQ76" s="17"/>
      <c r="AR76" s="16"/>
      <c r="AS76" s="17"/>
      <c r="AT76" s="16"/>
      <c r="AU76" s="17"/>
      <c r="AV76" s="16"/>
      <c r="AW76" s="17"/>
      <c r="AX76" s="16"/>
      <c r="AY76" s="17"/>
      <c r="AZ76" s="16"/>
      <c r="BA76" s="17"/>
      <c r="BB76" s="16"/>
      <c r="BC76" s="17"/>
      <c r="BD76" s="16"/>
      <c r="BE76" s="17"/>
      <c r="BF76" s="16"/>
      <c r="BG76" s="17"/>
      <c r="BH76" s="16"/>
      <c r="BI76" s="17"/>
      <c r="BJ76" s="16"/>
      <c r="BK76" s="17"/>
      <c r="BL76" s="8"/>
    </row>
    <row r="77" spans="1:64" ht="12.75" x14ac:dyDescent="0.2">
      <c r="A77" s="9" t="str">
        <f ca="1">IFERROR(__xludf.DUMMYFUNCTION("""COMPUTED_VALUE"""),"HORAS EXTRA/PRIMA ALIMENTICIA")</f>
        <v>HORAS EXTRA/PRIMA ALIMENTICIA</v>
      </c>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
        <f ca="1">IFERROR(__xludf.DUMMYFUNCTION("""COMPUTED_VALUE"""),0)</f>
        <v>0</v>
      </c>
    </row>
    <row r="78" spans="1:64" ht="12.75" x14ac:dyDescent="0.2">
      <c r="A78" s="3" t="str">
        <f ca="1">IFERROR(__xludf.DUMMYFUNCTION("""COMPUTED_VALUE"""),"NOMBRE")</f>
        <v>NOMBRE</v>
      </c>
      <c r="B78" s="4">
        <f ca="1">IFERROR(__xludf.DUMMYFUNCTION("""COMPUTED_VALUE"""),45200)</f>
        <v>45200</v>
      </c>
      <c r="C78" s="5"/>
      <c r="D78" s="4">
        <f ca="1">IFERROR(__xludf.DUMMYFUNCTION("""COMPUTED_VALUE"""),45201)</f>
        <v>45201</v>
      </c>
      <c r="E78" s="5"/>
      <c r="F78" s="4">
        <f ca="1">IFERROR(__xludf.DUMMYFUNCTION("""COMPUTED_VALUE"""),45202)</f>
        <v>45202</v>
      </c>
      <c r="G78" s="5"/>
      <c r="H78" s="4">
        <f ca="1">IFERROR(__xludf.DUMMYFUNCTION("""COMPUTED_VALUE"""),45203)</f>
        <v>45203</v>
      </c>
      <c r="I78" s="5"/>
      <c r="J78" s="4">
        <f ca="1">IFERROR(__xludf.DUMMYFUNCTION("""COMPUTED_VALUE"""),45204)</f>
        <v>45204</v>
      </c>
      <c r="K78" s="5"/>
      <c r="L78" s="4">
        <f ca="1">IFERROR(__xludf.DUMMYFUNCTION("""COMPUTED_VALUE"""),45205)</f>
        <v>45205</v>
      </c>
      <c r="M78" s="5"/>
      <c r="N78" s="4">
        <f ca="1">IFERROR(__xludf.DUMMYFUNCTION("""COMPUTED_VALUE"""),45206)</f>
        <v>45206</v>
      </c>
      <c r="O78" s="5"/>
      <c r="P78" s="4">
        <f ca="1">IFERROR(__xludf.DUMMYFUNCTION("""COMPUTED_VALUE"""),45207)</f>
        <v>45207</v>
      </c>
      <c r="Q78" s="5"/>
      <c r="R78" s="4">
        <f ca="1">IFERROR(__xludf.DUMMYFUNCTION("""COMPUTED_VALUE"""),45208)</f>
        <v>45208</v>
      </c>
      <c r="S78" s="5"/>
      <c r="T78" s="4">
        <f ca="1">IFERROR(__xludf.DUMMYFUNCTION("""COMPUTED_VALUE"""),45209)</f>
        <v>45209</v>
      </c>
      <c r="U78" s="5"/>
      <c r="V78" s="4">
        <f ca="1">IFERROR(__xludf.DUMMYFUNCTION("""COMPUTED_VALUE"""),45210)</f>
        <v>45210</v>
      </c>
      <c r="W78" s="5"/>
      <c r="X78" s="4">
        <f ca="1">IFERROR(__xludf.DUMMYFUNCTION("""COMPUTED_VALUE"""),45211)</f>
        <v>45211</v>
      </c>
      <c r="Y78" s="5"/>
      <c r="Z78" s="4">
        <f ca="1">IFERROR(__xludf.DUMMYFUNCTION("""COMPUTED_VALUE"""),45212)</f>
        <v>45212</v>
      </c>
      <c r="AA78" s="5"/>
      <c r="AB78" s="4">
        <f ca="1">IFERROR(__xludf.DUMMYFUNCTION("""COMPUTED_VALUE"""),45213)</f>
        <v>45213</v>
      </c>
      <c r="AC78" s="5"/>
      <c r="AD78" s="4">
        <f ca="1">IFERROR(__xludf.DUMMYFUNCTION("""COMPUTED_VALUE"""),45214)</f>
        <v>45214</v>
      </c>
      <c r="AE78" s="5"/>
      <c r="AF78" s="4">
        <f ca="1">IFERROR(__xludf.DUMMYFUNCTION("""COMPUTED_VALUE"""),45215)</f>
        <v>45215</v>
      </c>
      <c r="AG78" s="5"/>
      <c r="AH78" s="4">
        <f ca="1">IFERROR(__xludf.DUMMYFUNCTION("""COMPUTED_VALUE"""),45216)</f>
        <v>45216</v>
      </c>
      <c r="AI78" s="5"/>
      <c r="AJ78" s="4">
        <f ca="1">IFERROR(__xludf.DUMMYFUNCTION("""COMPUTED_VALUE"""),45217)</f>
        <v>45217</v>
      </c>
      <c r="AK78" s="5"/>
      <c r="AL78" s="4">
        <f ca="1">IFERROR(__xludf.DUMMYFUNCTION("""COMPUTED_VALUE"""),45218)</f>
        <v>45218</v>
      </c>
      <c r="AM78" s="5"/>
      <c r="AN78" s="4">
        <f ca="1">IFERROR(__xludf.DUMMYFUNCTION("""COMPUTED_VALUE"""),45219)</f>
        <v>45219</v>
      </c>
      <c r="AO78" s="5"/>
      <c r="AP78" s="4">
        <f ca="1">IFERROR(__xludf.DUMMYFUNCTION("""COMPUTED_VALUE"""),45220)</f>
        <v>45220</v>
      </c>
      <c r="AQ78" s="5"/>
      <c r="AR78" s="4">
        <f ca="1">IFERROR(__xludf.DUMMYFUNCTION("""COMPUTED_VALUE"""),45221)</f>
        <v>45221</v>
      </c>
      <c r="AS78" s="5"/>
      <c r="AT78" s="4">
        <f ca="1">IFERROR(__xludf.DUMMYFUNCTION("""COMPUTED_VALUE"""),45222)</f>
        <v>45222</v>
      </c>
      <c r="AU78" s="5"/>
      <c r="AV78" s="4">
        <f ca="1">IFERROR(__xludf.DUMMYFUNCTION("""COMPUTED_VALUE"""),45223)</f>
        <v>45223</v>
      </c>
      <c r="AW78" s="5"/>
      <c r="AX78" s="4">
        <f ca="1">IFERROR(__xludf.DUMMYFUNCTION("""COMPUTED_VALUE"""),45224)</f>
        <v>45224</v>
      </c>
      <c r="AY78" s="5"/>
      <c r="AZ78" s="4">
        <f ca="1">IFERROR(__xludf.DUMMYFUNCTION("""COMPUTED_VALUE"""),45225)</f>
        <v>45225</v>
      </c>
      <c r="BA78" s="5"/>
      <c r="BB78" s="4">
        <f ca="1">IFERROR(__xludf.DUMMYFUNCTION("""COMPUTED_VALUE"""),45226)</f>
        <v>45226</v>
      </c>
      <c r="BC78" s="5"/>
      <c r="BD78" s="4">
        <f ca="1">IFERROR(__xludf.DUMMYFUNCTION("""COMPUTED_VALUE"""),45227)</f>
        <v>45227</v>
      </c>
      <c r="BE78" s="5"/>
      <c r="BF78" s="4">
        <f ca="1">IFERROR(__xludf.DUMMYFUNCTION("""COMPUTED_VALUE"""),45228)</f>
        <v>45228</v>
      </c>
      <c r="BG78" s="5"/>
      <c r="BH78" s="4">
        <f ca="1">IFERROR(__xludf.DUMMYFUNCTION("""COMPUTED_VALUE"""),45229)</f>
        <v>45229</v>
      </c>
      <c r="BI78" s="5"/>
      <c r="BJ78" s="4">
        <f ca="1">IFERROR(__xludf.DUMMYFUNCTION("""COMPUTED_VALUE"""),45230)</f>
        <v>45230</v>
      </c>
      <c r="BK78" s="5"/>
      <c r="BL78" s="6" t="str">
        <f ca="1">IFERROR(__xludf.DUMMYFUNCTION("""COMPUTED_VALUE"""),"HORAS EXTRA")</f>
        <v>HORAS EXTRA</v>
      </c>
    </row>
    <row r="79" spans="1:64" ht="12.75" x14ac:dyDescent="0.2">
      <c r="A79" s="18"/>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8"/>
    </row>
    <row r="80" spans="1:64" ht="79.5" customHeight="1" x14ac:dyDescent="0.2">
      <c r="A80" s="17"/>
      <c r="B80" s="16"/>
      <c r="C80" s="17"/>
      <c r="D80" s="16"/>
      <c r="E80" s="17"/>
      <c r="F80" s="16"/>
      <c r="G80" s="17"/>
      <c r="H80" s="16"/>
      <c r="I80" s="17"/>
      <c r="J80" s="16"/>
      <c r="K80" s="17"/>
      <c r="L80" s="16"/>
      <c r="M80" s="17"/>
      <c r="N80" s="16"/>
      <c r="O80" s="17"/>
      <c r="P80" s="16"/>
      <c r="Q80" s="17"/>
      <c r="R80" s="16"/>
      <c r="S80" s="17"/>
      <c r="T80" s="16"/>
      <c r="U80" s="17"/>
      <c r="V80" s="16"/>
      <c r="W80" s="17"/>
      <c r="X80" s="16"/>
      <c r="Y80" s="17"/>
      <c r="Z80" s="16"/>
      <c r="AA80" s="17"/>
      <c r="AB80" s="16"/>
      <c r="AC80" s="17"/>
      <c r="AD80" s="16"/>
      <c r="AE80" s="17"/>
      <c r="AF80" s="16"/>
      <c r="AG80" s="17"/>
      <c r="AH80" s="16"/>
      <c r="AI80" s="17"/>
      <c r="AJ80" s="16"/>
      <c r="AK80" s="17"/>
      <c r="AL80" s="16"/>
      <c r="AM80" s="17"/>
      <c r="AN80" s="16"/>
      <c r="AO80" s="17"/>
      <c r="AP80" s="16"/>
      <c r="AQ80" s="17"/>
      <c r="AR80" s="16"/>
      <c r="AS80" s="17"/>
      <c r="AT80" s="16"/>
      <c r="AU80" s="17"/>
      <c r="AV80" s="16"/>
      <c r="AW80" s="17"/>
      <c r="AX80" s="16"/>
      <c r="AY80" s="17"/>
      <c r="AZ80" s="16"/>
      <c r="BA80" s="17"/>
      <c r="BB80" s="16"/>
      <c r="BC80" s="17"/>
      <c r="BD80" s="16"/>
      <c r="BE80" s="17"/>
      <c r="BF80" s="16"/>
      <c r="BG80" s="17"/>
      <c r="BH80" s="16"/>
      <c r="BI80" s="17"/>
      <c r="BJ80" s="16"/>
      <c r="BK80" s="17"/>
      <c r="BL80" s="8"/>
    </row>
    <row r="81" spans="1:64" ht="12.75" x14ac:dyDescent="0.2">
      <c r="A81" s="9" t="str">
        <f ca="1">IFERROR(__xludf.DUMMYFUNCTION("""COMPUTED_VALUE"""),"HORAS EXTRA/PRIMA ALIMENTICIA")</f>
        <v>HORAS EXTRA/PRIMA ALIMENTICIA</v>
      </c>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
        <f ca="1">IFERROR(__xludf.DUMMYFUNCTION("""COMPUTED_VALUE"""),0)</f>
        <v>0</v>
      </c>
    </row>
    <row r="82" spans="1:64" ht="12.75" x14ac:dyDescent="0.2">
      <c r="A82" s="3" t="str">
        <f ca="1">IFERROR(__xludf.DUMMYFUNCTION("""COMPUTED_VALUE"""),"NOMBRE")</f>
        <v>NOMBRE</v>
      </c>
      <c r="B82" s="4">
        <f ca="1">IFERROR(__xludf.DUMMYFUNCTION("""COMPUTED_VALUE"""),45200)</f>
        <v>45200</v>
      </c>
      <c r="C82" s="5"/>
      <c r="D82" s="4">
        <f ca="1">IFERROR(__xludf.DUMMYFUNCTION("""COMPUTED_VALUE"""),45201)</f>
        <v>45201</v>
      </c>
      <c r="E82" s="5"/>
      <c r="F82" s="4">
        <f ca="1">IFERROR(__xludf.DUMMYFUNCTION("""COMPUTED_VALUE"""),45202)</f>
        <v>45202</v>
      </c>
      <c r="G82" s="5"/>
      <c r="H82" s="4">
        <f ca="1">IFERROR(__xludf.DUMMYFUNCTION("""COMPUTED_VALUE"""),45203)</f>
        <v>45203</v>
      </c>
      <c r="I82" s="5"/>
      <c r="J82" s="4">
        <f ca="1">IFERROR(__xludf.DUMMYFUNCTION("""COMPUTED_VALUE"""),45204)</f>
        <v>45204</v>
      </c>
      <c r="K82" s="5"/>
      <c r="L82" s="4">
        <f ca="1">IFERROR(__xludf.DUMMYFUNCTION("""COMPUTED_VALUE"""),45205)</f>
        <v>45205</v>
      </c>
      <c r="M82" s="5"/>
      <c r="N82" s="4">
        <f ca="1">IFERROR(__xludf.DUMMYFUNCTION("""COMPUTED_VALUE"""),45206)</f>
        <v>45206</v>
      </c>
      <c r="O82" s="5"/>
      <c r="P82" s="4">
        <f ca="1">IFERROR(__xludf.DUMMYFUNCTION("""COMPUTED_VALUE"""),45207)</f>
        <v>45207</v>
      </c>
      <c r="Q82" s="5"/>
      <c r="R82" s="4">
        <f ca="1">IFERROR(__xludf.DUMMYFUNCTION("""COMPUTED_VALUE"""),45208)</f>
        <v>45208</v>
      </c>
      <c r="S82" s="5"/>
      <c r="T82" s="4">
        <f ca="1">IFERROR(__xludf.DUMMYFUNCTION("""COMPUTED_VALUE"""),45209)</f>
        <v>45209</v>
      </c>
      <c r="U82" s="5"/>
      <c r="V82" s="4">
        <f ca="1">IFERROR(__xludf.DUMMYFUNCTION("""COMPUTED_VALUE"""),45210)</f>
        <v>45210</v>
      </c>
      <c r="W82" s="5"/>
      <c r="X82" s="4">
        <f ca="1">IFERROR(__xludf.DUMMYFUNCTION("""COMPUTED_VALUE"""),45211)</f>
        <v>45211</v>
      </c>
      <c r="Y82" s="5"/>
      <c r="Z82" s="4">
        <f ca="1">IFERROR(__xludf.DUMMYFUNCTION("""COMPUTED_VALUE"""),45212)</f>
        <v>45212</v>
      </c>
      <c r="AA82" s="5"/>
      <c r="AB82" s="4">
        <f ca="1">IFERROR(__xludf.DUMMYFUNCTION("""COMPUTED_VALUE"""),45213)</f>
        <v>45213</v>
      </c>
      <c r="AC82" s="5"/>
      <c r="AD82" s="4">
        <f ca="1">IFERROR(__xludf.DUMMYFUNCTION("""COMPUTED_VALUE"""),45214)</f>
        <v>45214</v>
      </c>
      <c r="AE82" s="5"/>
      <c r="AF82" s="4">
        <f ca="1">IFERROR(__xludf.DUMMYFUNCTION("""COMPUTED_VALUE"""),45215)</f>
        <v>45215</v>
      </c>
      <c r="AG82" s="5"/>
      <c r="AH82" s="4">
        <f ca="1">IFERROR(__xludf.DUMMYFUNCTION("""COMPUTED_VALUE"""),45216)</f>
        <v>45216</v>
      </c>
      <c r="AI82" s="5"/>
      <c r="AJ82" s="4">
        <f ca="1">IFERROR(__xludf.DUMMYFUNCTION("""COMPUTED_VALUE"""),45217)</f>
        <v>45217</v>
      </c>
      <c r="AK82" s="5"/>
      <c r="AL82" s="4">
        <f ca="1">IFERROR(__xludf.DUMMYFUNCTION("""COMPUTED_VALUE"""),45218)</f>
        <v>45218</v>
      </c>
      <c r="AM82" s="5"/>
      <c r="AN82" s="4">
        <f ca="1">IFERROR(__xludf.DUMMYFUNCTION("""COMPUTED_VALUE"""),45219)</f>
        <v>45219</v>
      </c>
      <c r="AO82" s="5"/>
      <c r="AP82" s="4">
        <f ca="1">IFERROR(__xludf.DUMMYFUNCTION("""COMPUTED_VALUE"""),45220)</f>
        <v>45220</v>
      </c>
      <c r="AQ82" s="5"/>
      <c r="AR82" s="4">
        <f ca="1">IFERROR(__xludf.DUMMYFUNCTION("""COMPUTED_VALUE"""),45221)</f>
        <v>45221</v>
      </c>
      <c r="AS82" s="5"/>
      <c r="AT82" s="4">
        <f ca="1">IFERROR(__xludf.DUMMYFUNCTION("""COMPUTED_VALUE"""),45222)</f>
        <v>45222</v>
      </c>
      <c r="AU82" s="5"/>
      <c r="AV82" s="4">
        <f ca="1">IFERROR(__xludf.DUMMYFUNCTION("""COMPUTED_VALUE"""),45223)</f>
        <v>45223</v>
      </c>
      <c r="AW82" s="5"/>
      <c r="AX82" s="4">
        <f ca="1">IFERROR(__xludf.DUMMYFUNCTION("""COMPUTED_VALUE"""),45224)</f>
        <v>45224</v>
      </c>
      <c r="AY82" s="5"/>
      <c r="AZ82" s="4">
        <f ca="1">IFERROR(__xludf.DUMMYFUNCTION("""COMPUTED_VALUE"""),45225)</f>
        <v>45225</v>
      </c>
      <c r="BA82" s="5"/>
      <c r="BB82" s="4">
        <f ca="1">IFERROR(__xludf.DUMMYFUNCTION("""COMPUTED_VALUE"""),45226)</f>
        <v>45226</v>
      </c>
      <c r="BC82" s="5"/>
      <c r="BD82" s="4">
        <f ca="1">IFERROR(__xludf.DUMMYFUNCTION("""COMPUTED_VALUE"""),45227)</f>
        <v>45227</v>
      </c>
      <c r="BE82" s="5"/>
      <c r="BF82" s="4">
        <f ca="1">IFERROR(__xludf.DUMMYFUNCTION("""COMPUTED_VALUE"""),45228)</f>
        <v>45228</v>
      </c>
      <c r="BG82" s="5"/>
      <c r="BH82" s="4">
        <f ca="1">IFERROR(__xludf.DUMMYFUNCTION("""COMPUTED_VALUE"""),45229)</f>
        <v>45229</v>
      </c>
      <c r="BI82" s="5"/>
      <c r="BJ82" s="4">
        <f ca="1">IFERROR(__xludf.DUMMYFUNCTION("""COMPUTED_VALUE"""),45230)</f>
        <v>45230</v>
      </c>
      <c r="BK82" s="5"/>
      <c r="BL82" s="6" t="str">
        <f ca="1">IFERROR(__xludf.DUMMYFUNCTION("""COMPUTED_VALUE"""),"HORAS EXTRA")</f>
        <v>HORAS EXTRA</v>
      </c>
    </row>
    <row r="83" spans="1:64" ht="12.75" x14ac:dyDescent="0.2">
      <c r="A83" s="18"/>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8"/>
    </row>
    <row r="84" spans="1:64" ht="79.5" customHeight="1" x14ac:dyDescent="0.2">
      <c r="A84" s="17"/>
      <c r="B84" s="16"/>
      <c r="C84" s="17"/>
      <c r="D84" s="16"/>
      <c r="E84" s="17"/>
      <c r="F84" s="16"/>
      <c r="G84" s="17"/>
      <c r="H84" s="16"/>
      <c r="I84" s="17"/>
      <c r="J84" s="16"/>
      <c r="K84" s="17"/>
      <c r="L84" s="16"/>
      <c r="M84" s="17"/>
      <c r="N84" s="16"/>
      <c r="O84" s="17"/>
      <c r="P84" s="16"/>
      <c r="Q84" s="17"/>
      <c r="R84" s="16"/>
      <c r="S84" s="17"/>
      <c r="T84" s="16"/>
      <c r="U84" s="17"/>
      <c r="V84" s="16"/>
      <c r="W84" s="17"/>
      <c r="X84" s="16"/>
      <c r="Y84" s="17"/>
      <c r="Z84" s="16"/>
      <c r="AA84" s="17"/>
      <c r="AB84" s="16"/>
      <c r="AC84" s="17"/>
      <c r="AD84" s="16"/>
      <c r="AE84" s="17"/>
      <c r="AF84" s="16"/>
      <c r="AG84" s="17"/>
      <c r="AH84" s="16"/>
      <c r="AI84" s="17"/>
      <c r="AJ84" s="16"/>
      <c r="AK84" s="17"/>
      <c r="AL84" s="16"/>
      <c r="AM84" s="17"/>
      <c r="AN84" s="16"/>
      <c r="AO84" s="17"/>
      <c r="AP84" s="16"/>
      <c r="AQ84" s="17"/>
      <c r="AR84" s="16"/>
      <c r="AS84" s="17"/>
      <c r="AT84" s="16"/>
      <c r="AU84" s="17"/>
      <c r="AV84" s="16"/>
      <c r="AW84" s="17"/>
      <c r="AX84" s="16"/>
      <c r="AY84" s="17"/>
      <c r="AZ84" s="16"/>
      <c r="BA84" s="17"/>
      <c r="BB84" s="16"/>
      <c r="BC84" s="17"/>
      <c r="BD84" s="16"/>
      <c r="BE84" s="17"/>
      <c r="BF84" s="16"/>
      <c r="BG84" s="17"/>
      <c r="BH84" s="16"/>
      <c r="BI84" s="17"/>
      <c r="BJ84" s="16"/>
      <c r="BK84" s="17"/>
      <c r="BL84" s="8"/>
    </row>
    <row r="85" spans="1:64" ht="12.75" x14ac:dyDescent="0.2">
      <c r="A85" s="9" t="str">
        <f ca="1">IFERROR(__xludf.DUMMYFUNCTION("""COMPUTED_VALUE"""),"HORAS EXTRA/PRIMA ALIMENTICIA")</f>
        <v>HORAS EXTRA/PRIMA ALIMENTICIA</v>
      </c>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
        <f ca="1">IFERROR(__xludf.DUMMYFUNCTION("""COMPUTED_VALUE"""),0)</f>
        <v>0</v>
      </c>
    </row>
    <row r="86" spans="1:64" ht="12.75" x14ac:dyDescent="0.2">
      <c r="A86" s="3" t="str">
        <f ca="1">IFERROR(__xludf.DUMMYFUNCTION("""COMPUTED_VALUE"""),"NOMBRE")</f>
        <v>NOMBRE</v>
      </c>
      <c r="B86" s="4">
        <f ca="1">IFERROR(__xludf.DUMMYFUNCTION("""COMPUTED_VALUE"""),45200)</f>
        <v>45200</v>
      </c>
      <c r="C86" s="5"/>
      <c r="D86" s="4">
        <f ca="1">IFERROR(__xludf.DUMMYFUNCTION("""COMPUTED_VALUE"""),45201)</f>
        <v>45201</v>
      </c>
      <c r="E86" s="5"/>
      <c r="F86" s="4">
        <f ca="1">IFERROR(__xludf.DUMMYFUNCTION("""COMPUTED_VALUE"""),45202)</f>
        <v>45202</v>
      </c>
      <c r="G86" s="5"/>
      <c r="H86" s="4">
        <f ca="1">IFERROR(__xludf.DUMMYFUNCTION("""COMPUTED_VALUE"""),45203)</f>
        <v>45203</v>
      </c>
      <c r="I86" s="5"/>
      <c r="J86" s="4">
        <f ca="1">IFERROR(__xludf.DUMMYFUNCTION("""COMPUTED_VALUE"""),45204)</f>
        <v>45204</v>
      </c>
      <c r="K86" s="5"/>
      <c r="L86" s="4">
        <f ca="1">IFERROR(__xludf.DUMMYFUNCTION("""COMPUTED_VALUE"""),45205)</f>
        <v>45205</v>
      </c>
      <c r="M86" s="5"/>
      <c r="N86" s="4">
        <f ca="1">IFERROR(__xludf.DUMMYFUNCTION("""COMPUTED_VALUE"""),45206)</f>
        <v>45206</v>
      </c>
      <c r="O86" s="5"/>
      <c r="P86" s="4">
        <f ca="1">IFERROR(__xludf.DUMMYFUNCTION("""COMPUTED_VALUE"""),45207)</f>
        <v>45207</v>
      </c>
      <c r="Q86" s="5"/>
      <c r="R86" s="4">
        <f ca="1">IFERROR(__xludf.DUMMYFUNCTION("""COMPUTED_VALUE"""),45208)</f>
        <v>45208</v>
      </c>
      <c r="S86" s="5"/>
      <c r="T86" s="4">
        <f ca="1">IFERROR(__xludf.DUMMYFUNCTION("""COMPUTED_VALUE"""),45209)</f>
        <v>45209</v>
      </c>
      <c r="U86" s="5"/>
      <c r="V86" s="4">
        <f ca="1">IFERROR(__xludf.DUMMYFUNCTION("""COMPUTED_VALUE"""),45210)</f>
        <v>45210</v>
      </c>
      <c r="W86" s="5"/>
      <c r="X86" s="4">
        <f ca="1">IFERROR(__xludf.DUMMYFUNCTION("""COMPUTED_VALUE"""),45211)</f>
        <v>45211</v>
      </c>
      <c r="Y86" s="5"/>
      <c r="Z86" s="4">
        <f ca="1">IFERROR(__xludf.DUMMYFUNCTION("""COMPUTED_VALUE"""),45212)</f>
        <v>45212</v>
      </c>
      <c r="AA86" s="5"/>
      <c r="AB86" s="4">
        <f ca="1">IFERROR(__xludf.DUMMYFUNCTION("""COMPUTED_VALUE"""),45213)</f>
        <v>45213</v>
      </c>
      <c r="AC86" s="5"/>
      <c r="AD86" s="4">
        <f ca="1">IFERROR(__xludf.DUMMYFUNCTION("""COMPUTED_VALUE"""),45214)</f>
        <v>45214</v>
      </c>
      <c r="AE86" s="5"/>
      <c r="AF86" s="4">
        <f ca="1">IFERROR(__xludf.DUMMYFUNCTION("""COMPUTED_VALUE"""),45215)</f>
        <v>45215</v>
      </c>
      <c r="AG86" s="5"/>
      <c r="AH86" s="4">
        <f ca="1">IFERROR(__xludf.DUMMYFUNCTION("""COMPUTED_VALUE"""),45216)</f>
        <v>45216</v>
      </c>
      <c r="AI86" s="5"/>
      <c r="AJ86" s="4">
        <f ca="1">IFERROR(__xludf.DUMMYFUNCTION("""COMPUTED_VALUE"""),45217)</f>
        <v>45217</v>
      </c>
      <c r="AK86" s="5"/>
      <c r="AL86" s="4">
        <f ca="1">IFERROR(__xludf.DUMMYFUNCTION("""COMPUTED_VALUE"""),45218)</f>
        <v>45218</v>
      </c>
      <c r="AM86" s="5"/>
      <c r="AN86" s="4">
        <f ca="1">IFERROR(__xludf.DUMMYFUNCTION("""COMPUTED_VALUE"""),45219)</f>
        <v>45219</v>
      </c>
      <c r="AO86" s="5"/>
      <c r="AP86" s="4">
        <f ca="1">IFERROR(__xludf.DUMMYFUNCTION("""COMPUTED_VALUE"""),45220)</f>
        <v>45220</v>
      </c>
      <c r="AQ86" s="5"/>
      <c r="AR86" s="4">
        <f ca="1">IFERROR(__xludf.DUMMYFUNCTION("""COMPUTED_VALUE"""),45221)</f>
        <v>45221</v>
      </c>
      <c r="AS86" s="5"/>
      <c r="AT86" s="4">
        <f ca="1">IFERROR(__xludf.DUMMYFUNCTION("""COMPUTED_VALUE"""),45222)</f>
        <v>45222</v>
      </c>
      <c r="AU86" s="5"/>
      <c r="AV86" s="4">
        <f ca="1">IFERROR(__xludf.DUMMYFUNCTION("""COMPUTED_VALUE"""),45223)</f>
        <v>45223</v>
      </c>
      <c r="AW86" s="5"/>
      <c r="AX86" s="4">
        <f ca="1">IFERROR(__xludf.DUMMYFUNCTION("""COMPUTED_VALUE"""),45224)</f>
        <v>45224</v>
      </c>
      <c r="AY86" s="5"/>
      <c r="AZ86" s="4">
        <f ca="1">IFERROR(__xludf.DUMMYFUNCTION("""COMPUTED_VALUE"""),45225)</f>
        <v>45225</v>
      </c>
      <c r="BA86" s="5"/>
      <c r="BB86" s="4">
        <f ca="1">IFERROR(__xludf.DUMMYFUNCTION("""COMPUTED_VALUE"""),45226)</f>
        <v>45226</v>
      </c>
      <c r="BC86" s="5"/>
      <c r="BD86" s="4">
        <f ca="1">IFERROR(__xludf.DUMMYFUNCTION("""COMPUTED_VALUE"""),45227)</f>
        <v>45227</v>
      </c>
      <c r="BE86" s="5"/>
      <c r="BF86" s="4">
        <f ca="1">IFERROR(__xludf.DUMMYFUNCTION("""COMPUTED_VALUE"""),45228)</f>
        <v>45228</v>
      </c>
      <c r="BG86" s="5"/>
      <c r="BH86" s="4">
        <f ca="1">IFERROR(__xludf.DUMMYFUNCTION("""COMPUTED_VALUE"""),45229)</f>
        <v>45229</v>
      </c>
      <c r="BI86" s="5"/>
      <c r="BJ86" s="4">
        <f ca="1">IFERROR(__xludf.DUMMYFUNCTION("""COMPUTED_VALUE"""),45230)</f>
        <v>45230</v>
      </c>
      <c r="BK86" s="5"/>
      <c r="BL86" s="6" t="str">
        <f ca="1">IFERROR(__xludf.DUMMYFUNCTION("""COMPUTED_VALUE"""),"HORAS EXTRA")</f>
        <v>HORAS EXTRA</v>
      </c>
    </row>
    <row r="87" spans="1:64" ht="12.75" x14ac:dyDescent="0.2">
      <c r="A87" s="18"/>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8"/>
    </row>
    <row r="88" spans="1:64" ht="79.5" customHeight="1" x14ac:dyDescent="0.2">
      <c r="A88" s="17"/>
      <c r="B88" s="16"/>
      <c r="C88" s="17"/>
      <c r="D88" s="16"/>
      <c r="E88" s="17"/>
      <c r="F88" s="16"/>
      <c r="G88" s="17"/>
      <c r="H88" s="16"/>
      <c r="I88" s="17"/>
      <c r="J88" s="16"/>
      <c r="K88" s="17"/>
      <c r="L88" s="16"/>
      <c r="M88" s="17"/>
      <c r="N88" s="16"/>
      <c r="O88" s="17"/>
      <c r="P88" s="16"/>
      <c r="Q88" s="17"/>
      <c r="R88" s="16"/>
      <c r="S88" s="17"/>
      <c r="T88" s="16"/>
      <c r="U88" s="17"/>
      <c r="V88" s="16"/>
      <c r="W88" s="17"/>
      <c r="X88" s="16"/>
      <c r="Y88" s="17"/>
      <c r="Z88" s="16"/>
      <c r="AA88" s="17"/>
      <c r="AB88" s="16"/>
      <c r="AC88" s="17"/>
      <c r="AD88" s="16"/>
      <c r="AE88" s="17"/>
      <c r="AF88" s="16"/>
      <c r="AG88" s="17"/>
      <c r="AH88" s="16"/>
      <c r="AI88" s="17"/>
      <c r="AJ88" s="16"/>
      <c r="AK88" s="17"/>
      <c r="AL88" s="16"/>
      <c r="AM88" s="17"/>
      <c r="AN88" s="16"/>
      <c r="AO88" s="17"/>
      <c r="AP88" s="16"/>
      <c r="AQ88" s="17"/>
      <c r="AR88" s="16"/>
      <c r="AS88" s="17"/>
      <c r="AT88" s="16"/>
      <c r="AU88" s="17"/>
      <c r="AV88" s="16"/>
      <c r="AW88" s="17"/>
      <c r="AX88" s="16"/>
      <c r="AY88" s="17"/>
      <c r="AZ88" s="16"/>
      <c r="BA88" s="17"/>
      <c r="BB88" s="16"/>
      <c r="BC88" s="17"/>
      <c r="BD88" s="16"/>
      <c r="BE88" s="17"/>
      <c r="BF88" s="16"/>
      <c r="BG88" s="17"/>
      <c r="BH88" s="16"/>
      <c r="BI88" s="17"/>
      <c r="BJ88" s="16"/>
      <c r="BK88" s="17"/>
      <c r="BL88" s="8"/>
    </row>
    <row r="89" spans="1:64" ht="12.75" x14ac:dyDescent="0.2">
      <c r="A89" s="9" t="str">
        <f ca="1">IFERROR(__xludf.DUMMYFUNCTION("""COMPUTED_VALUE"""),"HORAS EXTRA/PRIMA ALIMENTICIA")</f>
        <v>HORAS EXTRA/PRIMA ALIMENTICIA</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
        <f ca="1">IFERROR(__xludf.DUMMYFUNCTION("""COMPUTED_VALUE"""),0)</f>
        <v>0</v>
      </c>
    </row>
    <row r="90" spans="1:64" ht="12.75"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2"/>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row>
    <row r="91" spans="1:64"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2"/>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row>
    <row r="92" spans="1:64"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2"/>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row>
    <row r="93" spans="1:64"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2"/>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row>
    <row r="94" spans="1:64"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2"/>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row>
    <row r="95" spans="1:64"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2"/>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row>
    <row r="96" spans="1:64"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2"/>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row>
    <row r="97" spans="1:64"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2"/>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row>
    <row r="98" spans="1:64"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2"/>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row>
    <row r="99" spans="1:64"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2"/>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row>
    <row r="100" spans="1:64"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2"/>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row>
  </sheetData>
  <mergeCells count="640">
    <mergeCell ref="A79:A80"/>
    <mergeCell ref="B80:C80"/>
    <mergeCell ref="D80:E80"/>
    <mergeCell ref="F80:G80"/>
    <mergeCell ref="H80:I80"/>
    <mergeCell ref="J80:K80"/>
    <mergeCell ref="L80:M80"/>
    <mergeCell ref="BD80:BE80"/>
    <mergeCell ref="BF80:BG80"/>
    <mergeCell ref="BH80:BI80"/>
    <mergeCell ref="BJ80:BK80"/>
    <mergeCell ref="AP80:AQ80"/>
    <mergeCell ref="AR80:AS80"/>
    <mergeCell ref="AT80:AU80"/>
    <mergeCell ref="AV80:AW80"/>
    <mergeCell ref="AX80:AY80"/>
    <mergeCell ref="AZ80:BA80"/>
    <mergeCell ref="BB80:BC80"/>
    <mergeCell ref="N80:O80"/>
    <mergeCell ref="P80:Q80"/>
    <mergeCell ref="R80:S80"/>
    <mergeCell ref="T80:U80"/>
    <mergeCell ref="V80:W80"/>
    <mergeCell ref="X80:Y80"/>
    <mergeCell ref="Z80:AA80"/>
    <mergeCell ref="AB80:AC80"/>
    <mergeCell ref="AD80:AE80"/>
    <mergeCell ref="A67:A68"/>
    <mergeCell ref="B68:C68"/>
    <mergeCell ref="D68:E68"/>
    <mergeCell ref="F68:G68"/>
    <mergeCell ref="H68:I68"/>
    <mergeCell ref="J68:K68"/>
    <mergeCell ref="L68:M68"/>
    <mergeCell ref="AP76:AQ76"/>
    <mergeCell ref="AR76:AS76"/>
    <mergeCell ref="AB76:AC76"/>
    <mergeCell ref="AD76:AE76"/>
    <mergeCell ref="AF76:AG76"/>
    <mergeCell ref="AH76:AI76"/>
    <mergeCell ref="AJ76:AK76"/>
    <mergeCell ref="AL76:AM76"/>
    <mergeCell ref="AN76:AO76"/>
    <mergeCell ref="AF68:AG68"/>
    <mergeCell ref="AH68:AI68"/>
    <mergeCell ref="AJ68:AK68"/>
    <mergeCell ref="AL68:AM68"/>
    <mergeCell ref="AN68:AO68"/>
    <mergeCell ref="BD68:BE68"/>
    <mergeCell ref="BF68:BG68"/>
    <mergeCell ref="BH68:BI68"/>
    <mergeCell ref="BJ68:BK68"/>
    <mergeCell ref="AP68:AQ68"/>
    <mergeCell ref="AR68:AS68"/>
    <mergeCell ref="AT68:AU68"/>
    <mergeCell ref="AV68:AW68"/>
    <mergeCell ref="AX68:AY68"/>
    <mergeCell ref="AZ68:BA68"/>
    <mergeCell ref="BB68:BC68"/>
    <mergeCell ref="N68:O68"/>
    <mergeCell ref="P68:Q68"/>
    <mergeCell ref="R68:S68"/>
    <mergeCell ref="T68:U68"/>
    <mergeCell ref="V68:W68"/>
    <mergeCell ref="X68:Y68"/>
    <mergeCell ref="Z68:AA68"/>
    <mergeCell ref="AB68:AC68"/>
    <mergeCell ref="AD68:AE68"/>
    <mergeCell ref="R64:S64"/>
    <mergeCell ref="T64:U64"/>
    <mergeCell ref="V64:W64"/>
    <mergeCell ref="X64:Y64"/>
    <mergeCell ref="Z64:AA64"/>
    <mergeCell ref="AP64:AQ64"/>
    <mergeCell ref="AR64:AS64"/>
    <mergeCell ref="AB64:AC64"/>
    <mergeCell ref="AD64:AE64"/>
    <mergeCell ref="AF64:AG64"/>
    <mergeCell ref="AH64:AI64"/>
    <mergeCell ref="AJ64:AK64"/>
    <mergeCell ref="AL64:AM64"/>
    <mergeCell ref="AN64:AO64"/>
    <mergeCell ref="A63:A64"/>
    <mergeCell ref="B64:C64"/>
    <mergeCell ref="D64:E64"/>
    <mergeCell ref="F64:G64"/>
    <mergeCell ref="H64:I64"/>
    <mergeCell ref="J64:K64"/>
    <mergeCell ref="L64:M64"/>
    <mergeCell ref="N64:O64"/>
    <mergeCell ref="P64:Q64"/>
    <mergeCell ref="BJ60:BK60"/>
    <mergeCell ref="AP60:AQ60"/>
    <mergeCell ref="AR60:AS60"/>
    <mergeCell ref="AT60:AU60"/>
    <mergeCell ref="AV60:AW60"/>
    <mergeCell ref="AX60:AY60"/>
    <mergeCell ref="AZ60:BA60"/>
    <mergeCell ref="BB60:BC60"/>
    <mergeCell ref="A59:A60"/>
    <mergeCell ref="B60:C60"/>
    <mergeCell ref="D60:E60"/>
    <mergeCell ref="F60:G60"/>
    <mergeCell ref="H60:I60"/>
    <mergeCell ref="J60:K60"/>
    <mergeCell ref="L60:M60"/>
    <mergeCell ref="AD60:AE60"/>
    <mergeCell ref="AF60:AG60"/>
    <mergeCell ref="AH60:AI60"/>
    <mergeCell ref="AJ60:AK60"/>
    <mergeCell ref="AL60:AM60"/>
    <mergeCell ref="AN60:AO60"/>
    <mergeCell ref="BD60:BE60"/>
    <mergeCell ref="BF60:BG60"/>
    <mergeCell ref="BH60:BI60"/>
    <mergeCell ref="A55:A56"/>
    <mergeCell ref="B56:C56"/>
    <mergeCell ref="D56:E56"/>
    <mergeCell ref="F56:G56"/>
    <mergeCell ref="H56:I56"/>
    <mergeCell ref="J56:K56"/>
    <mergeCell ref="L56:M56"/>
    <mergeCell ref="BH64:BI64"/>
    <mergeCell ref="BJ64:BK64"/>
    <mergeCell ref="AT64:AU64"/>
    <mergeCell ref="AV64:AW64"/>
    <mergeCell ref="AX64:AY64"/>
    <mergeCell ref="AZ64:BA64"/>
    <mergeCell ref="BB64:BC64"/>
    <mergeCell ref="BD64:BE64"/>
    <mergeCell ref="BF64:BG64"/>
    <mergeCell ref="N60:O60"/>
    <mergeCell ref="P60:Q60"/>
    <mergeCell ref="R60:S60"/>
    <mergeCell ref="T60:U60"/>
    <mergeCell ref="V60:W60"/>
    <mergeCell ref="X60:Y60"/>
    <mergeCell ref="Z60:AA60"/>
    <mergeCell ref="AB60:AC60"/>
    <mergeCell ref="BD56:BE56"/>
    <mergeCell ref="BF56:BG56"/>
    <mergeCell ref="BH56:BI56"/>
    <mergeCell ref="BJ56:BK56"/>
    <mergeCell ref="AP56:AQ56"/>
    <mergeCell ref="AR56:AS56"/>
    <mergeCell ref="AT56:AU56"/>
    <mergeCell ref="AV56:AW56"/>
    <mergeCell ref="AX56:AY56"/>
    <mergeCell ref="AZ56:BA56"/>
    <mergeCell ref="BB56:BC56"/>
    <mergeCell ref="AR52:AS52"/>
    <mergeCell ref="AB52:AC52"/>
    <mergeCell ref="AD52:AE52"/>
    <mergeCell ref="AF52:AG52"/>
    <mergeCell ref="AH52:AI52"/>
    <mergeCell ref="AJ52:AK52"/>
    <mergeCell ref="AL52:AM52"/>
    <mergeCell ref="AN52:AO52"/>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A47:A48"/>
    <mergeCell ref="B48:C48"/>
    <mergeCell ref="D48:E48"/>
    <mergeCell ref="F48:G48"/>
    <mergeCell ref="H48:I48"/>
    <mergeCell ref="J48:K48"/>
    <mergeCell ref="L48:M48"/>
    <mergeCell ref="A51:A52"/>
    <mergeCell ref="B52:C52"/>
    <mergeCell ref="D52:E52"/>
    <mergeCell ref="F52:G52"/>
    <mergeCell ref="H52:I52"/>
    <mergeCell ref="J52:K52"/>
    <mergeCell ref="L52:M52"/>
    <mergeCell ref="AF48:AG48"/>
    <mergeCell ref="AH48:AI48"/>
    <mergeCell ref="AJ48:AK48"/>
    <mergeCell ref="AL48:AM48"/>
    <mergeCell ref="AN48:AO48"/>
    <mergeCell ref="BD48:BE48"/>
    <mergeCell ref="BF48:BG48"/>
    <mergeCell ref="BH48:BI48"/>
    <mergeCell ref="BJ48:BK48"/>
    <mergeCell ref="AP48:AQ48"/>
    <mergeCell ref="AR48:AS48"/>
    <mergeCell ref="AT48:AU48"/>
    <mergeCell ref="AV48:AW48"/>
    <mergeCell ref="AX48:AY48"/>
    <mergeCell ref="AZ48:BA48"/>
    <mergeCell ref="BB48:BC48"/>
    <mergeCell ref="N48:O48"/>
    <mergeCell ref="P48:Q48"/>
    <mergeCell ref="R48:S48"/>
    <mergeCell ref="T48:U48"/>
    <mergeCell ref="V48:W48"/>
    <mergeCell ref="X48:Y48"/>
    <mergeCell ref="Z48:AA48"/>
    <mergeCell ref="AB48:AC48"/>
    <mergeCell ref="AD48:AE48"/>
    <mergeCell ref="N88:O88"/>
    <mergeCell ref="P88:Q88"/>
    <mergeCell ref="R88:S88"/>
    <mergeCell ref="T88:U88"/>
    <mergeCell ref="V88:W88"/>
    <mergeCell ref="X88:Y88"/>
    <mergeCell ref="Z88:AA88"/>
    <mergeCell ref="BH52:BI52"/>
    <mergeCell ref="BJ52:BK52"/>
    <mergeCell ref="AT52:AU52"/>
    <mergeCell ref="AV52:AW52"/>
    <mergeCell ref="AX52:AY52"/>
    <mergeCell ref="AZ52:BA52"/>
    <mergeCell ref="BB52:BC52"/>
    <mergeCell ref="BD52:BE52"/>
    <mergeCell ref="BF52:BG52"/>
    <mergeCell ref="N52:O52"/>
    <mergeCell ref="P52:Q52"/>
    <mergeCell ref="R52:S52"/>
    <mergeCell ref="T52:U52"/>
    <mergeCell ref="V52:W52"/>
    <mergeCell ref="X52:Y52"/>
    <mergeCell ref="Z52:AA52"/>
    <mergeCell ref="AP52:AQ52"/>
    <mergeCell ref="A83:A84"/>
    <mergeCell ref="B84:C84"/>
    <mergeCell ref="D84:E84"/>
    <mergeCell ref="F84:G84"/>
    <mergeCell ref="H84:I84"/>
    <mergeCell ref="J84:K84"/>
    <mergeCell ref="L84:M84"/>
    <mergeCell ref="A87:A88"/>
    <mergeCell ref="B88:C88"/>
    <mergeCell ref="D88:E88"/>
    <mergeCell ref="F88:G88"/>
    <mergeCell ref="H88:I88"/>
    <mergeCell ref="J88:K88"/>
    <mergeCell ref="L88:M88"/>
    <mergeCell ref="BD84:BE84"/>
    <mergeCell ref="BF84:BG84"/>
    <mergeCell ref="BH84:BI84"/>
    <mergeCell ref="BJ84:BK84"/>
    <mergeCell ref="AP84:AQ84"/>
    <mergeCell ref="AR84:AS84"/>
    <mergeCell ref="AT84:AU84"/>
    <mergeCell ref="AV84:AW84"/>
    <mergeCell ref="AX84:AY84"/>
    <mergeCell ref="AZ84:BA84"/>
    <mergeCell ref="BB84:BC84"/>
    <mergeCell ref="N84:O84"/>
    <mergeCell ref="P84:Q84"/>
    <mergeCell ref="R84:S84"/>
    <mergeCell ref="T84:U84"/>
    <mergeCell ref="V84:W84"/>
    <mergeCell ref="X84:Y84"/>
    <mergeCell ref="Z84:AA84"/>
    <mergeCell ref="AB84:AC84"/>
    <mergeCell ref="AD84:AE84"/>
    <mergeCell ref="BH88:BI88"/>
    <mergeCell ref="BJ88:BK88"/>
    <mergeCell ref="AT88:AU88"/>
    <mergeCell ref="AV88:AW88"/>
    <mergeCell ref="AX88:AY88"/>
    <mergeCell ref="AZ88:BA88"/>
    <mergeCell ref="BB88:BC88"/>
    <mergeCell ref="BD88:BE88"/>
    <mergeCell ref="BF88:BG88"/>
    <mergeCell ref="R76:S76"/>
    <mergeCell ref="T76:U76"/>
    <mergeCell ref="V76:W76"/>
    <mergeCell ref="X76:Y76"/>
    <mergeCell ref="Z76:AA76"/>
    <mergeCell ref="AP88:AQ88"/>
    <mergeCell ref="AR88:AS88"/>
    <mergeCell ref="AB88:AC88"/>
    <mergeCell ref="AD88:AE88"/>
    <mergeCell ref="AF88:AG88"/>
    <mergeCell ref="AH88:AI88"/>
    <mergeCell ref="AJ88:AK88"/>
    <mergeCell ref="AL88:AM88"/>
    <mergeCell ref="AN88:AO88"/>
    <mergeCell ref="AF84:AG84"/>
    <mergeCell ref="AH84:AI84"/>
    <mergeCell ref="AJ84:AK84"/>
    <mergeCell ref="AL84:AM84"/>
    <mergeCell ref="AN84:AO84"/>
    <mergeCell ref="AF80:AG80"/>
    <mergeCell ref="AH80:AI80"/>
    <mergeCell ref="AJ80:AK80"/>
    <mergeCell ref="AL80:AM80"/>
    <mergeCell ref="AN80:AO80"/>
    <mergeCell ref="A75:A76"/>
    <mergeCell ref="B76:C76"/>
    <mergeCell ref="D76:E76"/>
    <mergeCell ref="F76:G76"/>
    <mergeCell ref="H76:I76"/>
    <mergeCell ref="J76:K76"/>
    <mergeCell ref="L76:M76"/>
    <mergeCell ref="N76:O76"/>
    <mergeCell ref="P76:Q76"/>
    <mergeCell ref="BJ72:BK72"/>
    <mergeCell ref="AP72:AQ72"/>
    <mergeCell ref="AR72:AS72"/>
    <mergeCell ref="AT72:AU72"/>
    <mergeCell ref="AV72:AW72"/>
    <mergeCell ref="AX72:AY72"/>
    <mergeCell ref="AZ72:BA72"/>
    <mergeCell ref="BB72:BC72"/>
    <mergeCell ref="A71:A72"/>
    <mergeCell ref="B72:C72"/>
    <mergeCell ref="D72:E72"/>
    <mergeCell ref="F72:G72"/>
    <mergeCell ref="H72:I72"/>
    <mergeCell ref="J72:K72"/>
    <mergeCell ref="L72:M72"/>
    <mergeCell ref="AD72:AE72"/>
    <mergeCell ref="AF72:AG72"/>
    <mergeCell ref="AH72:AI72"/>
    <mergeCell ref="AJ72:AK72"/>
    <mergeCell ref="AL72:AM72"/>
    <mergeCell ref="AN72:AO72"/>
    <mergeCell ref="BD72:BE72"/>
    <mergeCell ref="BF72:BG72"/>
    <mergeCell ref="BH72:BI72"/>
    <mergeCell ref="A43:A44"/>
    <mergeCell ref="B44:C44"/>
    <mergeCell ref="D44:E44"/>
    <mergeCell ref="F44:G44"/>
    <mergeCell ref="H44:I44"/>
    <mergeCell ref="J44:K44"/>
    <mergeCell ref="L44:M44"/>
    <mergeCell ref="BH76:BI76"/>
    <mergeCell ref="BJ76:BK76"/>
    <mergeCell ref="AT76:AU76"/>
    <mergeCell ref="AV76:AW76"/>
    <mergeCell ref="AX76:AY76"/>
    <mergeCell ref="AZ76:BA76"/>
    <mergeCell ref="BB76:BC76"/>
    <mergeCell ref="BD76:BE76"/>
    <mergeCell ref="BF76:BG76"/>
    <mergeCell ref="N72:O72"/>
    <mergeCell ref="P72:Q72"/>
    <mergeCell ref="R72:S72"/>
    <mergeCell ref="T72:U72"/>
    <mergeCell ref="V72:W72"/>
    <mergeCell ref="X72:Y72"/>
    <mergeCell ref="Z72:AA72"/>
    <mergeCell ref="AB72:AC72"/>
    <mergeCell ref="AF44:AG44"/>
    <mergeCell ref="AH44:AI44"/>
    <mergeCell ref="AJ44:AK44"/>
    <mergeCell ref="AL44:AM44"/>
    <mergeCell ref="AN44:AO44"/>
    <mergeCell ref="BD44:BE44"/>
    <mergeCell ref="BF44:BG44"/>
    <mergeCell ref="BH44:BI44"/>
    <mergeCell ref="BJ44:BK44"/>
    <mergeCell ref="AP44:AQ44"/>
    <mergeCell ref="AR44:AS44"/>
    <mergeCell ref="AT44:AU44"/>
    <mergeCell ref="AV44:AW44"/>
    <mergeCell ref="AX44:AY44"/>
    <mergeCell ref="AZ44:BA44"/>
    <mergeCell ref="BB44:BC44"/>
    <mergeCell ref="N44:O44"/>
    <mergeCell ref="P44:Q44"/>
    <mergeCell ref="R44:S44"/>
    <mergeCell ref="T44:U44"/>
    <mergeCell ref="V44:W44"/>
    <mergeCell ref="X44:Y44"/>
    <mergeCell ref="Z44:AA44"/>
    <mergeCell ref="AB44:AC44"/>
    <mergeCell ref="AD44:AE44"/>
    <mergeCell ref="A31:A32"/>
    <mergeCell ref="B32:C32"/>
    <mergeCell ref="D32:E32"/>
    <mergeCell ref="F32:G32"/>
    <mergeCell ref="H32:I32"/>
    <mergeCell ref="J32:K32"/>
    <mergeCell ref="L32:M32"/>
    <mergeCell ref="AP40:AQ40"/>
    <mergeCell ref="AR40:AS40"/>
    <mergeCell ref="AB40:AC40"/>
    <mergeCell ref="AD40:AE40"/>
    <mergeCell ref="AF40:AG40"/>
    <mergeCell ref="AH40:AI40"/>
    <mergeCell ref="AJ40:AK40"/>
    <mergeCell ref="AL40:AM40"/>
    <mergeCell ref="AN40:AO40"/>
    <mergeCell ref="AF32:AG32"/>
    <mergeCell ref="AH32:AI32"/>
    <mergeCell ref="AJ32:AK32"/>
    <mergeCell ref="AL32:AM32"/>
    <mergeCell ref="AN32:AO32"/>
    <mergeCell ref="BD32:BE32"/>
    <mergeCell ref="BF32:BG32"/>
    <mergeCell ref="BH32:BI32"/>
    <mergeCell ref="BJ32:BK32"/>
    <mergeCell ref="AP32:AQ32"/>
    <mergeCell ref="AR32:AS32"/>
    <mergeCell ref="AT32:AU32"/>
    <mergeCell ref="AV32:AW32"/>
    <mergeCell ref="AX32:AY32"/>
    <mergeCell ref="AZ32:BA32"/>
    <mergeCell ref="BB32:BC32"/>
    <mergeCell ref="N32:O32"/>
    <mergeCell ref="P32:Q32"/>
    <mergeCell ref="R32:S32"/>
    <mergeCell ref="T32:U32"/>
    <mergeCell ref="V32:W32"/>
    <mergeCell ref="X32:Y32"/>
    <mergeCell ref="Z32:AA32"/>
    <mergeCell ref="AB32:AC32"/>
    <mergeCell ref="AD32:AE32"/>
    <mergeCell ref="R28:S28"/>
    <mergeCell ref="T28:U28"/>
    <mergeCell ref="V28:W28"/>
    <mergeCell ref="X28:Y28"/>
    <mergeCell ref="Z28:AA28"/>
    <mergeCell ref="AP28:AQ28"/>
    <mergeCell ref="AR28:AS28"/>
    <mergeCell ref="AB28:AC28"/>
    <mergeCell ref="AD28:AE28"/>
    <mergeCell ref="AF28:AG28"/>
    <mergeCell ref="AH28:AI28"/>
    <mergeCell ref="AJ28:AK28"/>
    <mergeCell ref="AL28:AM28"/>
    <mergeCell ref="AN28:AO28"/>
    <mergeCell ref="A27:A28"/>
    <mergeCell ref="B28:C28"/>
    <mergeCell ref="D28:E28"/>
    <mergeCell ref="F28:G28"/>
    <mergeCell ref="H28:I28"/>
    <mergeCell ref="J28:K28"/>
    <mergeCell ref="L28:M28"/>
    <mergeCell ref="N28:O28"/>
    <mergeCell ref="P28:Q28"/>
    <mergeCell ref="BJ24:BK24"/>
    <mergeCell ref="AP24:AQ24"/>
    <mergeCell ref="AR24:AS24"/>
    <mergeCell ref="AT24:AU24"/>
    <mergeCell ref="AV24:AW24"/>
    <mergeCell ref="AX24:AY24"/>
    <mergeCell ref="AZ24:BA24"/>
    <mergeCell ref="BB24:BC24"/>
    <mergeCell ref="A23:A24"/>
    <mergeCell ref="B24:C24"/>
    <mergeCell ref="D24:E24"/>
    <mergeCell ref="F24:G24"/>
    <mergeCell ref="H24:I24"/>
    <mergeCell ref="J24:K24"/>
    <mergeCell ref="L24:M24"/>
    <mergeCell ref="AD24:AE24"/>
    <mergeCell ref="AF24:AG24"/>
    <mergeCell ref="AH24:AI24"/>
    <mergeCell ref="AJ24:AK24"/>
    <mergeCell ref="AL24:AM24"/>
    <mergeCell ref="AN24:AO24"/>
    <mergeCell ref="BD24:BE24"/>
    <mergeCell ref="BF24:BG24"/>
    <mergeCell ref="BH24:BI24"/>
    <mergeCell ref="A19:A20"/>
    <mergeCell ref="B20:C20"/>
    <mergeCell ref="D20:E20"/>
    <mergeCell ref="F20:G20"/>
    <mergeCell ref="H20:I20"/>
    <mergeCell ref="J20:K20"/>
    <mergeCell ref="L20:M20"/>
    <mergeCell ref="BH28:BI28"/>
    <mergeCell ref="BJ28:BK28"/>
    <mergeCell ref="AT28:AU28"/>
    <mergeCell ref="AV28:AW28"/>
    <mergeCell ref="AX28:AY28"/>
    <mergeCell ref="AZ28:BA28"/>
    <mergeCell ref="BB28:BC28"/>
    <mergeCell ref="BD28:BE28"/>
    <mergeCell ref="BF28:BG28"/>
    <mergeCell ref="N24:O24"/>
    <mergeCell ref="P24:Q24"/>
    <mergeCell ref="R24:S24"/>
    <mergeCell ref="T24:U24"/>
    <mergeCell ref="V24:W24"/>
    <mergeCell ref="X24:Y24"/>
    <mergeCell ref="Z24:AA24"/>
    <mergeCell ref="AB24:AC24"/>
    <mergeCell ref="BD20:BE20"/>
    <mergeCell ref="BF20:BG20"/>
    <mergeCell ref="BH20:BI20"/>
    <mergeCell ref="BJ20:BK20"/>
    <mergeCell ref="AP20:AQ20"/>
    <mergeCell ref="AR20:AS20"/>
    <mergeCell ref="AT20:AU20"/>
    <mergeCell ref="AV20:AW20"/>
    <mergeCell ref="AX20:AY20"/>
    <mergeCell ref="AZ20:BA20"/>
    <mergeCell ref="BB20:BC20"/>
    <mergeCell ref="AR16:AS16"/>
    <mergeCell ref="AB16:AC16"/>
    <mergeCell ref="AD16:AE16"/>
    <mergeCell ref="AF16:AG16"/>
    <mergeCell ref="AH16:AI16"/>
    <mergeCell ref="AJ16:AK16"/>
    <mergeCell ref="AL16:AM16"/>
    <mergeCell ref="AN16:AO16"/>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A11:A12"/>
    <mergeCell ref="B12:C12"/>
    <mergeCell ref="D12:E12"/>
    <mergeCell ref="F12:G12"/>
    <mergeCell ref="H12:I12"/>
    <mergeCell ref="J12:K12"/>
    <mergeCell ref="L12:M12"/>
    <mergeCell ref="A15:A16"/>
    <mergeCell ref="B16:C16"/>
    <mergeCell ref="D16:E16"/>
    <mergeCell ref="F16:G16"/>
    <mergeCell ref="H16:I16"/>
    <mergeCell ref="J16:K16"/>
    <mergeCell ref="L16:M16"/>
    <mergeCell ref="AF12:AG12"/>
    <mergeCell ref="AH12:AI12"/>
    <mergeCell ref="AJ12:AK12"/>
    <mergeCell ref="AL12:AM12"/>
    <mergeCell ref="AN12:AO12"/>
    <mergeCell ref="BD12:BE12"/>
    <mergeCell ref="BF12:BG12"/>
    <mergeCell ref="BH12:BI12"/>
    <mergeCell ref="BJ12:BK12"/>
    <mergeCell ref="AP12:AQ12"/>
    <mergeCell ref="AR12:AS12"/>
    <mergeCell ref="AT12:AU12"/>
    <mergeCell ref="AV12:AW12"/>
    <mergeCell ref="AX12:AY12"/>
    <mergeCell ref="AZ12:BA12"/>
    <mergeCell ref="BB12:BC12"/>
    <mergeCell ref="N12:O12"/>
    <mergeCell ref="P12:Q12"/>
    <mergeCell ref="R12:S12"/>
    <mergeCell ref="T12:U12"/>
    <mergeCell ref="V12:W12"/>
    <mergeCell ref="X12:Y12"/>
    <mergeCell ref="Z12:AA12"/>
    <mergeCell ref="AB12:AC12"/>
    <mergeCell ref="AD12:AE12"/>
    <mergeCell ref="N40:O40"/>
    <mergeCell ref="P40:Q40"/>
    <mergeCell ref="R40:S40"/>
    <mergeCell ref="T40:U40"/>
    <mergeCell ref="V40:W40"/>
    <mergeCell ref="X40:Y40"/>
    <mergeCell ref="Z40:AA40"/>
    <mergeCell ref="BH16:BI16"/>
    <mergeCell ref="BJ16:BK16"/>
    <mergeCell ref="AT16:AU16"/>
    <mergeCell ref="AV16:AW16"/>
    <mergeCell ref="AX16:AY16"/>
    <mergeCell ref="AZ16:BA16"/>
    <mergeCell ref="BB16:BC16"/>
    <mergeCell ref="BD16:BE16"/>
    <mergeCell ref="BF16:BG16"/>
    <mergeCell ref="N16:O16"/>
    <mergeCell ref="P16:Q16"/>
    <mergeCell ref="R16:S16"/>
    <mergeCell ref="T16:U16"/>
    <mergeCell ref="V16:W16"/>
    <mergeCell ref="X16:Y16"/>
    <mergeCell ref="Z16:AA16"/>
    <mergeCell ref="AP16:AQ16"/>
    <mergeCell ref="A35:A36"/>
    <mergeCell ref="B36:C36"/>
    <mergeCell ref="D36:E36"/>
    <mergeCell ref="F36:G36"/>
    <mergeCell ref="H36:I36"/>
    <mergeCell ref="J36:K36"/>
    <mergeCell ref="L36:M36"/>
    <mergeCell ref="A39:A40"/>
    <mergeCell ref="B40:C40"/>
    <mergeCell ref="D40:E40"/>
    <mergeCell ref="F40:G40"/>
    <mergeCell ref="H40:I40"/>
    <mergeCell ref="J40:K40"/>
    <mergeCell ref="L40:M40"/>
    <mergeCell ref="AF36:AG36"/>
    <mergeCell ref="AH36:AI36"/>
    <mergeCell ref="AJ36:AK36"/>
    <mergeCell ref="AL36:AM36"/>
    <mergeCell ref="AN36:AO36"/>
    <mergeCell ref="BD36:BE36"/>
    <mergeCell ref="BF36:BG36"/>
    <mergeCell ref="BH36:BI36"/>
    <mergeCell ref="BJ36:BK36"/>
    <mergeCell ref="AP36:AQ36"/>
    <mergeCell ref="AR36:AS36"/>
    <mergeCell ref="AT36:AU36"/>
    <mergeCell ref="AV36:AW36"/>
    <mergeCell ref="AX36:AY36"/>
    <mergeCell ref="AZ36:BA36"/>
    <mergeCell ref="BB36:BC36"/>
    <mergeCell ref="N36:O36"/>
    <mergeCell ref="P36:Q36"/>
    <mergeCell ref="R36:S36"/>
    <mergeCell ref="T36:U36"/>
    <mergeCell ref="V36:W36"/>
    <mergeCell ref="X36:Y36"/>
    <mergeCell ref="Z36:AA36"/>
    <mergeCell ref="AB36:AC36"/>
    <mergeCell ref="AD36:AE36"/>
    <mergeCell ref="BH40:BI40"/>
    <mergeCell ref="BJ40:BK40"/>
    <mergeCell ref="AT40:AU40"/>
    <mergeCell ref="AV40:AW40"/>
    <mergeCell ref="AX40:AY40"/>
    <mergeCell ref="AZ40:BA40"/>
    <mergeCell ref="BB40:BC40"/>
    <mergeCell ref="BD40:BE40"/>
    <mergeCell ref="BF40:BG40"/>
  </mergeCells>
  <conditionalFormatting sqref="B12:BK12 B16:BK16 B20:BK20 B24:BK24 B28:BK28 B32:BK32 B36:BK36 B40:BK40 B44:BK44 B48:BK48 B52:BK52 B56:BK56 B60:BK60 B64:BK64 B68:BK68 B72:BK72 B76:BK76 B80:BK80 B84:BK84 B88:BK88">
    <cfRule type="containsText" dxfId="2" priority="3" operator="containsText" text="GUARDIA PASIVA">
      <formula>NOT(ISERROR(SEARCH(("GUARDIA PASIVA"),(B12))))</formula>
    </cfRule>
  </conditionalFormatting>
  <conditionalFormatting sqref="B13:BL13 B17:BL17 B21:BL21 B25:BL25 B29:BL29 B33:BL33 B37:BL37 B41:BL41 B45:BL45 B49:BL49 B53:BL53 B57:BL57 B61:BL61 B65:BL65 B69:BL69 B73:BL73 B77:BL77 B81:BL81 B85:BL85 B89:BL89">
    <cfRule type="cellIs" dxfId="1" priority="1" operator="greaterThanOrEqual">
      <formula>0.5</formula>
    </cfRule>
  </conditionalFormatting>
  <conditionalFormatting sqref="D11:BK12 B12:C12 D15:BK16 B16:C16 D19:BK20 B20:C20 D23:BK24 B24:C24 D27:BK28 B28:C28 D31:BK32 B32:C32 D35:BK36 B36:C36 D39:BK40 B40:C40 D43:BK44 B44:C44 D47:BK48 B48:C48 D51:BK52 B52:C52 D55:BK56 B56:C56 D59:BK60 B60:C60 D63:BK64 B64:C64 D67:BK68 B68:C68 D71:BK72 B72:C72 D75:BK76 B76:C76 D79:BK80 B80:C80 D83:BK84 B84:C84 D87:BK88 B88:C88">
    <cfRule type="containsText" dxfId="0" priority="2" operator="containsText" text="D,">
      <formula>NOT(ISERROR(SEARCH(("D,"),(D11))))</formula>
    </cfRule>
  </conditionalFormatting>
  <dataValidations count="4">
    <dataValidation type="list" allowBlank="1" showErrorMessage="1" sqref="C13 E13 G13 I13 K13 M13 O13 Q13 S13 U13 W13 Y13 AA13 AC13 AE13 AG13 AI13 AK13 AM13 AO13 AQ13 AS13 AU13 AW13 AY13 BA13 BC13 BE13 BG13 BI13 BK13 C17 E17 G17 I17 K17 M17 O17 Q17 S17 U17 W17 Y17 AA17 AC17 AE17 AG17 AI17 AK17 AM17 AO17 AQ17 AS17 AU17 AW17 AY17 BA17 BC17 BE17 BG17 BI17 BK17 C21 E21 G21 I21 K21 M21 O21 Q21 S21 U21 W21 Y21 AA21 AC21 AE21 AG21 AI21 AK21 AM21 AO21 AQ21 AS21 AU21 AW21 AY21 BA21 BC21 BE21 BG21 BI21 BK21 C25 E25 G25 I25 K25 M25 O25 Q25 S25 U25 W25 Y25 AA25 AC25 AE25 AG25 AI25 AK25 AM25 AO25 AQ25 AS25 AU25 AW25 AY25 BA25 BC25 BE25 BG25 BI25 BK25 C29 E29 G29 I29 K29 M29 O29 Q29 S29 U29 W29 Y29 AA29 AC29 AE29 AG29 AI29 AK29 AM29 AO29 AQ29 AS29 AU29 AW29 AY29 BA29 BC29 BE29 BG29 BI29 BK29 C33 E33 G33 I33 K33 M33 O33 Q33 S33 U33 W33 Y33 AA33 AC33 AE33 AG33 AI33 AK33 AM33 AO33 AQ33 AS33 AU33 AW33 AY33 BA33 BC33 BE33 BG33 BI33 BK33 C37 E37 G37 I37 K37 M37 O37 Q37 S37 U37 W37 Y37 AA37 AC37 AE37 AG37 AI37 AK37 AM37 AO37 AQ37 AS37 AU37 AW37 AY37 BA37 BC37 BE37 BG37 BI37 BK37 C41 E41 G41 I41 K41 M41 O41 Q41 S41 U41 W41 Y41 AA41 AC41 AE41 AG41 AI41 AK41 AM41 AO41 AQ41 AS41 AU41 AW41 AY41 BA41 BC41 BE41 BG41 BI41 BK41 C45 E45 G45 I45 K45 M45 O45 Q45 S45 U45 W45 Y45 AA45 AC45 AE45 AG45 AI45 AK45 AM45 AO45 AQ45 AS45 AU45 AW45 AY45 BA45 BC45 BE45 BG45 BI45 BK45 C49 E49 G49 I49 K49 M49 O49 Q49 S49 U49 W49 Y49 AA49 AC49 AE49 AG49 AI49 AK49 AM49 AO49 AQ49 AS49 AU49 AW49 AY49 BA49 BC49 BE49 BG49 BI49 BK49 C53 E53 G53 I53 K53 M53 O53 Q53 S53 U53 W53 Y53 AA53 AC53 AE53 AG53 AI53 AK53 AM53 AO53 AQ53 AS53 AU53 AW53 AY53 BA53 BC53 BE53 BG53 BI53 BK53 C57 E57 G57 I57 K57 M57 O57 Q57 S57 U57 W57 Y57 AA57 AC57 AE57 AG57 AI57 AK57 AM57 AO57 AQ57 AS57 AU57 AW57 AY57 BA57 BC57 BE57 BG57 BI57 BK57 C61 E61 G61 I61 K61 M61 O61 Q61 S61 U61 W61 Y61 AA61 AC61 AE61 AG61 AI61 AK61 AM61 AO61 AQ61 AS61 AU61 AW61 AY61 BA61 BC61 BE61 BG61 BI61 BK61 C65 E65 G65 I65 K65 M65 O65 Q65 S65 U65 W65 Y65 AA65 AC65 AE65 AG65 AI65 AK65 AM65 AO65 AQ65 AS65 AU65 AW65 AY65 BA65 BC65 BE65 BG65 BI65 BK65 C69 E69 G69 I69 K69 M69 O69 Q69 S69 U69 W69 Y69 AA69 AC69 AE69 AG69 AI69 AK69 AM69 AO69 AQ69 AS69 AU69 AW69 AY69 BA69 BC69 BE69 BG69 BI69 BK69 C73 E73 G73 I73 K73 M73 O73 Q73 S73 U73 W73 Y73 AA73 AC73 AE73 AG73 AI73 AK73 AM73 AO73 AQ73 AS73 AU73 AW73 AY73 BA73 BC73 BE73 BG73 BI73 BK73 C77 E77 G77 I77 K77 M77 O77 Q77 S77 U77 W77 Y77 AA77 AC77 AE77 AG77 AI77 AK77 AM77 AO77 AQ77 AS77 AU77 AW77 AY77 BA77 BC77 BE77 BG77 BI77 BK77 C81 E81 G81 I81 K81 M81 O81 Q81 S81 U81 W81 Y81 AA81 AC81 AE81 AG81 AI81 AK81 AM81 AO81 AQ81 AS81 AU81 AW81 AY81 BA81 BC81 BE81 BG81 BI81 BK81 C85 E85 G85 I85 K85 M85 O85 Q85 S85 U85 W85 Y85 AA85 AC85 AE85 AG85 AI85 AK85 AM85 AO85 AQ85 AS85 AU85 AW85 AY85 BA85 BC85 BE85 BG85 BI85 BK85 C89 E89 G89 I89 K89 M89 O89 Q89 S89 U89 W89 Y89 AA89 AC89 AE89 AG89 AI89 AK89 AM89 AO89 AQ89 AS89 AU89 AW89 AY89 BA89 BC89 BE89 BG89 BI89 BK89" xr:uid="{00000000-0002-0000-0700-000000000000}">
      <formula1>"APLICA PRIMA"</formula1>
    </dataValidation>
    <dataValidation type="list" allowBlank="1" showInputMessage="1" showErrorMessage="1" prompt="Haz clic y selecciona un valor de la lista de elementos" sqref="B11:BK11 B15:BK15 B19:BK19 B23:BK23 B27:BK27 B31:BK31 B35:BK35 B39:BK39 B43:BK43 B47:BK47 B51:BK51 B55:BK55 B59:BK59 B63:BK63 B67:BK67 B71:BK71 B75:BK75 B79:BK79 B83:BK83 B87:BK87" xr:uid="{00000000-0002-0000-0700-000001000000}">
      <formula1>"GUE,ALMACEN,UNI,CHBSCO,MITRAS,LN,JUV,PESQ,CSI,CSC,MET,NOVA,PUE,SL"</formula1>
    </dataValidation>
    <dataValidation type="decimal" operator="greaterThanOrEqual" allowBlank="1" showDropDown="1" showInputMessage="1" showErrorMessage="1" prompt="Numero de extras generadas" sqref="B13 D13 F13 H13 J13 L13 N13 P13 R13 T13 V13 X13 Z13 AB13 AD13 AF13 AH13 AJ13 AL13 AN13 AP13 AR13 AT13 AV13 AX13 AZ13 BB13 BD13 BF13 BH13 BJ13 B17 D17 F17 H17 J17 L17 N17 P17 R17 T17 V17 X17 Z17 AB17 AD17 AF17 AH17 AJ17 AL17 AN17 AP17 AR17 AT17 AV17 AX17 AZ17 BB17 BD17 BF17 BH17 BJ17 B21 D21 F21 H21 J21 L21 N21 P21 R21 T21 V21 X21 Z21 AB21 AD21 AF21 AH21 AJ21 AL21 AN21 AP21 AR21 AT21 AV21 AX21 AZ21 BB21 BD21 BF21 BH21 BJ21 B25 D25 F25 H25 J25 L25 N25 P25 R25 T25 V25 X25 Z25 AB25 AD25 AF25 AH25 AJ25 AL25 AN25 AP25 AR25 AT25 AV25 AX25 AZ25 BB25 BD25 BF25 BH25 BJ25 B29 D29 F29 H29 J29 L29 N29 P29 R29 T29 V29 X29 Z29 AB29 AD29 AF29 AH29 AJ29 AL29 AN29 AP29 AR29 AT29 AV29 AX29 AZ29 BB29 BD29 BF29 BH29 BJ29 B33 D33 F33 H33 J33 L33 N33 P33 R33 T33 V33 X33 Z33 AB33 AD33 AF33 AH33 AJ33 AL33 AN33 AP33 AR33 AT33 AV33 AX33 AZ33 BB33 BD33 BF33 BH33 BJ33 B37 D37 F37 H37 J37 L37 N37 P37 R37 T37 V37 X37 Z37 AB37 AD37 AF37 AH37 AJ37 AL37 AN37 AP37 AR37 AT37 AV37 AX37 AZ37 BB37 BD37 BF37 BH37 BJ37 B41 D41 F41 H41 J41 L41 N41 P41 R41 T41 V41 X41 Z41 AB41 AD41 AF41 AH41 AJ41 AL41 AN41 AP41 AR41 AT41 AV41 AX41 AZ41 BB41 BD41 BF41 BH41 BJ41 B45 D45 F45 H45 J45 L45 N45 P45 R45 T45 V45 X45 Z45 AB45 AD45 AF45 AH45 AJ45 AL45 AN45 AP45 AR45 AT45 AV45 AX45 AZ45 BB45 BD45 BF45 BH45 BJ45 B49 D49 F49 H49 J49 L49 N49 P49 R49 T49 V49 X49 Z49 AB49 AD49 AF49 AH49 AJ49 AL49 AN49 AP49 AR49 AT49 AV49 AX49 AZ49 BB49 BD49 BF49 BH49 BJ49 B53 D53 F53 H53 J53 L53 N53 P53 R53 T53 V53 X53 Z53 AB53 AD53 AF53 AH53 AJ53 AL53 AN53 AP53 AR53 AT53 AV53 AX53 AZ53 BB53 BD53 BF53 BH53 BJ53 B57 D57 F57 H57 J57 L57 N57 P57 R57 T57 V57 X57 Z57 AB57 AD57 AF57 AH57 AJ57 AL57 AN57 AP57 AR57 AT57 AV57 AX57 AZ57 BB57 BD57 BF57 BH57 BJ57 B61 D61 F61 H61 J61 L61 N61 P61 R61 T61 V61 X61 Z61 AB61 AD61 AF61 AH61 AJ61 AL61 AN61 AP61 AR61 AT61 AV61 AX61 AZ61 BB61 BD61 BF61 BH61 BJ61 B65 D65 F65 H65 J65 L65 N65 P65 R65 T65 V65 X65 Z65 AB65 AD65 AF65 AH65 AJ65 AL65 AN65 AP65 AR65 AT65 AV65 AX65 AZ65 BB65 BD65 BF65 BH65 BJ65 B69 D69 F69 H69 J69 L69 N69 P69 R69 T69 V69 X69 Z69 AB69 AD69 AF69 AH69 AJ69 AL69 AN69 AP69 AR69 AT69 AV69 AX69 AZ69 BB69 BD69 BF69 BH69 BJ69 B73 D73 F73 H73 J73 L73 N73 P73 R73 T73 V73 X73 Z73 AB73 AD73 AF73 AH73 AJ73 AL73 AN73 AP73 AR73 AT73 AV73 AX73 AZ73 BB73 BD73 BF73 BH73 BJ73 B77 D77 F77 H77 J77 L77 N77 P77 R77 T77 V77 X77 Z77 AB77 AD77 AF77 AH77 AJ77 AL77 AN77 AP77 AR77 AT77 AV77 AX77 AZ77 BB77 BD77 BF77 BH77 BJ77 B81 D81 F81 H81 J81 L81 N81 P81 R81 T81 V81 X81 Z81 AB81 AD81 AF81 AH81 AJ81 AL81 AN81 AP81 AR81 AT81 AV81 AX81 AZ81 BB81 BD81 BF81 BH81 BJ81 B85 D85 F85 H85 J85 L85 N85 P85 R85 T85 V85 X85 Z85 AB85 AD85 AF85 AH85 AJ85 AL85 AN85 AP85 AR85 AT85 AV85 AX85 AZ85 BB85 BD85 BF85 BH85 BJ85 B89 D89 F89 H89 J89 L89 N89 P89 R89 T89 V89 X89 Z89 AB89 AD89 AF89 AH89 AJ89 AL89 AN89 AP89 AR89 AT89 AV89 AX89 AZ89 BB89 BD89 BF89 BH89 BJ89" xr:uid="{00000000-0002-0000-0700-000002000000}">
      <formula1>0.5</formula1>
    </dataValidation>
    <dataValidation type="list" allowBlank="1" showInputMessage="1" showErrorMessage="1" prompt="Haz clic y selecciona un valor de la lista de elementos" sqref="C10 E10 G10 I10 K10 M10 O10 Q10 S10 U10 W10 Y10 AA10 AC10 AE10 AG10 AI10 AK10 AM10 AO10 AQ10 AS10 AU10 AW10 AY10 BA10 BC10 BE10 BG10 BI10 BK10 C14 E14 G14 I14 K14 M14 O14 Q14 S14 U14 W14 Y14 AA14 AC14 AE14 AG14 AI14 AK14 AM14 AO14 AQ14 AS14 AU14 AW14 AY14 BA14 BC14 BE14 BG14 BI14 BK14 C18 E18 G18 I18 K18 M18 O18 Q18 S18 U18 W18 Y18 AA18 AC18 AE18 AG18 AI18 AK18 AM18 AO18 AQ18 AS18 AU18 AW18 AY18 BA18 BC18 BE18 BG18 BI18 BK18 C22 E22 G22 I22 K22 M22 O22 Q22 S22 U22 W22 Y22 AA22 AC22 AE22 AG22 AI22 AK22 AM22 AO22 AQ22 AS22 AU22 AW22 AY22 BA22 BC22 BE22 BG22 BI22 BK22 C26 E26 G26 I26 K26 M26 O26 Q26 S26 U26 W26 Y26 AA26 AC26 AE26 AG26 AI26 AK26 AM26 AO26 AQ26 AS26 AU26 AW26 AY26 BA26 BC26 BE26 BG26 BI26 BK26 C30 E30 G30 I30 K30 M30 O30 Q30 S30 U30 W30 Y30 AA30 AC30 AE30 AG30 AI30 AK30 AM30 AO30 AQ30 AS30 AU30 AW30 AY30 BA30 BC30 BE30 BG30 BI30 BK30 C34 E34 G34 I34 K34 M34 O34 Q34 S34 U34 W34 Y34 AA34 AC34 AE34 AG34 AI34 AK34 AM34 AO34 AQ34 AS34 AU34 AW34 AY34 BA34 BC34 BE34 BG34 BI34 BK34 C38 E38 G38 I38 K38 M38 O38 Q38 S38 U38 W38 Y38 AA38 AC38 AE38 AG38 AI38 AK38 AM38 AO38 AQ38 AS38 AU38 AW38 AY38 BA38 BC38 BE38 BG38 BI38 BK38 C42 E42 G42 I42 K42 M42 O42 Q42 S42 U42 W42 Y42 AA42 AC42 AE42 AG42 AI42 AK42 AM42 AO42 AQ42 AS42 AU42 AW42 AY42 BA42 BC42 BE42 BG42 BI42 BK42 C46 E46 G46 I46 K46 M46 O46 Q46 S46 U46 W46 Y46 AA46 AC46 AE46 AG46 AI46 AK46 AM46 AO46 AQ46 AS46 AU46 AW46 AY46 BA46 BC46 BE46 BG46 BI46 BK46 C50 E50 G50 I50 K50 M50 O50 Q50 S50 U50 W50 Y50 AA50 AC50 AE50 AG50 AI50 AK50 AM50 AO50 AQ50 AS50 AU50 AW50 AY50 BA50 BC50 BE50 BG50 BI50 BK50 C54 E54 G54 I54 K54 M54 O54 Q54 S54 U54 W54 Y54 AA54 AC54 AE54 AG54 AI54 AK54 AM54 AO54 AQ54 AS54 AU54 AW54 AY54 BA54 BC54 BE54 BG54 BI54 BK54 C58 E58 G58 I58 K58 M58 O58 Q58 S58 U58 W58 Y58 AA58 AC58 AE58 AG58 AI58 AK58 AM58 AO58 AQ58 AS58 AU58 AW58 AY58 BA58 BC58 BE58 BG58 BI58 BK58 C62 E62 G62 I62 K62 M62 O62 Q62 S62 U62 W62 Y62 AA62 AC62 AE62 AG62 AI62 AK62 AM62 AO62 AQ62 AS62 AU62 AW62 AY62 BA62 BC62 BE62 BG62 BI62 BK62 C66 E66 G66 I66 K66 M66 O66 Q66 S66 U66 W66 Y66 AA66 AC66 AE66 AG66 AI66 AK66 AM66 AO66 AQ66 AS66 AU66 AW66 AY66 BA66 BC66 BE66 BG66 BI66 BK66 C70 E70 G70 I70 K70 M70 O70 Q70 S70 U70 W70 Y70 AA70 AC70 AE70 AG70 AI70 AK70 AM70 AO70 AQ70 AS70 AU70 AW70 AY70 BA70 BC70 BE70 BG70 BI70 BK70 C74 E74 G74 I74 K74 M74 O74 Q74 S74 U74 W74 Y74 AA74 AC74 AE74 AG74 AI74 AK74 AM74 AO74 AQ74 AS74 AU74 AW74 AY74 BA74 BC74 BE74 BG74 BI74 BK74 C78 E78 G78 I78 K78 M78 O78 Q78 S78 U78 W78 Y78 AA78 AC78 AE78 AG78 AI78 AK78 AM78 AO78 AQ78 AS78 AU78 AW78 AY78 BA78 BC78 BE78 BG78 BI78 BK78 C82 E82 G82 I82 K82 M82 O82 Q82 S82 U82 W82 Y82 AA82 AC82 AE82 AG82 AI82 AK82 AM82 AO82 AQ82 AS82 AU82 AW82 AY82 BA82 BC82 BE82 BG82 BI82 BK82 C86 E86 G86 I86 K86 M86 O86 Q86 S86 U86 W86 Y86 AA86 AC86 AE86 AG86 AI86 AK86 AM86 AO86 AQ86 AS86 AU86 AW86 AY86 BA86 BC86 BE86 BG86 BI86 BK86" xr:uid="{00000000-0002-0000-0700-000003000000}">
      <formula1>"FALTA,RETARDO,ACUERDO,P SIN GOCE,NO SE CITO,FESTIVO,VACACIONES,INCAPACIDAD,SUSPENSION"</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21"/>
  <sheetViews>
    <sheetView workbookViewId="0">
      <pane xSplit="1" topLeftCell="B1" activePane="topRight" state="frozen"/>
      <selection pane="topRight" activeCell="C2" sqref="C2"/>
    </sheetView>
  </sheetViews>
  <sheetFormatPr baseColWidth="10" defaultColWidth="12.5703125" defaultRowHeight="15.75" customHeight="1" x14ac:dyDescent="0.2"/>
  <cols>
    <col min="1" max="1" width="25.7109375" customWidth="1"/>
    <col min="2" max="63" width="6.42578125" customWidth="1"/>
  </cols>
  <sheetData>
    <row r="1" spans="1:63" ht="12.75" x14ac:dyDescent="0.2">
      <c r="A1" s="13"/>
    </row>
    <row r="2" spans="1:63" ht="12.75" x14ac:dyDescent="0.2">
      <c r="A2" s="13"/>
    </row>
    <row r="3" spans="1:63" ht="12.75" x14ac:dyDescent="0.2">
      <c r="A3" s="13"/>
    </row>
    <row r="4" spans="1:63" ht="12.75" x14ac:dyDescent="0.2">
      <c r="A4" s="13"/>
    </row>
    <row r="5" spans="1:63" ht="12.75" x14ac:dyDescent="0.2">
      <c r="A5" s="14" t="s">
        <v>151</v>
      </c>
      <c r="B5" s="22">
        <v>45200</v>
      </c>
      <c r="C5" s="21"/>
      <c r="D5" s="22">
        <v>45201</v>
      </c>
      <c r="E5" s="21"/>
      <c r="F5" s="22">
        <v>45202</v>
      </c>
      <c r="G5" s="21"/>
      <c r="H5" s="22">
        <v>45203</v>
      </c>
      <c r="I5" s="21"/>
      <c r="J5" s="22">
        <v>45204</v>
      </c>
      <c r="K5" s="21"/>
      <c r="L5" s="22">
        <v>45205</v>
      </c>
      <c r="M5" s="21"/>
      <c r="N5" s="22">
        <v>45206</v>
      </c>
      <c r="O5" s="21"/>
      <c r="P5" s="22">
        <v>45207</v>
      </c>
      <c r="Q5" s="21"/>
      <c r="R5" s="22">
        <v>45208</v>
      </c>
      <c r="S5" s="21"/>
      <c r="T5" s="22">
        <v>45209</v>
      </c>
      <c r="U5" s="21"/>
      <c r="V5" s="22">
        <v>45210</v>
      </c>
      <c r="W5" s="21"/>
      <c r="X5" s="22">
        <v>45211</v>
      </c>
      <c r="Y5" s="21"/>
      <c r="Z5" s="22">
        <v>45212</v>
      </c>
      <c r="AA5" s="21"/>
      <c r="AB5" s="22">
        <v>45213</v>
      </c>
      <c r="AC5" s="21"/>
      <c r="AD5" s="22">
        <v>45214</v>
      </c>
      <c r="AE5" s="21"/>
      <c r="AF5" s="22">
        <v>45215</v>
      </c>
      <c r="AG5" s="21"/>
      <c r="AH5" s="22">
        <v>45216</v>
      </c>
      <c r="AI5" s="21"/>
      <c r="AJ5" s="22">
        <v>45217</v>
      </c>
      <c r="AK5" s="21"/>
      <c r="AL5" s="22">
        <v>45218</v>
      </c>
      <c r="AM5" s="21"/>
      <c r="AN5" s="22">
        <v>45219</v>
      </c>
      <c r="AO5" s="21"/>
      <c r="AP5" s="22">
        <v>45220</v>
      </c>
      <c r="AQ5" s="21"/>
      <c r="AR5" s="22">
        <v>45221</v>
      </c>
      <c r="AS5" s="21"/>
      <c r="AT5" s="22">
        <v>45222</v>
      </c>
      <c r="AU5" s="21"/>
      <c r="AV5" s="22">
        <v>45223</v>
      </c>
      <c r="AW5" s="21"/>
      <c r="AX5" s="22">
        <v>45224</v>
      </c>
      <c r="AY5" s="21"/>
      <c r="AZ5" s="22">
        <v>45225</v>
      </c>
      <c r="BA5" s="21"/>
      <c r="BB5" s="22">
        <v>45226</v>
      </c>
      <c r="BC5" s="21"/>
      <c r="BD5" s="22">
        <v>45227</v>
      </c>
      <c r="BE5" s="21"/>
      <c r="BF5" s="22">
        <v>45228</v>
      </c>
      <c r="BG5" s="21"/>
      <c r="BH5" s="22">
        <v>45229</v>
      </c>
      <c r="BI5" s="21"/>
      <c r="BJ5" s="22">
        <v>45230</v>
      </c>
      <c r="BK5" s="21"/>
    </row>
    <row r="6" spans="1:63" ht="48" customHeight="1" x14ac:dyDescent="0.2">
      <c r="A6" s="15" t="s">
        <v>152</v>
      </c>
      <c r="B6" s="20" t="s">
        <v>153</v>
      </c>
      <c r="C6" s="21"/>
      <c r="D6" s="20" t="s">
        <v>154</v>
      </c>
      <c r="E6" s="21"/>
      <c r="F6" s="20" t="s">
        <v>154</v>
      </c>
      <c r="G6" s="21"/>
      <c r="H6" s="20" t="s">
        <v>154</v>
      </c>
      <c r="I6" s="21"/>
      <c r="J6" s="20" t="s">
        <v>155</v>
      </c>
      <c r="K6" s="21"/>
      <c r="L6" s="20" t="s">
        <v>154</v>
      </c>
      <c r="M6" s="21"/>
      <c r="N6" s="20" t="s">
        <v>156</v>
      </c>
      <c r="O6" s="21"/>
      <c r="P6" s="20" t="s">
        <v>156</v>
      </c>
      <c r="Q6" s="21"/>
      <c r="R6" s="20" t="s">
        <v>157</v>
      </c>
      <c r="S6" s="21"/>
      <c r="T6" s="20" t="s">
        <v>156</v>
      </c>
      <c r="U6" s="21"/>
      <c r="V6" s="20" t="s">
        <v>156</v>
      </c>
      <c r="W6" s="21"/>
      <c r="X6" s="20" t="s">
        <v>156</v>
      </c>
      <c r="Y6" s="21"/>
      <c r="Z6" s="20" t="s">
        <v>156</v>
      </c>
      <c r="AA6" s="21"/>
      <c r="AB6" s="20" t="s">
        <v>156</v>
      </c>
      <c r="AC6" s="21"/>
      <c r="AD6" s="20" t="s">
        <v>156</v>
      </c>
      <c r="AE6" s="21"/>
      <c r="AF6" s="20" t="s">
        <v>156</v>
      </c>
      <c r="AG6" s="21"/>
      <c r="AH6" s="20" t="s">
        <v>156</v>
      </c>
      <c r="AI6" s="21"/>
      <c r="AJ6" s="20" t="s">
        <v>158</v>
      </c>
      <c r="AK6" s="21"/>
      <c r="AL6" s="20" t="s">
        <v>159</v>
      </c>
      <c r="AM6" s="21"/>
      <c r="AN6" s="20" t="s">
        <v>153</v>
      </c>
      <c r="AO6" s="21"/>
      <c r="AP6" s="20" t="s">
        <v>156</v>
      </c>
      <c r="AQ6" s="21"/>
      <c r="AR6" s="20" t="s">
        <v>156</v>
      </c>
      <c r="AS6" s="21"/>
      <c r="AT6" s="20" t="s">
        <v>156</v>
      </c>
      <c r="AU6" s="21"/>
      <c r="AV6" s="20" t="s">
        <v>160</v>
      </c>
      <c r="AW6" s="21"/>
      <c r="AX6" s="20" t="s">
        <v>161</v>
      </c>
      <c r="AY6" s="21"/>
      <c r="AZ6" s="20" t="s">
        <v>156</v>
      </c>
      <c r="BA6" s="21"/>
      <c r="BB6" s="20" t="s">
        <v>156</v>
      </c>
      <c r="BC6" s="21"/>
      <c r="BD6" s="20" t="s">
        <v>156</v>
      </c>
      <c r="BE6" s="21"/>
      <c r="BF6" s="20" t="s">
        <v>156</v>
      </c>
      <c r="BG6" s="21"/>
      <c r="BH6" s="20" t="s">
        <v>156</v>
      </c>
      <c r="BI6" s="21"/>
      <c r="BJ6" s="20" t="s">
        <v>156</v>
      </c>
      <c r="BK6" s="21"/>
    </row>
    <row r="7" spans="1:63" ht="48" customHeight="1" x14ac:dyDescent="0.2">
      <c r="A7" s="15" t="s">
        <v>133</v>
      </c>
      <c r="B7" s="20" t="str">
        <f ca="1">IFERROR(__xludf.DUMMYFUNCTION("IMPORTRANGE(""https://docs.google.com/spreadsheets/d/1ziahsWZSm69nhzx_Atls_d0lXutJDo5ELl4KNgro4yA/edit#gid=1935951028"",""INFRA!B9:BK9"")"),"")</f>
        <v/>
      </c>
      <c r="C7" s="21"/>
      <c r="D7" s="20" t="str">
        <f ca="1">IFERROR(__xludf.DUMMYFUNCTION("""COMPUTED_VALUE"""),"RAM 700 EDGAR SAUCEDA")</f>
        <v>RAM 700 EDGAR SAUCEDA</v>
      </c>
      <c r="E7" s="21"/>
      <c r="F7" s="20" t="str">
        <f ca="1">IFERROR(__xludf.DUMMYFUNCTION("""COMPUTED_VALUE"""),"RAM 700 EDGAR SAUCEDA")</f>
        <v>RAM 700 EDGAR SAUCEDA</v>
      </c>
      <c r="G7" s="21"/>
      <c r="H7" s="20" t="str">
        <f ca="1">IFERROR(__xludf.DUMMYFUNCTION("""COMPUTED_VALUE"""),"RAM 700 EDGAR SAUCEDA ")</f>
        <v xml:space="preserve">RAM 700 EDGAR SAUCEDA </v>
      </c>
      <c r="I7" s="21"/>
      <c r="J7" s="20" t="str">
        <f ca="1">IFERROR(__xludf.DUMMYFUNCTION("""COMPUTED_VALUE"""),"RAM 700 EDGAR SAUCEDA")</f>
        <v>RAM 700 EDGAR SAUCEDA</v>
      </c>
      <c r="K7" s="21"/>
      <c r="L7" s="20" t="str">
        <f ca="1">IFERROR(__xludf.DUMMYFUNCTION("""COMPUTED_VALUE"""),"RAM 700 EDGAR SAUCEDA/ TOYOTA COROLLA ALEJANDRO SAUCEDA")</f>
        <v>RAM 700 EDGAR SAUCEDA/ TOYOTA COROLLA ALEJANDRO SAUCEDA</v>
      </c>
      <c r="M7" s="21"/>
      <c r="N7" s="20" t="str">
        <f ca="1">IFERROR(__xludf.DUMMYFUNCTION("""COMPUTED_VALUE"""),"RAM 700 EDGAR SAUCEDA")</f>
        <v>RAM 700 EDGAR SAUCEDA</v>
      </c>
      <c r="O7" s="21"/>
      <c r="P7" s="20"/>
      <c r="Q7" s="21"/>
      <c r="R7" s="20" t="str">
        <f ca="1">IFERROR(__xludf.DUMMYFUNCTION("""COMPUTED_VALUE"""),"RAM 700 EDGAR SAUCEDA")</f>
        <v>RAM 700 EDGAR SAUCEDA</v>
      </c>
      <c r="S7" s="21"/>
      <c r="T7" s="20" t="str">
        <f ca="1">IFERROR(__xludf.DUMMYFUNCTION("""COMPUTED_VALUE"""),"RAM 700 EDGAR SAUCEDA")</f>
        <v>RAM 700 EDGAR SAUCEDA</v>
      </c>
      <c r="U7" s="21"/>
      <c r="V7" s="20" t="str">
        <f ca="1">IFERROR(__xludf.DUMMYFUNCTION("""COMPUTED_VALUE"""),"RAM 700 EDGAR SAUCEDA")</f>
        <v>RAM 700 EDGAR SAUCEDA</v>
      </c>
      <c r="W7" s="21"/>
      <c r="X7" s="20" t="str">
        <f ca="1">IFERROR(__xludf.DUMMYFUNCTION("""COMPUTED_VALUE"""),"RAM 700 EDGAR SAUCEDA")</f>
        <v>RAM 700 EDGAR SAUCEDA</v>
      </c>
      <c r="Y7" s="21"/>
      <c r="Z7" s="20" t="str">
        <f ca="1">IFERROR(__xludf.DUMMYFUNCTION("""COMPUTED_VALUE"""),"RAM 700 EDGAR SAUCEDA")</f>
        <v>RAM 700 EDGAR SAUCEDA</v>
      </c>
      <c r="AA7" s="21"/>
      <c r="AB7" s="20" t="str">
        <f ca="1">IFERROR(__xludf.DUMMYFUNCTION("""COMPUTED_VALUE"""),"RAM 700 EDGAR SAUCEDA")</f>
        <v>RAM 700 EDGAR SAUCEDA</v>
      </c>
      <c r="AC7" s="21"/>
      <c r="AD7" s="20"/>
      <c r="AE7" s="21"/>
      <c r="AF7" s="20" t="str">
        <f ca="1">IFERROR(__xludf.DUMMYFUNCTION("""COMPUTED_VALUE"""),"RAM 700 EDGAR SAUCEDA")</f>
        <v>RAM 700 EDGAR SAUCEDA</v>
      </c>
      <c r="AG7" s="21"/>
      <c r="AH7" s="20" t="str">
        <f ca="1">IFERROR(__xludf.DUMMYFUNCTION("""COMPUTED_VALUE"""),"RAM 700 EDGAR SAUCEDA")</f>
        <v>RAM 700 EDGAR SAUCEDA</v>
      </c>
      <c r="AI7" s="21"/>
      <c r="AJ7" s="20" t="str">
        <f ca="1">IFERROR(__xludf.DUMMYFUNCTION("""COMPUTED_VALUE"""),"RAM 700 EDGAR SAUCEDA")</f>
        <v>RAM 700 EDGAR SAUCEDA</v>
      </c>
      <c r="AK7" s="21"/>
      <c r="AL7" s="20" t="str">
        <f ca="1">IFERROR(__xludf.DUMMYFUNCTION("""COMPUTED_VALUE"""),"RAM 700 EDGAR SAUCEDA")</f>
        <v>RAM 700 EDGAR SAUCEDA</v>
      </c>
      <c r="AM7" s="21"/>
      <c r="AN7" s="20" t="str">
        <f ca="1">IFERROR(__xludf.DUMMYFUNCTION("""COMPUTED_VALUE"""),"RAM 700 EDGAR SAUCEDA")</f>
        <v>RAM 700 EDGAR SAUCEDA</v>
      </c>
      <c r="AO7" s="21"/>
      <c r="AP7" s="20" t="str">
        <f ca="1">IFERROR(__xludf.DUMMYFUNCTION("""COMPUTED_VALUE"""),"RAM 700 EDGAR SAUCEDA")</f>
        <v>RAM 700 EDGAR SAUCEDA</v>
      </c>
      <c r="AQ7" s="21"/>
      <c r="AR7" s="20"/>
      <c r="AS7" s="21"/>
      <c r="AT7" s="20" t="str">
        <f ca="1">IFERROR(__xludf.DUMMYFUNCTION("""COMPUTED_VALUE"""),"RAM 700 EDGAR SAUCEDA")</f>
        <v>RAM 700 EDGAR SAUCEDA</v>
      </c>
      <c r="AU7" s="21"/>
      <c r="AV7" s="20" t="str">
        <f ca="1">IFERROR(__xludf.DUMMYFUNCTION("""COMPUTED_VALUE"""),"RAM 700 EDGAR SAUCEDA")</f>
        <v>RAM 700 EDGAR SAUCEDA</v>
      </c>
      <c r="AW7" s="21"/>
      <c r="AX7" s="20" t="str">
        <f ca="1">IFERROR(__xludf.DUMMYFUNCTION("""COMPUTED_VALUE"""),"RAM 700 EDGAR SAUCEDA")</f>
        <v>RAM 700 EDGAR SAUCEDA</v>
      </c>
      <c r="AY7" s="21"/>
      <c r="AZ7" s="20" t="str">
        <f ca="1">IFERROR(__xludf.DUMMYFUNCTION("""COMPUTED_VALUE"""),"RAM 700 EDGAR SAUCEDA")</f>
        <v>RAM 700 EDGAR SAUCEDA</v>
      </c>
      <c r="BA7" s="21"/>
      <c r="BB7" s="20" t="str">
        <f ca="1">IFERROR(__xludf.DUMMYFUNCTION("""COMPUTED_VALUE"""),"RAM 700 EDGAR SAUCEDA")</f>
        <v>RAM 700 EDGAR SAUCEDA</v>
      </c>
      <c r="BC7" s="21"/>
      <c r="BD7" s="20" t="str">
        <f ca="1">IFERROR(__xludf.DUMMYFUNCTION("""COMPUTED_VALUE"""),"RAM 700 EDGAR SAUCEDA")</f>
        <v>RAM 700 EDGAR SAUCEDA</v>
      </c>
      <c r="BE7" s="21"/>
      <c r="BF7" s="20"/>
      <c r="BG7" s="21"/>
      <c r="BH7" s="20"/>
      <c r="BI7" s="21"/>
      <c r="BJ7" s="20"/>
      <c r="BK7" s="21"/>
    </row>
    <row r="8" spans="1:63" ht="48" customHeight="1" x14ac:dyDescent="0.2">
      <c r="A8" s="15" t="s">
        <v>125</v>
      </c>
      <c r="B8" s="20" t="str">
        <f ca="1">IFERROR(__xludf.DUMMYFUNCTION("IMPORTRANGE(""https://docs.google.com/spreadsheets/d/103FIzrgWxuAAak5iaD0qN6FB1b1ilk1aw3BCu3OAOpo/edit#gid=932464427"",""AUTO!B9:BK9"")"),"")</f>
        <v/>
      </c>
      <c r="C8" s="21"/>
      <c r="D8" s="20"/>
      <c r="E8" s="21"/>
      <c r="F8" s="20"/>
      <c r="G8" s="21"/>
      <c r="H8" s="20"/>
      <c r="I8" s="21"/>
      <c r="J8" s="20"/>
      <c r="K8" s="21"/>
      <c r="L8" s="20"/>
      <c r="M8" s="21"/>
      <c r="N8" s="20"/>
      <c r="O8" s="21"/>
      <c r="P8" s="20"/>
      <c r="Q8" s="21"/>
      <c r="R8" s="20"/>
      <c r="S8" s="21"/>
      <c r="T8" s="20"/>
      <c r="U8" s="21"/>
      <c r="V8" s="20"/>
      <c r="W8" s="21"/>
      <c r="X8" s="20"/>
      <c r="Y8" s="21"/>
      <c r="Z8" s="20"/>
      <c r="AA8" s="21"/>
      <c r="AB8" s="20"/>
      <c r="AC8" s="21"/>
      <c r="AD8" s="20"/>
      <c r="AE8" s="21"/>
      <c r="AF8" s="20"/>
      <c r="AG8" s="21"/>
      <c r="AH8" s="20"/>
      <c r="AI8" s="21"/>
      <c r="AJ8" s="20"/>
      <c r="AK8" s="21"/>
      <c r="AL8" s="20"/>
      <c r="AM8" s="21"/>
      <c r="AN8" s="20"/>
      <c r="AO8" s="21"/>
      <c r="AP8" s="20"/>
      <c r="AQ8" s="21"/>
      <c r="AR8" s="20"/>
      <c r="AS8" s="21"/>
      <c r="AT8" s="20"/>
      <c r="AU8" s="21"/>
      <c r="AV8" s="20"/>
      <c r="AW8" s="21"/>
      <c r="AX8" s="20"/>
      <c r="AY8" s="21"/>
      <c r="AZ8" s="20"/>
      <c r="BA8" s="21"/>
      <c r="BB8" s="20"/>
      <c r="BC8" s="21"/>
      <c r="BD8" s="20"/>
      <c r="BE8" s="21"/>
      <c r="BF8" s="20"/>
      <c r="BG8" s="21"/>
      <c r="BH8" s="20"/>
      <c r="BI8" s="21"/>
      <c r="BJ8" s="20"/>
      <c r="BK8" s="21"/>
    </row>
    <row r="9" spans="1:63" ht="48" customHeight="1" x14ac:dyDescent="0.2">
      <c r="A9" s="15" t="s">
        <v>128</v>
      </c>
      <c r="B9" s="20" t="str">
        <f ca="1">IFERROR(__xludf.DUMMYFUNCTION("IMPORTRANGE(""https://docs.google.com/spreadsheets/d/1_wmXbY12ybgD2mvCPlMwLWfHOF5LmjwYgt5wH_DhxBw/edit#gid=1132077431"",""RFID!B9:BK9"")"),"")</f>
        <v/>
      </c>
      <c r="C9" s="21"/>
      <c r="D9" s="20"/>
      <c r="E9" s="21"/>
      <c r="F9" s="20"/>
      <c r="G9" s="21"/>
      <c r="H9" s="20"/>
      <c r="I9" s="21"/>
      <c r="J9" s="20"/>
      <c r="K9" s="21"/>
      <c r="L9" s="20"/>
      <c r="M9" s="21"/>
      <c r="N9" s="20"/>
      <c r="O9" s="21"/>
      <c r="P9" s="20"/>
      <c r="Q9" s="21"/>
      <c r="R9" s="20" t="str">
        <f ca="1">IFERROR(__xludf.DUMMYFUNCTION("""COMPUTED_VALUE"""),"TOYOTA HILUX CLAUDIO VILLARREAL")</f>
        <v>TOYOTA HILUX CLAUDIO VILLARREAL</v>
      </c>
      <c r="S9" s="21"/>
      <c r="T9" s="20" t="str">
        <f ca="1">IFERROR(__xludf.DUMMYFUNCTION("""COMPUTED_VALUE"""),"TOYOTA HILUX CLAUDIO VILLARREAL")</f>
        <v>TOYOTA HILUX CLAUDIO VILLARREAL</v>
      </c>
      <c r="U9" s="21"/>
      <c r="V9" s="20" t="str">
        <f ca="1">IFERROR(__xludf.DUMMYFUNCTION("""COMPUTED_VALUE"""),"TOYOTA HILUX CLAUDIO VILLARREAL")</f>
        <v>TOYOTA HILUX CLAUDIO VILLARREAL</v>
      </c>
      <c r="W9" s="21"/>
      <c r="X9" s="20" t="str">
        <f ca="1">IFERROR(__xludf.DUMMYFUNCTION("""COMPUTED_VALUE"""),"TOYOTA HILUX CLAUDIO VILLARREAL")</f>
        <v>TOYOTA HILUX CLAUDIO VILLARREAL</v>
      </c>
      <c r="Y9" s="21"/>
      <c r="Z9" s="20" t="str">
        <f ca="1">IFERROR(__xludf.DUMMYFUNCTION("""COMPUTED_VALUE"""),"TOYOTA HILUX CLAUDIO VILLARREAL")</f>
        <v>TOYOTA HILUX CLAUDIO VILLARREAL</v>
      </c>
      <c r="AA9" s="21"/>
      <c r="AB9" s="20"/>
      <c r="AC9" s="21"/>
      <c r="AD9" s="20"/>
      <c r="AE9" s="21"/>
      <c r="AF9" s="20" t="str">
        <f ca="1">IFERROR(__xludf.DUMMYFUNCTION("""COMPUTED_VALUE"""),"FIAT ROJO CLAUDIO VILLARREAL")</f>
        <v>FIAT ROJO CLAUDIO VILLARREAL</v>
      </c>
      <c r="AG9" s="21"/>
      <c r="AH9" s="20" t="str">
        <f ca="1">IFERROR(__xludf.DUMMYFUNCTION("""COMPUTED_VALUE"""),"TOYOTA HILUX CLAUDIO VILLARREAL")</f>
        <v>TOYOTA HILUX CLAUDIO VILLARREAL</v>
      </c>
      <c r="AI9" s="21"/>
      <c r="AJ9" s="20" t="str">
        <f ca="1">IFERROR(__xludf.DUMMYFUNCTION("""COMPUTED_VALUE"""),"TOYOTA HILUX CLAUDIO VILLARREAL	")</f>
        <v xml:space="preserve">TOYOTA HILUX CLAUDIO VILLARREAL	</v>
      </c>
      <c r="AK9" s="21"/>
      <c r="AL9" s="20"/>
      <c r="AM9" s="21"/>
      <c r="AN9" s="20" t="str">
        <f ca="1">IFERROR(__xludf.DUMMYFUNCTION("""COMPUTED_VALUE"""),"TOYOTA HILUX CLAUDIO VILLARREAL")</f>
        <v>TOYOTA HILUX CLAUDIO VILLARREAL</v>
      </c>
      <c r="AO9" s="21"/>
      <c r="AP9" s="20" t="str">
        <f ca="1">IFERROR(__xludf.DUMMYFUNCTION("""COMPUTED_VALUE"""),"TOYOTA COROLLA CLAUDIO VILLARREAL")</f>
        <v>TOYOTA COROLLA CLAUDIO VILLARREAL</v>
      </c>
      <c r="AQ9" s="21"/>
      <c r="AR9" s="20"/>
      <c r="AS9" s="21"/>
      <c r="AT9" s="20" t="str">
        <f ca="1">IFERROR(__xludf.DUMMYFUNCTION("""COMPUTED_VALUE"""),"TOYOTA HILUX CLAUDIO VILLARREAL")</f>
        <v>TOYOTA HILUX CLAUDIO VILLARREAL</v>
      </c>
      <c r="AU9" s="21"/>
      <c r="AV9" s="20" t="str">
        <f ca="1">IFERROR(__xludf.DUMMYFUNCTION("""COMPUTED_VALUE"""),"TOYOTA HILUX CLAUDIO VILLARREAL")</f>
        <v>TOYOTA HILUX CLAUDIO VILLARREAL</v>
      </c>
      <c r="AW9" s="21"/>
      <c r="AX9" s="20" t="str">
        <f ca="1">IFERROR(__xludf.DUMMYFUNCTION("""COMPUTED_VALUE"""),"FIAT MOBI GRIS CLAUDIO VILLARREAL")</f>
        <v>FIAT MOBI GRIS CLAUDIO VILLARREAL</v>
      </c>
      <c r="AY9" s="21"/>
      <c r="AZ9" s="20"/>
      <c r="BA9" s="21"/>
      <c r="BB9" s="20" t="str">
        <f ca="1">IFERROR(__xludf.DUMMYFUNCTION("""COMPUTED_VALUE"""),"TOYOTA COROLLA CLAUDIO VILLARREAL")</f>
        <v>TOYOTA COROLLA CLAUDIO VILLARREAL</v>
      </c>
      <c r="BC9" s="21"/>
      <c r="BD9" s="20"/>
      <c r="BE9" s="21"/>
      <c r="BF9" s="20"/>
      <c r="BG9" s="21"/>
      <c r="BH9" s="20"/>
      <c r="BI9" s="21"/>
      <c r="BJ9" s="20"/>
      <c r="BK9" s="21"/>
    </row>
    <row r="10" spans="1:63" ht="48" customHeight="1" x14ac:dyDescent="0.2">
      <c r="A10" s="15" t="s">
        <v>162</v>
      </c>
      <c r="B10" s="20" t="str">
        <f ca="1">IFERROR(__xludf.DUMMYFUNCTION("IMPORTRANGE(""https://docs.google.com/spreadsheets/d/1YmLZbiHA_7Uus39PRw27JK5oEcqzVHrB4U-yZY_i0gE/edit#gid=40701637"",""LACA!B9:BK9"")"),"")</f>
        <v/>
      </c>
      <c r="C10" s="21"/>
      <c r="D10" s="20"/>
      <c r="E10" s="21"/>
      <c r="F10" s="20"/>
      <c r="G10" s="21"/>
      <c r="H10" s="20"/>
      <c r="I10" s="21"/>
      <c r="J10" s="20"/>
      <c r="K10" s="21"/>
      <c r="L10" s="20"/>
      <c r="M10" s="21"/>
      <c r="N10" s="20"/>
      <c r="O10" s="21"/>
      <c r="P10" s="20"/>
      <c r="Q10" s="21"/>
      <c r="R10" s="20"/>
      <c r="S10" s="21"/>
      <c r="T10" s="20"/>
      <c r="U10" s="21"/>
      <c r="V10" s="20"/>
      <c r="W10" s="21"/>
      <c r="X10" s="20"/>
      <c r="Y10" s="21"/>
      <c r="Z10" s="20"/>
      <c r="AA10" s="21"/>
      <c r="AB10" s="20"/>
      <c r="AC10" s="21"/>
      <c r="AD10" s="20"/>
      <c r="AE10" s="21"/>
      <c r="AF10" s="20"/>
      <c r="AG10" s="21"/>
      <c r="AH10" s="20"/>
      <c r="AI10" s="21"/>
      <c r="AJ10" s="20"/>
      <c r="AK10" s="21"/>
      <c r="AL10" s="20"/>
      <c r="AM10" s="21"/>
      <c r="AN10" s="20"/>
      <c r="AO10" s="21"/>
      <c r="AP10" s="20"/>
      <c r="AQ10" s="21"/>
      <c r="AR10" s="20"/>
      <c r="AS10" s="21"/>
      <c r="AT10" s="20"/>
      <c r="AU10" s="21"/>
      <c r="AV10" s="20"/>
      <c r="AW10" s="21"/>
      <c r="AX10" s="20"/>
      <c r="AY10" s="21"/>
      <c r="AZ10" s="20"/>
      <c r="BA10" s="21"/>
      <c r="BB10" s="20"/>
      <c r="BC10" s="21"/>
      <c r="BD10" s="20"/>
      <c r="BE10" s="21"/>
      <c r="BF10" s="20"/>
      <c r="BG10" s="21"/>
      <c r="BH10" s="20"/>
      <c r="BI10" s="21"/>
      <c r="BJ10" s="20"/>
      <c r="BK10" s="21"/>
    </row>
    <row r="11" spans="1:63" ht="48" customHeight="1" x14ac:dyDescent="0.2">
      <c r="A11" s="15" t="s">
        <v>163</v>
      </c>
      <c r="B11" s="20" t="str">
        <f ca="1">IFERROR(__xludf.DUMMYFUNCTION("IMPORTRANGE(""https://docs.google.com/spreadsheets/d/1XZNtPNIL5YqAIeFhs5XCFBvNEkCX8pL94iPzjeOlpsM/edit#gid=809306713"",""PUEBLA!B9:BK9"")"),"")</f>
        <v/>
      </c>
      <c r="C11" s="21"/>
      <c r="D11" s="20"/>
      <c r="E11" s="21"/>
      <c r="F11" s="20"/>
      <c r="G11" s="21"/>
      <c r="H11" s="20"/>
      <c r="I11" s="21"/>
      <c r="J11" s="20"/>
      <c r="K11" s="21"/>
      <c r="L11" s="20"/>
      <c r="M11" s="21"/>
      <c r="N11" s="20"/>
      <c r="O11" s="21"/>
      <c r="P11" s="20"/>
      <c r="Q11" s="21"/>
      <c r="R11" s="20"/>
      <c r="S11" s="21"/>
      <c r="T11" s="20"/>
      <c r="U11" s="21"/>
      <c r="V11" s="20"/>
      <c r="W11" s="21"/>
      <c r="X11" s="20"/>
      <c r="Y11" s="21"/>
      <c r="Z11" s="20"/>
      <c r="AA11" s="21"/>
      <c r="AB11" s="20"/>
      <c r="AC11" s="21"/>
      <c r="AD11" s="20"/>
      <c r="AE11" s="21"/>
      <c r="AF11" s="20"/>
      <c r="AG11" s="21"/>
      <c r="AH11" s="20"/>
      <c r="AI11" s="21"/>
      <c r="AJ11" s="20"/>
      <c r="AK11" s="21"/>
      <c r="AL11" s="20"/>
      <c r="AM11" s="21"/>
      <c r="AN11" s="20"/>
      <c r="AO11" s="21"/>
      <c r="AP11" s="20"/>
      <c r="AQ11" s="21"/>
      <c r="AR11" s="20"/>
      <c r="AS11" s="21"/>
      <c r="AT11" s="20"/>
      <c r="AU11" s="21"/>
      <c r="AV11" s="20"/>
      <c r="AW11" s="21"/>
      <c r="AX11" s="20"/>
      <c r="AY11" s="21"/>
      <c r="AZ11" s="20"/>
      <c r="BA11" s="21"/>
      <c r="BB11" s="20"/>
      <c r="BC11" s="21"/>
      <c r="BD11" s="20"/>
      <c r="BE11" s="21"/>
      <c r="BF11" s="20"/>
      <c r="BG11" s="21"/>
      <c r="BH11" s="20"/>
      <c r="BI11" s="21"/>
      <c r="BJ11" s="20"/>
      <c r="BK11" s="21"/>
    </row>
    <row r="12" spans="1:63" ht="48" customHeight="1" x14ac:dyDescent="0.2">
      <c r="A12" s="15" t="s">
        <v>164</v>
      </c>
      <c r="B12" s="20"/>
      <c r="C12" s="21"/>
      <c r="D12" s="20"/>
      <c r="E12" s="21"/>
      <c r="F12" s="20"/>
      <c r="G12" s="21"/>
      <c r="H12" s="20"/>
      <c r="I12" s="21"/>
      <c r="J12" s="20"/>
      <c r="K12" s="21"/>
      <c r="L12" s="20"/>
      <c r="M12" s="21"/>
      <c r="N12" s="20"/>
      <c r="O12" s="21"/>
      <c r="P12" s="20"/>
      <c r="Q12" s="21"/>
      <c r="R12" s="20"/>
      <c r="S12" s="21"/>
      <c r="T12" s="20"/>
      <c r="U12" s="21"/>
      <c r="V12" s="20"/>
      <c r="W12" s="21"/>
      <c r="X12" s="20"/>
      <c r="Y12" s="21"/>
      <c r="Z12" s="20"/>
      <c r="AA12" s="21"/>
      <c r="AB12" s="20"/>
      <c r="AC12" s="21"/>
      <c r="AD12" s="20"/>
      <c r="AE12" s="21"/>
      <c r="AF12" s="20"/>
      <c r="AG12" s="21"/>
      <c r="AH12" s="20"/>
      <c r="AI12" s="21"/>
      <c r="AJ12" s="20"/>
      <c r="AK12" s="21"/>
      <c r="AL12" s="20"/>
      <c r="AM12" s="21"/>
      <c r="AN12" s="20"/>
      <c r="AO12" s="21"/>
      <c r="AP12" s="20"/>
      <c r="AQ12" s="21"/>
      <c r="AR12" s="20"/>
      <c r="AS12" s="21"/>
      <c r="AT12" s="20"/>
      <c r="AU12" s="21"/>
      <c r="AV12" s="20"/>
      <c r="AW12" s="21"/>
      <c r="AX12" s="20"/>
      <c r="AY12" s="21"/>
      <c r="AZ12" s="20"/>
      <c r="BA12" s="21"/>
      <c r="BB12" s="20"/>
      <c r="BC12" s="21"/>
      <c r="BD12" s="20"/>
      <c r="BE12" s="21"/>
      <c r="BF12" s="20"/>
      <c r="BG12" s="21"/>
      <c r="BH12" s="20"/>
      <c r="BI12" s="21"/>
      <c r="BJ12" s="20"/>
      <c r="BK12" s="21"/>
    </row>
    <row r="13" spans="1:63" ht="48" customHeight="1" x14ac:dyDescent="0.2">
      <c r="A13" s="15" t="s">
        <v>3</v>
      </c>
      <c r="B13" s="20" t="str">
        <f ca="1">IFERROR(__xludf.DUMMYFUNCTION("IMPORTRANGE(""https://docs.google.com/spreadsheets/d/1biZ5aLBhXjLg3jFJI5CC2mgQ_e4dd39H3VVIoTCttGU/edit#gid=1980242535"",""ALMACEN!B9:BK9"")
"),"")</f>
        <v/>
      </c>
      <c r="C13" s="21"/>
      <c r="D13" s="20" t="str">
        <f ca="1">IFERROR(__xludf.DUMMYFUNCTION("""COMPUTED_VALUE"""),"Ford Ranger")</f>
        <v>Ford Ranger</v>
      </c>
      <c r="E13" s="21"/>
      <c r="F13" s="20" t="str">
        <f ca="1">IFERROR(__xludf.DUMMYFUNCTION("""COMPUTED_VALUE"""),"Ford Ranger")</f>
        <v>Ford Ranger</v>
      </c>
      <c r="G13" s="21"/>
      <c r="H13" s="20" t="str">
        <f ca="1">IFERROR(__xludf.DUMMYFUNCTION("""COMPUTED_VALUE"""),"Ram 1500")</f>
        <v>Ram 1500</v>
      </c>
      <c r="I13" s="21"/>
      <c r="J13" s="20" t="str">
        <f ca="1">IFERROR(__xludf.DUMMYFUNCTION("""COMPUTED_VALUE"""),"Ram HEMI 1500")</f>
        <v>Ram HEMI 1500</v>
      </c>
      <c r="K13" s="21"/>
      <c r="L13" s="20" t="str">
        <f ca="1">IFERROR(__xludf.DUMMYFUNCTION("""COMPUTED_VALUE"""),"Ford Ranger")</f>
        <v>Ford Ranger</v>
      </c>
      <c r="M13" s="21"/>
      <c r="N13" s="20" t="str">
        <f ca="1">IFERROR(__xludf.DUMMYFUNCTION("""COMPUTED_VALUE"""),"Ford Ranger")</f>
        <v>Ford Ranger</v>
      </c>
      <c r="O13" s="21"/>
      <c r="P13" s="20"/>
      <c r="Q13" s="21"/>
      <c r="R13" s="20" t="str">
        <f ca="1">IFERROR(__xludf.DUMMYFUNCTION("""COMPUTED_VALUE"""),"Ford Ranger")</f>
        <v>Ford Ranger</v>
      </c>
      <c r="S13" s="21"/>
      <c r="T13" s="20" t="str">
        <f ca="1">IFERROR(__xludf.DUMMYFUNCTION("""COMPUTED_VALUE"""),"Ford Ranger")</f>
        <v>Ford Ranger</v>
      </c>
      <c r="U13" s="21"/>
      <c r="V13" s="20" t="str">
        <f ca="1">IFERROR(__xludf.DUMMYFUNCTION("""COMPUTED_VALUE"""),"Ford Ranger")</f>
        <v>Ford Ranger</v>
      </c>
      <c r="W13" s="21"/>
      <c r="X13" s="20" t="str">
        <f ca="1">IFERROR(__xludf.DUMMYFUNCTION("""COMPUTED_VALUE"""),"Ford Ranger")</f>
        <v>Ford Ranger</v>
      </c>
      <c r="Y13" s="21"/>
      <c r="Z13" s="20" t="str">
        <f ca="1">IFERROR(__xludf.DUMMYFUNCTION("""COMPUTED_VALUE"""),"Ford Ranger")</f>
        <v>Ford Ranger</v>
      </c>
      <c r="AA13" s="21"/>
      <c r="AB13" s="20" t="str">
        <f ca="1">IFERROR(__xludf.DUMMYFUNCTION("""COMPUTED_VALUE"""),"For Ranger")</f>
        <v>For Ranger</v>
      </c>
      <c r="AC13" s="21"/>
      <c r="AD13" s="20"/>
      <c r="AE13" s="21"/>
      <c r="AF13" s="20" t="str">
        <f ca="1">IFERROR(__xludf.DUMMYFUNCTION("""COMPUTED_VALUE"""),"Ford Ranger")</f>
        <v>Ford Ranger</v>
      </c>
      <c r="AG13" s="21"/>
      <c r="AH13" s="20" t="str">
        <f ca="1">IFERROR(__xludf.DUMMYFUNCTION("""COMPUTED_VALUE"""),"Ford Ranger")</f>
        <v>Ford Ranger</v>
      </c>
      <c r="AI13" s="21"/>
      <c r="AJ13" s="20" t="str">
        <f ca="1">IFERROR(__xludf.DUMMYFUNCTION("""COMPUTED_VALUE"""),"Ford Ranger")</f>
        <v>Ford Ranger</v>
      </c>
      <c r="AK13" s="21"/>
      <c r="AL13" s="20" t="str">
        <f ca="1">IFERROR(__xludf.DUMMYFUNCTION("""COMPUTED_VALUE"""),"Ford Ranger")</f>
        <v>Ford Ranger</v>
      </c>
      <c r="AM13" s="21"/>
      <c r="AN13" s="20" t="str">
        <f ca="1">IFERROR(__xludf.DUMMYFUNCTION("""COMPUTED_VALUE"""),"Ford Ranger")</f>
        <v>Ford Ranger</v>
      </c>
      <c r="AO13" s="21"/>
      <c r="AP13" s="20" t="str">
        <f ca="1">IFERROR(__xludf.DUMMYFUNCTION("""COMPUTED_VALUE"""),"Ford Ranger")</f>
        <v>Ford Ranger</v>
      </c>
      <c r="AQ13" s="21"/>
      <c r="AR13" s="20"/>
      <c r="AS13" s="21"/>
      <c r="AT13" s="20" t="str">
        <f ca="1">IFERROR(__xludf.DUMMYFUNCTION("""COMPUTED_VALUE"""),"Ford Ranger")</f>
        <v>Ford Ranger</v>
      </c>
      <c r="AU13" s="21"/>
      <c r="AV13" s="20" t="str">
        <f ca="1">IFERROR(__xludf.DUMMYFUNCTION("""COMPUTED_VALUE"""),"Ford Ranger")</f>
        <v>Ford Ranger</v>
      </c>
      <c r="AW13" s="21"/>
      <c r="AX13" s="20" t="str">
        <f ca="1">IFERROR(__xludf.DUMMYFUNCTION("""COMPUTED_VALUE"""),"Ford Ranger")</f>
        <v>Ford Ranger</v>
      </c>
      <c r="AY13" s="21"/>
      <c r="AZ13" s="20" t="str">
        <f ca="1">IFERROR(__xludf.DUMMYFUNCTION("""COMPUTED_VALUE"""),"Ford Ranger ")</f>
        <v xml:space="preserve">Ford Ranger </v>
      </c>
      <c r="BA13" s="21"/>
      <c r="BB13" s="20" t="str">
        <f ca="1">IFERROR(__xludf.DUMMYFUNCTION("""COMPUTED_VALUE"""),"Ford Ranger")</f>
        <v>Ford Ranger</v>
      </c>
      <c r="BC13" s="21"/>
      <c r="BD13" s="20" t="str">
        <f ca="1">IFERROR(__xludf.DUMMYFUNCTION("""COMPUTED_VALUE"""),"Ford Ranger")</f>
        <v>Ford Ranger</v>
      </c>
      <c r="BE13" s="21"/>
      <c r="BF13" s="20"/>
      <c r="BG13" s="21"/>
      <c r="BH13" s="20" t="str">
        <f ca="1">IFERROR(__xludf.DUMMYFUNCTION("""COMPUTED_VALUE"""),"Ford Ranger")</f>
        <v>Ford Ranger</v>
      </c>
      <c r="BI13" s="21"/>
      <c r="BJ13" s="20" t="str">
        <f ca="1">IFERROR(__xludf.DUMMYFUNCTION("""COMPUTED_VALUE"""),"Ford Ranger")</f>
        <v>Ford Ranger</v>
      </c>
      <c r="BK13" s="21"/>
    </row>
    <row r="14" spans="1:63" ht="48" customHeight="1" x14ac:dyDescent="0.2">
      <c r="A14" s="15" t="s">
        <v>165</v>
      </c>
      <c r="B14" s="20"/>
      <c r="C14" s="21"/>
      <c r="D14" s="20"/>
      <c r="E14" s="21"/>
      <c r="F14" s="20"/>
      <c r="G14" s="21"/>
      <c r="H14" s="20"/>
      <c r="I14" s="21"/>
      <c r="J14" s="20"/>
      <c r="K14" s="21"/>
      <c r="L14" s="20"/>
      <c r="M14" s="21"/>
      <c r="N14" s="20"/>
      <c r="O14" s="21"/>
      <c r="P14" s="20"/>
      <c r="Q14" s="21"/>
      <c r="R14" s="20"/>
      <c r="S14" s="21"/>
      <c r="T14" s="20"/>
      <c r="U14" s="21"/>
      <c r="V14" s="20"/>
      <c r="W14" s="21"/>
      <c r="X14" s="20"/>
      <c r="Y14" s="21"/>
      <c r="Z14" s="20"/>
      <c r="AA14" s="21"/>
      <c r="AB14" s="20"/>
      <c r="AC14" s="21"/>
      <c r="AD14" s="20"/>
      <c r="AE14" s="21"/>
      <c r="AF14" s="20"/>
      <c r="AG14" s="21"/>
      <c r="AH14" s="20"/>
      <c r="AI14" s="21"/>
      <c r="AJ14" s="20"/>
      <c r="AK14" s="21"/>
      <c r="AL14" s="20"/>
      <c r="AM14" s="21"/>
      <c r="AN14" s="20"/>
      <c r="AO14" s="21"/>
      <c r="AP14" s="20"/>
      <c r="AQ14" s="21"/>
      <c r="AR14" s="20"/>
      <c r="AS14" s="21"/>
      <c r="AT14" s="20"/>
      <c r="AU14" s="21"/>
      <c r="AV14" s="20"/>
      <c r="AW14" s="21"/>
      <c r="AX14" s="20"/>
      <c r="AY14" s="21"/>
      <c r="AZ14" s="20"/>
      <c r="BA14" s="21"/>
      <c r="BB14" s="20"/>
      <c r="BC14" s="21"/>
      <c r="BD14" s="20"/>
      <c r="BE14" s="21"/>
      <c r="BF14" s="20"/>
      <c r="BG14" s="21"/>
      <c r="BH14" s="20"/>
      <c r="BI14" s="21"/>
      <c r="BJ14" s="20"/>
      <c r="BK14" s="21"/>
    </row>
    <row r="15" spans="1:63" ht="48" customHeight="1" x14ac:dyDescent="0.2">
      <c r="A15" s="15" t="s">
        <v>166</v>
      </c>
      <c r="B15" s="20"/>
      <c r="C15" s="21"/>
      <c r="D15" s="20"/>
      <c r="E15" s="21"/>
      <c r="F15" s="20"/>
      <c r="G15" s="21"/>
      <c r="H15" s="20"/>
      <c r="I15" s="21"/>
      <c r="J15" s="20"/>
      <c r="K15" s="21"/>
      <c r="L15" s="20"/>
      <c r="M15" s="21"/>
      <c r="N15" s="20"/>
      <c r="O15" s="21"/>
      <c r="P15" s="20"/>
      <c r="Q15" s="21"/>
      <c r="R15" s="20"/>
      <c r="S15" s="21"/>
      <c r="T15" s="20"/>
      <c r="U15" s="21"/>
      <c r="V15" s="20"/>
      <c r="W15" s="21"/>
      <c r="X15" s="20"/>
      <c r="Y15" s="21"/>
      <c r="Z15" s="20"/>
      <c r="AA15" s="21"/>
      <c r="AB15" s="20"/>
      <c r="AC15" s="21"/>
      <c r="AD15" s="20"/>
      <c r="AE15" s="21"/>
      <c r="AF15" s="20"/>
      <c r="AG15" s="21"/>
      <c r="AH15" s="20"/>
      <c r="AI15" s="21"/>
      <c r="AJ15" s="20"/>
      <c r="AK15" s="21"/>
      <c r="AL15" s="20"/>
      <c r="AM15" s="21"/>
      <c r="AN15" s="20"/>
      <c r="AO15" s="21"/>
      <c r="AP15" s="20"/>
      <c r="AQ15" s="21"/>
      <c r="AR15" s="20"/>
      <c r="AS15" s="21"/>
      <c r="AT15" s="20"/>
      <c r="AU15" s="21"/>
      <c r="AV15" s="20"/>
      <c r="AW15" s="21"/>
      <c r="AX15" s="20"/>
      <c r="AY15" s="21"/>
      <c r="AZ15" s="20"/>
      <c r="BA15" s="21"/>
      <c r="BB15" s="20"/>
      <c r="BC15" s="21"/>
      <c r="BD15" s="20"/>
      <c r="BE15" s="21"/>
      <c r="BF15" s="20"/>
      <c r="BG15" s="21"/>
      <c r="BH15" s="20"/>
      <c r="BI15" s="21"/>
      <c r="BJ15" s="20"/>
      <c r="BK15" s="21"/>
    </row>
    <row r="16" spans="1:63" ht="48" customHeight="1" x14ac:dyDescent="0.2">
      <c r="A16" s="15" t="s">
        <v>167</v>
      </c>
      <c r="B16" s="20"/>
      <c r="C16" s="21"/>
      <c r="D16" s="20"/>
      <c r="E16" s="21"/>
      <c r="F16" s="20"/>
      <c r="G16" s="21"/>
      <c r="H16" s="20"/>
      <c r="I16" s="21"/>
      <c r="J16" s="20"/>
      <c r="K16" s="21"/>
      <c r="L16" s="20"/>
      <c r="M16" s="21"/>
      <c r="N16" s="20"/>
      <c r="O16" s="21"/>
      <c r="P16" s="20"/>
      <c r="Q16" s="21"/>
      <c r="R16" s="20"/>
      <c r="S16" s="21"/>
      <c r="T16" s="20"/>
      <c r="U16" s="21"/>
      <c r="V16" s="20"/>
      <c r="W16" s="21"/>
      <c r="X16" s="20"/>
      <c r="Y16" s="21"/>
      <c r="Z16" s="20"/>
      <c r="AA16" s="21"/>
      <c r="AB16" s="20"/>
      <c r="AC16" s="21"/>
      <c r="AD16" s="20"/>
      <c r="AE16" s="21"/>
      <c r="AF16" s="20"/>
      <c r="AG16" s="21"/>
      <c r="AH16" s="20"/>
      <c r="AI16" s="21"/>
      <c r="AJ16" s="20"/>
      <c r="AK16" s="21"/>
      <c r="AL16" s="20"/>
      <c r="AM16" s="21"/>
      <c r="AN16" s="20"/>
      <c r="AO16" s="21"/>
      <c r="AP16" s="20"/>
      <c r="AQ16" s="21"/>
      <c r="AR16" s="20"/>
      <c r="AS16" s="21"/>
      <c r="AT16" s="20"/>
      <c r="AU16" s="21"/>
      <c r="AV16" s="20"/>
      <c r="AW16" s="21"/>
      <c r="AX16" s="20"/>
      <c r="AY16" s="21"/>
      <c r="AZ16" s="20"/>
      <c r="BA16" s="21"/>
      <c r="BB16" s="20"/>
      <c r="BC16" s="21"/>
      <c r="BD16" s="20"/>
      <c r="BE16" s="21"/>
      <c r="BF16" s="20"/>
      <c r="BG16" s="21"/>
      <c r="BH16" s="20"/>
      <c r="BI16" s="21"/>
      <c r="BJ16" s="20"/>
      <c r="BK16" s="21"/>
    </row>
    <row r="17" spans="1:63" ht="48" customHeight="1" x14ac:dyDescent="0.2">
      <c r="A17" s="15" t="s">
        <v>168</v>
      </c>
      <c r="B17" s="20"/>
      <c r="C17" s="21"/>
      <c r="D17" s="20"/>
      <c r="E17" s="21"/>
      <c r="F17" s="20"/>
      <c r="G17" s="21"/>
      <c r="H17" s="20"/>
      <c r="I17" s="21"/>
      <c r="J17" s="20"/>
      <c r="K17" s="21"/>
      <c r="L17" s="20"/>
      <c r="M17" s="21"/>
      <c r="N17" s="20"/>
      <c r="O17" s="21"/>
      <c r="P17" s="20"/>
      <c r="Q17" s="21"/>
      <c r="R17" s="20"/>
      <c r="S17" s="21"/>
      <c r="T17" s="20"/>
      <c r="U17" s="21"/>
      <c r="V17" s="20"/>
      <c r="W17" s="21"/>
      <c r="X17" s="20"/>
      <c r="Y17" s="21"/>
      <c r="Z17" s="20"/>
      <c r="AA17" s="21"/>
      <c r="AB17" s="20"/>
      <c r="AC17" s="21"/>
      <c r="AD17" s="20"/>
      <c r="AE17" s="21"/>
      <c r="AF17" s="20"/>
      <c r="AG17" s="21"/>
      <c r="AH17" s="20"/>
      <c r="AI17" s="21"/>
      <c r="AJ17" s="20"/>
      <c r="AK17" s="21"/>
      <c r="AL17" s="20"/>
      <c r="AM17" s="21"/>
      <c r="AN17" s="20"/>
      <c r="AO17" s="21"/>
      <c r="AP17" s="20"/>
      <c r="AQ17" s="21"/>
      <c r="AR17" s="20"/>
      <c r="AS17" s="21"/>
      <c r="AT17" s="20"/>
      <c r="AU17" s="21"/>
      <c r="AV17" s="20"/>
      <c r="AW17" s="21"/>
      <c r="AX17" s="20"/>
      <c r="AY17" s="21"/>
      <c r="AZ17" s="20"/>
      <c r="BA17" s="21"/>
      <c r="BB17" s="20"/>
      <c r="BC17" s="21"/>
      <c r="BD17" s="20"/>
      <c r="BE17" s="21"/>
      <c r="BF17" s="20"/>
      <c r="BG17" s="21"/>
      <c r="BH17" s="20"/>
      <c r="BI17" s="21"/>
      <c r="BJ17" s="20"/>
      <c r="BK17" s="21"/>
    </row>
    <row r="18" spans="1:63" ht="48" customHeight="1" x14ac:dyDescent="0.2">
      <c r="A18" s="15"/>
      <c r="B18" s="20"/>
      <c r="C18" s="21"/>
      <c r="D18" s="20"/>
      <c r="E18" s="21"/>
      <c r="F18" s="20"/>
      <c r="G18" s="21"/>
      <c r="H18" s="20"/>
      <c r="I18" s="21"/>
      <c r="J18" s="20"/>
      <c r="K18" s="21"/>
      <c r="L18" s="20"/>
      <c r="M18" s="21"/>
      <c r="N18" s="20"/>
      <c r="O18" s="21"/>
      <c r="P18" s="20"/>
      <c r="Q18" s="21"/>
      <c r="R18" s="20"/>
      <c r="S18" s="21"/>
      <c r="T18" s="20"/>
      <c r="U18" s="21"/>
      <c r="V18" s="20"/>
      <c r="W18" s="21"/>
      <c r="X18" s="20"/>
      <c r="Y18" s="21"/>
      <c r="Z18" s="20"/>
      <c r="AA18" s="21"/>
      <c r="AB18" s="20"/>
      <c r="AC18" s="21"/>
      <c r="AD18" s="20"/>
      <c r="AE18" s="21"/>
      <c r="AF18" s="20"/>
      <c r="AG18" s="21"/>
      <c r="AH18" s="20"/>
      <c r="AI18" s="21"/>
      <c r="AJ18" s="20"/>
      <c r="AK18" s="21"/>
      <c r="AL18" s="20"/>
      <c r="AM18" s="21"/>
      <c r="AN18" s="20"/>
      <c r="AO18" s="21"/>
      <c r="AP18" s="20"/>
      <c r="AQ18" s="21"/>
      <c r="AR18" s="20"/>
      <c r="AS18" s="21"/>
      <c r="AT18" s="20"/>
      <c r="AU18" s="21"/>
      <c r="AV18" s="20"/>
      <c r="AW18" s="21"/>
      <c r="AX18" s="20"/>
      <c r="AY18" s="21"/>
      <c r="AZ18" s="20"/>
      <c r="BA18" s="21"/>
      <c r="BB18" s="20"/>
      <c r="BC18" s="21"/>
      <c r="BD18" s="20"/>
      <c r="BE18" s="21"/>
      <c r="BF18" s="20"/>
      <c r="BG18" s="21"/>
      <c r="BH18" s="20"/>
      <c r="BI18" s="21"/>
      <c r="BJ18" s="20"/>
      <c r="BK18" s="21"/>
    </row>
    <row r="19" spans="1:63" ht="48" customHeight="1" x14ac:dyDescent="0.2">
      <c r="A19" s="15"/>
      <c r="B19" s="20"/>
      <c r="C19" s="21"/>
      <c r="D19" s="20"/>
      <c r="E19" s="21"/>
      <c r="F19" s="20"/>
      <c r="G19" s="21"/>
      <c r="H19" s="20"/>
      <c r="I19" s="21"/>
      <c r="J19" s="20"/>
      <c r="K19" s="21"/>
      <c r="L19" s="20"/>
      <c r="M19" s="21"/>
      <c r="N19" s="20"/>
      <c r="O19" s="21"/>
      <c r="P19" s="20"/>
      <c r="Q19" s="21"/>
      <c r="R19" s="20"/>
      <c r="S19" s="21"/>
      <c r="T19" s="20"/>
      <c r="U19" s="21"/>
      <c r="V19" s="20"/>
      <c r="W19" s="21"/>
      <c r="X19" s="20"/>
      <c r="Y19" s="21"/>
      <c r="Z19" s="20"/>
      <c r="AA19" s="21"/>
      <c r="AB19" s="20"/>
      <c r="AC19" s="21"/>
      <c r="AD19" s="20"/>
      <c r="AE19" s="21"/>
      <c r="AF19" s="20"/>
      <c r="AG19" s="21"/>
      <c r="AH19" s="20"/>
      <c r="AI19" s="21"/>
      <c r="AJ19" s="20"/>
      <c r="AK19" s="21"/>
      <c r="AL19" s="20"/>
      <c r="AM19" s="21"/>
      <c r="AN19" s="20"/>
      <c r="AO19" s="21"/>
      <c r="AP19" s="20"/>
      <c r="AQ19" s="21"/>
      <c r="AR19" s="20"/>
      <c r="AS19" s="21"/>
      <c r="AT19" s="20"/>
      <c r="AU19" s="21"/>
      <c r="AV19" s="20"/>
      <c r="AW19" s="21"/>
      <c r="AX19" s="20"/>
      <c r="AY19" s="21"/>
      <c r="AZ19" s="20"/>
      <c r="BA19" s="21"/>
      <c r="BB19" s="20"/>
      <c r="BC19" s="21"/>
      <c r="BD19" s="20"/>
      <c r="BE19" s="21"/>
      <c r="BF19" s="20"/>
      <c r="BG19" s="21"/>
      <c r="BH19" s="20"/>
      <c r="BI19" s="21"/>
      <c r="BJ19" s="20"/>
      <c r="BK19" s="21"/>
    </row>
    <row r="20" spans="1:63" ht="48" customHeight="1" x14ac:dyDescent="0.2">
      <c r="A20" s="15"/>
      <c r="B20" s="20"/>
      <c r="C20" s="21"/>
      <c r="D20" s="20"/>
      <c r="E20" s="21"/>
      <c r="F20" s="20"/>
      <c r="G20" s="21"/>
      <c r="H20" s="20"/>
      <c r="I20" s="21"/>
      <c r="J20" s="20"/>
      <c r="K20" s="21"/>
      <c r="L20" s="20"/>
      <c r="M20" s="21"/>
      <c r="N20" s="20"/>
      <c r="O20" s="21"/>
      <c r="P20" s="20"/>
      <c r="Q20" s="21"/>
      <c r="R20" s="20"/>
      <c r="S20" s="21"/>
      <c r="T20" s="20"/>
      <c r="U20" s="21"/>
      <c r="V20" s="20"/>
      <c r="W20" s="21"/>
      <c r="X20" s="20"/>
      <c r="Y20" s="21"/>
      <c r="Z20" s="20"/>
      <c r="AA20" s="21"/>
      <c r="AB20" s="20"/>
      <c r="AC20" s="21"/>
      <c r="AD20" s="20"/>
      <c r="AE20" s="21"/>
      <c r="AF20" s="20"/>
      <c r="AG20" s="21"/>
      <c r="AH20" s="20"/>
      <c r="AI20" s="21"/>
      <c r="AJ20" s="20"/>
      <c r="AK20" s="21"/>
      <c r="AL20" s="20"/>
      <c r="AM20" s="21"/>
      <c r="AN20" s="20"/>
      <c r="AO20" s="21"/>
      <c r="AP20" s="20"/>
      <c r="AQ20" s="21"/>
      <c r="AR20" s="20"/>
      <c r="AS20" s="21"/>
      <c r="AT20" s="20"/>
      <c r="AU20" s="21"/>
      <c r="AV20" s="20"/>
      <c r="AW20" s="21"/>
      <c r="AX20" s="20"/>
      <c r="AY20" s="21"/>
      <c r="AZ20" s="20"/>
      <c r="BA20" s="21"/>
      <c r="BB20" s="20"/>
      <c r="BC20" s="21"/>
      <c r="BD20" s="20"/>
      <c r="BE20" s="21"/>
      <c r="BF20" s="20"/>
      <c r="BG20" s="21"/>
      <c r="BH20" s="20"/>
      <c r="BI20" s="21"/>
      <c r="BJ20" s="20"/>
      <c r="BK20" s="21"/>
    </row>
    <row r="21" spans="1:63" ht="48" customHeight="1" x14ac:dyDescent="0.2">
      <c r="A21" s="15"/>
      <c r="B21" s="20"/>
      <c r="C21" s="21"/>
      <c r="D21" s="20"/>
      <c r="E21" s="21"/>
      <c r="F21" s="20"/>
      <c r="G21" s="21"/>
      <c r="H21" s="20"/>
      <c r="I21" s="21"/>
      <c r="J21" s="20"/>
      <c r="K21" s="21"/>
      <c r="L21" s="20"/>
      <c r="M21" s="21"/>
      <c r="N21" s="20"/>
      <c r="O21" s="21"/>
      <c r="P21" s="20"/>
      <c r="Q21" s="21"/>
      <c r="R21" s="20"/>
      <c r="S21" s="21"/>
      <c r="T21" s="20"/>
      <c r="U21" s="21"/>
      <c r="V21" s="20"/>
      <c r="W21" s="21"/>
      <c r="X21" s="20"/>
      <c r="Y21" s="21"/>
      <c r="Z21" s="20"/>
      <c r="AA21" s="21"/>
      <c r="AB21" s="20"/>
      <c r="AC21" s="21"/>
      <c r="AD21" s="20"/>
      <c r="AE21" s="21"/>
      <c r="AF21" s="20"/>
      <c r="AG21" s="21"/>
      <c r="AH21" s="20"/>
      <c r="AI21" s="21"/>
      <c r="AJ21" s="20"/>
      <c r="AK21" s="21"/>
      <c r="AL21" s="20"/>
      <c r="AM21" s="21"/>
      <c r="AN21" s="20"/>
      <c r="AO21" s="21"/>
      <c r="AP21" s="20"/>
      <c r="AQ21" s="21"/>
      <c r="AR21" s="20"/>
      <c r="AS21" s="21"/>
      <c r="AT21" s="20"/>
      <c r="AU21" s="21"/>
      <c r="AV21" s="20"/>
      <c r="AW21" s="21"/>
      <c r="AX21" s="20"/>
      <c r="AY21" s="21"/>
      <c r="AZ21" s="20"/>
      <c r="BA21" s="21"/>
      <c r="BB21" s="20"/>
      <c r="BC21" s="21"/>
      <c r="BD21" s="20"/>
      <c r="BE21" s="21"/>
      <c r="BF21" s="20"/>
      <c r="BG21" s="21"/>
      <c r="BH21" s="20"/>
      <c r="BI21" s="21"/>
      <c r="BJ21" s="20"/>
      <c r="BK21" s="21"/>
    </row>
  </sheetData>
  <mergeCells count="527">
    <mergeCell ref="B20:C20"/>
    <mergeCell ref="D20:E20"/>
    <mergeCell ref="F20:G20"/>
    <mergeCell ref="H20:I20"/>
    <mergeCell ref="J20:K20"/>
    <mergeCell ref="L20:M20"/>
    <mergeCell ref="N20:O20"/>
    <mergeCell ref="AH20:AI20"/>
    <mergeCell ref="AJ20:AK20"/>
    <mergeCell ref="AL20:AM20"/>
    <mergeCell ref="AN20:AO20"/>
    <mergeCell ref="AP20:AQ20"/>
    <mergeCell ref="BF20:BG20"/>
    <mergeCell ref="BH20:BI20"/>
    <mergeCell ref="BJ20:BK20"/>
    <mergeCell ref="AR20:AS20"/>
    <mergeCell ref="AT20:AU20"/>
    <mergeCell ref="AV20:AW20"/>
    <mergeCell ref="AX20:AY20"/>
    <mergeCell ref="AZ20:BA20"/>
    <mergeCell ref="BB20:BC20"/>
    <mergeCell ref="BD20:BE20"/>
    <mergeCell ref="P20:Q20"/>
    <mergeCell ref="R20:S20"/>
    <mergeCell ref="T20:U20"/>
    <mergeCell ref="V20:W20"/>
    <mergeCell ref="X20:Y20"/>
    <mergeCell ref="Z20:AA20"/>
    <mergeCell ref="AB20:AC20"/>
    <mergeCell ref="AD20:AE20"/>
    <mergeCell ref="AF20:AG20"/>
    <mergeCell ref="AL21:AM21"/>
    <mergeCell ref="AN21:AO21"/>
    <mergeCell ref="AP21:AQ21"/>
    <mergeCell ref="BF21:BG21"/>
    <mergeCell ref="BH21:BI21"/>
    <mergeCell ref="BJ21:BK21"/>
    <mergeCell ref="AR21:AS21"/>
    <mergeCell ref="AT21:AU21"/>
    <mergeCell ref="AV21:AW21"/>
    <mergeCell ref="AX21:AY21"/>
    <mergeCell ref="AZ21:BA21"/>
    <mergeCell ref="BB21:BC21"/>
    <mergeCell ref="BD21:BE21"/>
    <mergeCell ref="T21:U21"/>
    <mergeCell ref="V21:W21"/>
    <mergeCell ref="X21:Y21"/>
    <mergeCell ref="Z21:AA21"/>
    <mergeCell ref="AB21:AC21"/>
    <mergeCell ref="AD21:AE21"/>
    <mergeCell ref="AF21:AG21"/>
    <mergeCell ref="AH21:AI21"/>
    <mergeCell ref="AJ21:AK21"/>
    <mergeCell ref="B21:C21"/>
    <mergeCell ref="D21:E21"/>
    <mergeCell ref="F21:G21"/>
    <mergeCell ref="H21:I21"/>
    <mergeCell ref="J21:K21"/>
    <mergeCell ref="L21:M21"/>
    <mergeCell ref="N21:O21"/>
    <mergeCell ref="P21:Q21"/>
    <mergeCell ref="R21:S21"/>
    <mergeCell ref="B16:C16"/>
    <mergeCell ref="D16:E16"/>
    <mergeCell ref="F16:G16"/>
    <mergeCell ref="H16:I16"/>
    <mergeCell ref="J16:K16"/>
    <mergeCell ref="L16:M16"/>
    <mergeCell ref="N16:O16"/>
    <mergeCell ref="AR18:AS18"/>
    <mergeCell ref="AT18:AU18"/>
    <mergeCell ref="AD18:AE18"/>
    <mergeCell ref="AF18:AG18"/>
    <mergeCell ref="AH18:AI18"/>
    <mergeCell ref="AJ18:AK18"/>
    <mergeCell ref="AL18:AM18"/>
    <mergeCell ref="AN18:AO18"/>
    <mergeCell ref="AP18:AQ18"/>
    <mergeCell ref="AL16:AM16"/>
    <mergeCell ref="AN16:AO16"/>
    <mergeCell ref="AP16:AQ16"/>
    <mergeCell ref="BF16:BG16"/>
    <mergeCell ref="BH16:BI16"/>
    <mergeCell ref="BJ16:BK16"/>
    <mergeCell ref="AR16:AS16"/>
    <mergeCell ref="AT16:AU16"/>
    <mergeCell ref="AV16:AW16"/>
    <mergeCell ref="AX16:AY16"/>
    <mergeCell ref="AZ16:BA16"/>
    <mergeCell ref="BB16:BC16"/>
    <mergeCell ref="BD16:BE16"/>
    <mergeCell ref="T16:U16"/>
    <mergeCell ref="V16:W16"/>
    <mergeCell ref="X16:Y16"/>
    <mergeCell ref="Z16:AA16"/>
    <mergeCell ref="AB16:AC16"/>
    <mergeCell ref="AD16:AE16"/>
    <mergeCell ref="AF16:AG16"/>
    <mergeCell ref="AH16:AI16"/>
    <mergeCell ref="AJ16:AK16"/>
    <mergeCell ref="AD15:AE15"/>
    <mergeCell ref="AF15:AG15"/>
    <mergeCell ref="P15:Q15"/>
    <mergeCell ref="R15:S15"/>
    <mergeCell ref="T15:U15"/>
    <mergeCell ref="V15:W15"/>
    <mergeCell ref="X15:Y15"/>
    <mergeCell ref="Z15:AA15"/>
    <mergeCell ref="AB15:AC15"/>
    <mergeCell ref="AZ14:BA14"/>
    <mergeCell ref="AZ15:BA15"/>
    <mergeCell ref="BB15:BC15"/>
    <mergeCell ref="BD15:BE15"/>
    <mergeCell ref="BF15:BG15"/>
    <mergeCell ref="BH15:BI15"/>
    <mergeCell ref="BJ15:BK15"/>
    <mergeCell ref="AV14:AW14"/>
    <mergeCell ref="AX14:AY14"/>
    <mergeCell ref="BB14:BC14"/>
    <mergeCell ref="BD14:BE14"/>
    <mergeCell ref="BF14:BG14"/>
    <mergeCell ref="BH14:BI14"/>
    <mergeCell ref="BJ14:BK14"/>
    <mergeCell ref="AL13:AM13"/>
    <mergeCell ref="AN13:AO13"/>
    <mergeCell ref="AP13:AQ13"/>
    <mergeCell ref="BF13:BG13"/>
    <mergeCell ref="BH13:BI13"/>
    <mergeCell ref="BJ13:BK13"/>
    <mergeCell ref="B13:C13"/>
    <mergeCell ref="D13:E13"/>
    <mergeCell ref="F13:G13"/>
    <mergeCell ref="H13:I13"/>
    <mergeCell ref="J13:K13"/>
    <mergeCell ref="L13:M13"/>
    <mergeCell ref="N13:O13"/>
    <mergeCell ref="AR13:AS13"/>
    <mergeCell ref="AT13:AU13"/>
    <mergeCell ref="AV13:AW13"/>
    <mergeCell ref="AX13:AY13"/>
    <mergeCell ref="AZ13:BA13"/>
    <mergeCell ref="BB13:BC13"/>
    <mergeCell ref="BD13:BE13"/>
    <mergeCell ref="T13:U13"/>
    <mergeCell ref="V13:W13"/>
    <mergeCell ref="X13:Y13"/>
    <mergeCell ref="Z13:AA13"/>
    <mergeCell ref="AB13:AC13"/>
    <mergeCell ref="AD13:AE13"/>
    <mergeCell ref="AF13:AG13"/>
    <mergeCell ref="AH13:AI13"/>
    <mergeCell ref="AJ13:AK13"/>
    <mergeCell ref="AV15:AW15"/>
    <mergeCell ref="AX15:AY15"/>
    <mergeCell ref="AH15:AI15"/>
    <mergeCell ref="AJ15:AK15"/>
    <mergeCell ref="AL15:AM15"/>
    <mergeCell ref="AN15:AO15"/>
    <mergeCell ref="AP15:AQ15"/>
    <mergeCell ref="AR15:AS15"/>
    <mergeCell ref="AT15:AU15"/>
    <mergeCell ref="T14:U14"/>
    <mergeCell ref="V14:W14"/>
    <mergeCell ref="X14:Y14"/>
    <mergeCell ref="Z14:AA14"/>
    <mergeCell ref="AB14:AC14"/>
    <mergeCell ref="B14:C14"/>
    <mergeCell ref="D14:E14"/>
    <mergeCell ref="F14:G14"/>
    <mergeCell ref="H14:I14"/>
    <mergeCell ref="J14:K14"/>
    <mergeCell ref="L14:M14"/>
    <mergeCell ref="N14:O14"/>
    <mergeCell ref="AR14:AS14"/>
    <mergeCell ref="AT14:AU14"/>
    <mergeCell ref="AD14:AE14"/>
    <mergeCell ref="AF14:AG14"/>
    <mergeCell ref="AH14:AI14"/>
    <mergeCell ref="AJ14:AK14"/>
    <mergeCell ref="AL14:AM14"/>
    <mergeCell ref="AN14:AO14"/>
    <mergeCell ref="AP14:AQ14"/>
    <mergeCell ref="BB19:BC19"/>
    <mergeCell ref="BD19:BE19"/>
    <mergeCell ref="BF19:BG19"/>
    <mergeCell ref="BH19:BI19"/>
    <mergeCell ref="BJ19:BK19"/>
    <mergeCell ref="AV18:AW18"/>
    <mergeCell ref="AX18:AY18"/>
    <mergeCell ref="BB18:BC18"/>
    <mergeCell ref="BD18:BE18"/>
    <mergeCell ref="BF18:BG18"/>
    <mergeCell ref="BH18:BI18"/>
    <mergeCell ref="BJ18:BK18"/>
    <mergeCell ref="B19:C19"/>
    <mergeCell ref="D19:E19"/>
    <mergeCell ref="F19:G19"/>
    <mergeCell ref="H19:I19"/>
    <mergeCell ref="J19:K19"/>
    <mergeCell ref="L19:M19"/>
    <mergeCell ref="N19:O19"/>
    <mergeCell ref="AZ18:BA18"/>
    <mergeCell ref="AZ19:BA19"/>
    <mergeCell ref="AD19:AE19"/>
    <mergeCell ref="AF19:AG19"/>
    <mergeCell ref="P19:Q19"/>
    <mergeCell ref="R19:S19"/>
    <mergeCell ref="T19:U19"/>
    <mergeCell ref="V19:W19"/>
    <mergeCell ref="X19:Y19"/>
    <mergeCell ref="Z19:AA19"/>
    <mergeCell ref="AB19:AC19"/>
    <mergeCell ref="AL17:AM17"/>
    <mergeCell ref="AN17:AO17"/>
    <mergeCell ref="AP17:AQ17"/>
    <mergeCell ref="BF17:BG17"/>
    <mergeCell ref="BH17:BI17"/>
    <mergeCell ref="BJ17:BK17"/>
    <mergeCell ref="B17:C17"/>
    <mergeCell ref="D17:E17"/>
    <mergeCell ref="F17:G17"/>
    <mergeCell ref="H17:I17"/>
    <mergeCell ref="J17:K17"/>
    <mergeCell ref="L17:M17"/>
    <mergeCell ref="N17:O17"/>
    <mergeCell ref="AR17:AS17"/>
    <mergeCell ref="AT17:AU17"/>
    <mergeCell ref="AV17:AW17"/>
    <mergeCell ref="AX17:AY17"/>
    <mergeCell ref="AZ17:BA17"/>
    <mergeCell ref="BB17:BC17"/>
    <mergeCell ref="BD17:BE17"/>
    <mergeCell ref="T17:U17"/>
    <mergeCell ref="V17:W17"/>
    <mergeCell ref="X17:Y17"/>
    <mergeCell ref="Z17:AA17"/>
    <mergeCell ref="AB17:AC17"/>
    <mergeCell ref="AD17:AE17"/>
    <mergeCell ref="AF17:AG17"/>
    <mergeCell ref="AH17:AI17"/>
    <mergeCell ref="AJ17:AK17"/>
    <mergeCell ref="AV19:AW19"/>
    <mergeCell ref="AX19:AY19"/>
    <mergeCell ref="AH19:AI19"/>
    <mergeCell ref="AJ19:AK19"/>
    <mergeCell ref="AL19:AM19"/>
    <mergeCell ref="AN19:AO19"/>
    <mergeCell ref="AP19:AQ19"/>
    <mergeCell ref="AR19:AS19"/>
    <mergeCell ref="AT19:AU19"/>
    <mergeCell ref="T18:U18"/>
    <mergeCell ref="V18:W18"/>
    <mergeCell ref="X18:Y18"/>
    <mergeCell ref="Z18:AA18"/>
    <mergeCell ref="AB18:AC18"/>
    <mergeCell ref="B18:C18"/>
    <mergeCell ref="D18:E18"/>
    <mergeCell ref="F18:G18"/>
    <mergeCell ref="H18:I18"/>
    <mergeCell ref="J18:K18"/>
    <mergeCell ref="L18:M18"/>
    <mergeCell ref="N18:O18"/>
    <mergeCell ref="B12:C12"/>
    <mergeCell ref="D12:E12"/>
    <mergeCell ref="F12:G12"/>
    <mergeCell ref="H12:I12"/>
    <mergeCell ref="J12:K12"/>
    <mergeCell ref="L12:M12"/>
    <mergeCell ref="N12:O12"/>
    <mergeCell ref="P18:Q18"/>
    <mergeCell ref="R18:S18"/>
    <mergeCell ref="P17:Q17"/>
    <mergeCell ref="R17:S17"/>
    <mergeCell ref="P14:Q14"/>
    <mergeCell ref="R14:S14"/>
    <mergeCell ref="P13:Q13"/>
    <mergeCell ref="R13:S13"/>
    <mergeCell ref="B15:C15"/>
    <mergeCell ref="D15:E15"/>
    <mergeCell ref="F15:G15"/>
    <mergeCell ref="H15:I15"/>
    <mergeCell ref="J15:K15"/>
    <mergeCell ref="L15:M15"/>
    <mergeCell ref="N15:O15"/>
    <mergeCell ref="P16:Q16"/>
    <mergeCell ref="R16:S16"/>
    <mergeCell ref="AH12:AI12"/>
    <mergeCell ref="AJ12:AK12"/>
    <mergeCell ref="AL12:AM12"/>
    <mergeCell ref="AN12:AO12"/>
    <mergeCell ref="AP12:AQ12"/>
    <mergeCell ref="BF12:BG12"/>
    <mergeCell ref="BH12:BI12"/>
    <mergeCell ref="BJ12:BK12"/>
    <mergeCell ref="AR12:AS12"/>
    <mergeCell ref="AT12:AU12"/>
    <mergeCell ref="AV12:AW12"/>
    <mergeCell ref="AX12:AY12"/>
    <mergeCell ref="AZ12:BA12"/>
    <mergeCell ref="BB12:BC12"/>
    <mergeCell ref="BD12:BE12"/>
    <mergeCell ref="P12:Q12"/>
    <mergeCell ref="R12:S12"/>
    <mergeCell ref="T12:U12"/>
    <mergeCell ref="V12:W12"/>
    <mergeCell ref="X12:Y12"/>
    <mergeCell ref="Z12:AA12"/>
    <mergeCell ref="AB12:AC12"/>
    <mergeCell ref="AD12:AE12"/>
    <mergeCell ref="AF12:AG12"/>
    <mergeCell ref="B8:C8"/>
    <mergeCell ref="D8:E8"/>
    <mergeCell ref="F8:G8"/>
    <mergeCell ref="H8:I8"/>
    <mergeCell ref="J8:K8"/>
    <mergeCell ref="L8:M8"/>
    <mergeCell ref="N8:O8"/>
    <mergeCell ref="AR10:AS10"/>
    <mergeCell ref="AT10:AU10"/>
    <mergeCell ref="AD10:AE10"/>
    <mergeCell ref="AF10:AG10"/>
    <mergeCell ref="AH10:AI10"/>
    <mergeCell ref="AJ10:AK10"/>
    <mergeCell ref="AL10:AM10"/>
    <mergeCell ref="AN10:AO10"/>
    <mergeCell ref="AP10:AQ10"/>
    <mergeCell ref="AH8:AI8"/>
    <mergeCell ref="AJ8:AK8"/>
    <mergeCell ref="AL8:AM8"/>
    <mergeCell ref="AN8:AO8"/>
    <mergeCell ref="AP8:AQ8"/>
    <mergeCell ref="BF8:BG8"/>
    <mergeCell ref="BH8:BI8"/>
    <mergeCell ref="BJ8:BK8"/>
    <mergeCell ref="AR8:AS8"/>
    <mergeCell ref="AT8:AU8"/>
    <mergeCell ref="AV8:AW8"/>
    <mergeCell ref="AX8:AY8"/>
    <mergeCell ref="AZ8:BA8"/>
    <mergeCell ref="BB8:BC8"/>
    <mergeCell ref="BD8:BE8"/>
    <mergeCell ref="P8:Q8"/>
    <mergeCell ref="R8:S8"/>
    <mergeCell ref="T8:U8"/>
    <mergeCell ref="V8:W8"/>
    <mergeCell ref="X8:Y8"/>
    <mergeCell ref="Z8:AA8"/>
    <mergeCell ref="AB8:AC8"/>
    <mergeCell ref="AD8:AE8"/>
    <mergeCell ref="AF8:AG8"/>
    <mergeCell ref="BB7:BC7"/>
    <mergeCell ref="BD7:BE7"/>
    <mergeCell ref="BF7:BG7"/>
    <mergeCell ref="BH7:BI7"/>
    <mergeCell ref="BJ7:BK7"/>
    <mergeCell ref="AV6:AW6"/>
    <mergeCell ref="AX6:AY6"/>
    <mergeCell ref="BB6:BC6"/>
    <mergeCell ref="BD6:BE6"/>
    <mergeCell ref="BF6:BG6"/>
    <mergeCell ref="BH6:BI6"/>
    <mergeCell ref="BJ6:BK6"/>
    <mergeCell ref="B7:C7"/>
    <mergeCell ref="D7:E7"/>
    <mergeCell ref="F7:G7"/>
    <mergeCell ref="H7:I7"/>
    <mergeCell ref="J7:K7"/>
    <mergeCell ref="L7:M7"/>
    <mergeCell ref="N7:O7"/>
    <mergeCell ref="AZ6:BA6"/>
    <mergeCell ref="AZ7:BA7"/>
    <mergeCell ref="AD7:AE7"/>
    <mergeCell ref="AF7:AG7"/>
    <mergeCell ref="P7:Q7"/>
    <mergeCell ref="R7:S7"/>
    <mergeCell ref="T7:U7"/>
    <mergeCell ref="V7:W7"/>
    <mergeCell ref="X7:Y7"/>
    <mergeCell ref="Z7:AA7"/>
    <mergeCell ref="AB7:AC7"/>
    <mergeCell ref="AH5:AI5"/>
    <mergeCell ref="AJ5:AK5"/>
    <mergeCell ref="AL5:AM5"/>
    <mergeCell ref="AN5:AO5"/>
    <mergeCell ref="AP5:AQ5"/>
    <mergeCell ref="BF5:BG5"/>
    <mergeCell ref="BH5:BI5"/>
    <mergeCell ref="BJ5:BK5"/>
    <mergeCell ref="B5:C5"/>
    <mergeCell ref="D5:E5"/>
    <mergeCell ref="F5:G5"/>
    <mergeCell ref="H5:I5"/>
    <mergeCell ref="J5:K5"/>
    <mergeCell ref="L5:M5"/>
    <mergeCell ref="N5:O5"/>
    <mergeCell ref="AR5:AS5"/>
    <mergeCell ref="AT5:AU5"/>
    <mergeCell ref="AV5:AW5"/>
    <mergeCell ref="AX5:AY5"/>
    <mergeCell ref="AZ5:BA5"/>
    <mergeCell ref="BB5:BC5"/>
    <mergeCell ref="BD5:BE5"/>
    <mergeCell ref="P5:Q5"/>
    <mergeCell ref="R5:S5"/>
    <mergeCell ref="T5:U5"/>
    <mergeCell ref="V5:W5"/>
    <mergeCell ref="X5:Y5"/>
    <mergeCell ref="Z5:AA5"/>
    <mergeCell ref="AB5:AC5"/>
    <mergeCell ref="AD5:AE5"/>
    <mergeCell ref="AF5:AG5"/>
    <mergeCell ref="AV7:AW7"/>
    <mergeCell ref="AX7:AY7"/>
    <mergeCell ref="AH7:AI7"/>
    <mergeCell ref="AJ7:AK7"/>
    <mergeCell ref="AL7:AM7"/>
    <mergeCell ref="AN7:AO7"/>
    <mergeCell ref="AP7:AQ7"/>
    <mergeCell ref="AR7:AS7"/>
    <mergeCell ref="AT7:AU7"/>
    <mergeCell ref="P6:Q6"/>
    <mergeCell ref="R6:S6"/>
    <mergeCell ref="T6:U6"/>
    <mergeCell ref="V6:W6"/>
    <mergeCell ref="X6:Y6"/>
    <mergeCell ref="Z6:AA6"/>
    <mergeCell ref="AB6:AC6"/>
    <mergeCell ref="B6:C6"/>
    <mergeCell ref="D6:E6"/>
    <mergeCell ref="F6:G6"/>
    <mergeCell ref="H6:I6"/>
    <mergeCell ref="J6:K6"/>
    <mergeCell ref="L6:M6"/>
    <mergeCell ref="N6:O6"/>
    <mergeCell ref="AR6:AS6"/>
    <mergeCell ref="AT6:AU6"/>
    <mergeCell ref="AD6:AE6"/>
    <mergeCell ref="AF6:AG6"/>
    <mergeCell ref="AH6:AI6"/>
    <mergeCell ref="AJ6:AK6"/>
    <mergeCell ref="AL6:AM6"/>
    <mergeCell ref="AN6:AO6"/>
    <mergeCell ref="AP6:AQ6"/>
    <mergeCell ref="BB11:BC11"/>
    <mergeCell ref="BD11:BE11"/>
    <mergeCell ref="BF11:BG11"/>
    <mergeCell ref="BH11:BI11"/>
    <mergeCell ref="BJ11:BK11"/>
    <mergeCell ref="AV10:AW10"/>
    <mergeCell ref="AX10:AY10"/>
    <mergeCell ref="BB10:BC10"/>
    <mergeCell ref="BD10:BE10"/>
    <mergeCell ref="BF10:BG10"/>
    <mergeCell ref="BH10:BI10"/>
    <mergeCell ref="BJ10:BK10"/>
    <mergeCell ref="B11:C11"/>
    <mergeCell ref="D11:E11"/>
    <mergeCell ref="F11:G11"/>
    <mergeCell ref="H11:I11"/>
    <mergeCell ref="J11:K11"/>
    <mergeCell ref="L11:M11"/>
    <mergeCell ref="N11:O11"/>
    <mergeCell ref="AZ10:BA10"/>
    <mergeCell ref="AZ11:BA11"/>
    <mergeCell ref="AD11:AE11"/>
    <mergeCell ref="AF11:AG11"/>
    <mergeCell ref="P11:Q11"/>
    <mergeCell ref="R11:S11"/>
    <mergeCell ref="T11:U11"/>
    <mergeCell ref="V11:W11"/>
    <mergeCell ref="X11:Y11"/>
    <mergeCell ref="Z11:AA11"/>
    <mergeCell ref="AB11:AC11"/>
    <mergeCell ref="AH9:AI9"/>
    <mergeCell ref="AJ9:AK9"/>
    <mergeCell ref="AL9:AM9"/>
    <mergeCell ref="AN9:AO9"/>
    <mergeCell ref="AP9:AQ9"/>
    <mergeCell ref="BF9:BG9"/>
    <mergeCell ref="BH9:BI9"/>
    <mergeCell ref="BJ9:BK9"/>
    <mergeCell ref="B9:C9"/>
    <mergeCell ref="D9:E9"/>
    <mergeCell ref="F9:G9"/>
    <mergeCell ref="H9:I9"/>
    <mergeCell ref="J9:K9"/>
    <mergeCell ref="L9:M9"/>
    <mergeCell ref="N9:O9"/>
    <mergeCell ref="AR9:AS9"/>
    <mergeCell ref="AT9:AU9"/>
    <mergeCell ref="AV9:AW9"/>
    <mergeCell ref="AX9:AY9"/>
    <mergeCell ref="AZ9:BA9"/>
    <mergeCell ref="BB9:BC9"/>
    <mergeCell ref="BD9:BE9"/>
    <mergeCell ref="P9:Q9"/>
    <mergeCell ref="R9:S9"/>
    <mergeCell ref="T9:U9"/>
    <mergeCell ref="V9:W9"/>
    <mergeCell ref="X9:Y9"/>
    <mergeCell ref="Z9:AA9"/>
    <mergeCell ref="AB9:AC9"/>
    <mergeCell ref="AD9:AE9"/>
    <mergeCell ref="AF9:AG9"/>
    <mergeCell ref="AV11:AW11"/>
    <mergeCell ref="AX11:AY11"/>
    <mergeCell ref="AH11:AI11"/>
    <mergeCell ref="AJ11:AK11"/>
    <mergeCell ref="AL11:AM11"/>
    <mergeCell ref="AN11:AO11"/>
    <mergeCell ref="AP11:AQ11"/>
    <mergeCell ref="AR11:AS11"/>
    <mergeCell ref="AT11:AU11"/>
    <mergeCell ref="P10:Q10"/>
    <mergeCell ref="R10:S10"/>
    <mergeCell ref="T10:U10"/>
    <mergeCell ref="V10:W10"/>
    <mergeCell ref="X10:Y10"/>
    <mergeCell ref="Z10:AA10"/>
    <mergeCell ref="AB10:AC10"/>
    <mergeCell ref="B10:C10"/>
    <mergeCell ref="D10:E10"/>
    <mergeCell ref="F10:G10"/>
    <mergeCell ref="H10:I10"/>
    <mergeCell ref="J10:K10"/>
    <mergeCell ref="L10:M10"/>
    <mergeCell ref="N10:O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CCTV</vt:lpstr>
      <vt:lpstr>INFRA</vt:lpstr>
      <vt:lpstr>AUTO</vt:lpstr>
      <vt:lpstr>RFID</vt:lpstr>
      <vt:lpstr>LACA</vt:lpstr>
      <vt:lpstr>GRUAS</vt:lpstr>
      <vt:lpstr>PUEBLA</vt:lpstr>
      <vt:lpstr>ALMACEN</vt:lpstr>
      <vt:lpstr>VEHICULOS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Edisson Andrés Naula Duchi</cp:lastModifiedBy>
  <dcterms:modified xsi:type="dcterms:W3CDTF">2024-01-08T18:30:44Z</dcterms:modified>
</cp:coreProperties>
</file>