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CTV" sheetId="1" r:id="rId4"/>
    <sheet state="visible" name="INFRA" sheetId="2" r:id="rId5"/>
    <sheet state="visible" name="AUTO" sheetId="3" r:id="rId6"/>
    <sheet state="visible" name="RFID" sheetId="4" r:id="rId7"/>
    <sheet state="visible" name="LACA" sheetId="5" r:id="rId8"/>
    <sheet state="visible" name="GRUAS" sheetId="6" r:id="rId9"/>
    <sheet state="visible" name="PUEBLA" sheetId="7" r:id="rId10"/>
    <sheet state="visible" name="ALMACEN" sheetId="8" r:id="rId11"/>
    <sheet state="visible" name="VEHICULO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2">
      <text>
        <t xml:space="preserve">Firmas reportes y remisiones de SEP - Relevamiento CSC</t>
      </text>
    </comment>
    <comment authorId="0" ref="R12">
      <text>
        <t xml:space="preserve">Firma de remision pendiente</t>
      </text>
    </comment>
    <comment authorId="0" ref="Z12">
      <text>
        <t xml:space="preserve">Grua cancelada</t>
      </text>
    </comment>
    <comment authorId="0" ref="AT12">
      <text>
        <t xml:space="preserve">Instalacion reflector mitras . Revision climas</t>
      </text>
    </comment>
    <comment authorId="0" ref="D16">
      <text>
        <t xml:space="preserve">Reporta que falto por entierro de familiar</t>
      </text>
    </comment>
    <comment authorId="0" ref="BH16">
      <text>
        <t xml:space="preserve">Grua Cancelada por condiciones climaticas</t>
      </text>
    </comment>
    <comment authorId="0" ref="BJ16">
      <text>
        <t xml:space="preserve">Se lleva corolla..Lleva a Keyber a la terminal para salida a SLP</t>
      </text>
    </comment>
    <comment authorId="0" ref="Z20">
      <text>
        <t xml:space="preserve">Grua cancelada</t>
      </text>
    </comment>
    <comment authorId="0" ref="AB20">
      <text>
        <t xml:space="preserve">Llega tarde. No aplica bono</t>
      </text>
    </comment>
    <comment authorId="0" ref="BH20">
      <text>
        <t xml:space="preserve">Grua Cancelada por condiciones climaticas</t>
      </text>
    </comment>
    <comment authorId="0" ref="F24">
      <text>
        <t xml:space="preserve">Fabricacion de bases INFRA</t>
      </text>
    </comment>
    <comment authorId="0" ref="AB24">
      <text>
        <t xml:space="preserve">Llega tarde. No aplica bono</t>
      </text>
    </comment>
    <comment authorId="0" ref="BH24">
      <text>
        <t xml:space="preserve">Grua Cancelada por condiciones climaticas</t>
      </text>
    </comment>
    <comment authorId="0" ref="Z28">
      <text>
        <t xml:space="preserve">Grua cancelada</t>
      </text>
    </comment>
    <comment authorId="0" ref="AJ28">
      <text>
        <t xml:space="preserve">Apoya en Mitras de 8am a 12:00 pm 
</t>
      </text>
    </comment>
    <comment authorId="0" ref="BB28">
      <text>
        <t xml:space="preserve">Preparacion material auditoria - IPER LN</t>
      </text>
    </comment>
    <comment authorId="0" ref="BH28">
      <text>
        <t xml:space="preserve">Grua Cancelada por condiciones climaticas</t>
      </text>
    </comment>
    <comment authorId="0" ref="F32">
      <text>
        <t xml:space="preserve">En la tarde apoya en mitras organizacion de bodega</t>
      </text>
    </comment>
    <comment authorId="0" ref="Z32">
      <text>
        <t xml:space="preserve">Grua cancelada</t>
      </text>
    </comment>
    <comment authorId="0" ref="AB32">
      <text>
        <t xml:space="preserve">Llega tarde. No aplica bono</t>
      </text>
    </comment>
    <comment authorId="0" ref="AJ32">
      <text>
        <t xml:space="preserve">Apoya en Mitras de 8am a 12:00 pm 
</t>
      </text>
    </comment>
    <comment authorId="0" ref="AV32">
      <text>
        <t xml:space="preserve">Se autoriza salida a las 12:30 ya que manifesto fuerte dolor de muela. Se solicita justificativo de atencion medica</t>
      </text>
    </comment>
    <comment authorId="0" ref="BB48">
      <text>
        <t xml:space="preserve">Preparacion material auditoria - IPER LN</t>
      </text>
    </comment>
  </commentList>
</comments>
</file>

<file path=xl/sharedStrings.xml><?xml version="1.0" encoding="utf-8"?>
<sst xmlns="http://schemas.openxmlformats.org/spreadsheetml/2006/main" count="1011" uniqueCount="169">
  <si>
    <t>NOMBRE</t>
  </si>
  <si>
    <t>HORAS EXTRA</t>
  </si>
  <si>
    <t>DAAN GONZALEZ</t>
  </si>
  <si>
    <t>ALMACEN</t>
  </si>
  <si>
    <t>GUE</t>
  </si>
  <si>
    <t>D,</t>
  </si>
  <si>
    <t>Recorridos GUE</t>
  </si>
  <si>
    <t>Sup GUE</t>
  </si>
  <si>
    <t>Office</t>
  </si>
  <si>
    <t>SUP carne vibas
Recorridos GUE - UNI</t>
  </si>
  <si>
    <t>CURSO CONA</t>
  </si>
  <si>
    <t>Recorridos GUE
Salida 17:50 por termino de actividad</t>
  </si>
  <si>
    <t>Sup act</t>
  </si>
  <si>
    <t>CONA - Curso soldadura
GUARDIA PASIVA</t>
  </si>
  <si>
    <t>GUARDIA PASIVA</t>
  </si>
  <si>
    <t>Office
Auditoria ISO</t>
  </si>
  <si>
    <t>GUE - SJ - Sala cristal</t>
  </si>
  <si>
    <t>HO por reparaciones en casa</t>
  </si>
  <si>
    <t>Curso alturas</t>
  </si>
  <si>
    <t>Curso alturas
Office</t>
  </si>
  <si>
    <t>CONA - Curso soldadura</t>
  </si>
  <si>
    <t>Recorridos PESQ - GUE</t>
  </si>
  <si>
    <t>Recorridos GUE/Office</t>
  </si>
  <si>
    <t>Office
Salida 17:40 por termino de actividad</t>
  </si>
  <si>
    <t>HORAS EXTRA/PRIMA ALIMENTICIA</t>
  </si>
  <si>
    <t>RETARDO</t>
  </si>
  <si>
    <t>ENRIQUE GARZA</t>
  </si>
  <si>
    <t>MITRAS</t>
  </si>
  <si>
    <t>UNI - SJ - Mtto BYODS</t>
  </si>
  <si>
    <t>GUE - SJ - Muro coms
GUE - SJ - BYOD Cadena</t>
  </si>
  <si>
    <t>CHBSCO - CCTV - Camaras sala 2</t>
  </si>
  <si>
    <t>LN - CERR - Mtto</t>
  </si>
  <si>
    <t>GUE - CERR - Mtto
UNI - CCTV - Mtto jaguar</t>
  </si>
  <si>
    <t>Platica ISO</t>
  </si>
  <si>
    <t>GUE - CERR - HyP</t>
  </si>
  <si>
    <t>GUE - CCTV - Cambios molino/prog/puertas
Entrada 8:50
Salida 17:50 por termino de actividad</t>
  </si>
  <si>
    <t>GUE - CCTV - Cambio caster
UNI - SJ - Pantalla Lab</t>
  </si>
  <si>
    <t>GUE - CERR - Mtto</t>
  </si>
  <si>
    <t>GUE - Inv herramientas</t>
  </si>
  <si>
    <t>d,</t>
  </si>
  <si>
    <t>GUE - SJ - Armado sala Costos</t>
  </si>
  <si>
    <t>Curso alturas
GUE - Limpieza esc</t>
  </si>
  <si>
    <t>GUE - CERR - Rev chapas
GUE - SJ - Sala NEC</t>
  </si>
  <si>
    <t>CHBSCO - CCTV - Cierre sala 2</t>
  </si>
  <si>
    <t>GUE - SJ - Pantallas liliane
GUE - SJ - Cap 86' I3</t>
  </si>
  <si>
    <t>GUE - Inventario</t>
  </si>
  <si>
    <t>Revision de herramienta y llenado de permisos
Llega 8:40
Salida 17:00 por termino de actividad</t>
  </si>
  <si>
    <t>LN - CERR - Capacitor dañado, pot
Salida 17:30 por termino de actividad.</t>
  </si>
  <si>
    <t>ACUERDO</t>
  </si>
  <si>
    <t>EDEN MEDINA</t>
  </si>
  <si>
    <t>MET - SJ - Montaje Neftali</t>
  </si>
  <si>
    <t>GUE - CCTV - Mtto enrollador
GUE - SJ - BYOD Cadena</t>
  </si>
  <si>
    <t>GUE - CCTV - Mtto accesos MC2</t>
  </si>
  <si>
    <t>Sala carne vibas
UNI - CCTV - Mtto jaguar</t>
  </si>
  <si>
    <t>GUE - SJ - Cambio emergente 75' comercial
GUARDIA PASIVA</t>
  </si>
  <si>
    <t>GUE - CCTV - Cambios molino/prog/puertas
Entrada 8:30
Salida 17:10 por termino de actividad</t>
  </si>
  <si>
    <t>GUE - CCTV - Cambio caster
UNI - SJ - Pantalla Lab
Entrada 8:20</t>
  </si>
  <si>
    <t>UNI - CCTV - Mtto Tapia</t>
  </si>
  <si>
    <t>Falta por tramites de choque, esta mañana
Se repone el dia con extras</t>
  </si>
  <si>
    <t>UNI - CCTV - Mtto molinos jaguar
GUE - SJ - Mtto HAEDO</t>
  </si>
  <si>
    <t>GUE - CERR - Revision chapas AM2
CHBSCO - Se queda tirada la ram</t>
  </si>
  <si>
    <t>GUE - CERR - Rev chapas
GUE - SJ - Sala NEC</t>
  </si>
  <si>
    <t>GUE - SJ - Pantalla Vitelli
GUE - CERR - Ranura 4m</t>
  </si>
  <si>
    <t>GUE - CERR - Montaje G8</t>
  </si>
  <si>
    <t>GUE - Inventario
GUARDIA PASIVA</t>
  </si>
  <si>
    <t>Revision de herramienta y llenado de permisos
Salida 17:00 por termino de actividad</t>
  </si>
  <si>
    <t>LN - CERR - Capacitor dañado, pot
Salida 17:30 por termino de actividad.</t>
  </si>
  <si>
    <t>APLICA PRIMA</t>
  </si>
  <si>
    <t>FALTA</t>
  </si>
  <si>
    <t>INCAPACIDAD</t>
  </si>
  <si>
    <t>MIGUEL ANACLETO</t>
  </si>
  <si>
    <t>Se toma dia de horas extra (4) por cita medica</t>
  </si>
  <si>
    <t>GUE - CCTV - Cambio caster
UNI - SJ - Pantalla Lab</t>
  </si>
  <si>
    <t>GUE - SJ - Armado sala Costos
Entrada 10:00 por consulta de su hija</t>
  </si>
  <si>
    <t>LN - CERR - Mtto
Lo sacan de planta a medio dia por uso indebido de celular</t>
  </si>
  <si>
    <t>Apoyo a Misa en reparacion de climas</t>
  </si>
  <si>
    <t xml:space="preserve">Visita medica (again)
Recoje sus lentes, no fue el sabado </t>
  </si>
  <si>
    <t>GUE - SJ - Pantallas liliane
GUE - SJ - Cap 86' I3</t>
  </si>
  <si>
    <t>LN - CERR - Mtto
Acceso 8:30</t>
  </si>
  <si>
    <t>No avisa nada, se sabe por compañeros que fue a consultar (de nuevo)</t>
  </si>
  <si>
    <t>Avisa por la mañana que se lastimo jugando fut :c acude a consulta medica (again x3)</t>
  </si>
  <si>
    <t>2 "acuerdos", no tiene extras</t>
  </si>
  <si>
    <t>RUBEN GONZALEZ</t>
  </si>
  <si>
    <t>GUE - SJ - Cambio emergente 75' comercial</t>
  </si>
  <si>
    <t>GUE - CCTV - Cambios molino/prog/puertas
Salida 17:10 por termino de actividad</t>
  </si>
  <si>
    <t>GUE - CERR - Revision chapas AM2
CHBSCO - Se queda tirada la ram</t>
  </si>
  <si>
    <t>GUE - CERR - Ranura 4m</t>
  </si>
  <si>
    <t>ANGEL LOPEZ</t>
  </si>
  <si>
    <t>MET</t>
  </si>
  <si>
    <t>nx</t>
  </si>
  <si>
    <t>Apoyo medio dia en montaje Neftali</t>
  </si>
  <si>
    <t>VICTOR FERNANDEZ</t>
  </si>
  <si>
    <t>UNI</t>
  </si>
  <si>
    <t>NX</t>
  </si>
  <si>
    <t>UNI - CCTV - Mtto molinos jaguar
GUE - SJ - Mtto HAEDO</t>
  </si>
  <si>
    <t>OZIEL JUAREZ</t>
  </si>
  <si>
    <t>FRANCISCO ESTOPIER</t>
  </si>
  <si>
    <t>VACACIONES</t>
  </si>
  <si>
    <t>NO SE CITO</t>
  </si>
  <si>
    <t>MISAEL LOPEZ CORONADO</t>
  </si>
  <si>
    <t>CSC</t>
  </si>
  <si>
    <t>LN</t>
  </si>
  <si>
    <t>CHBSCO</t>
  </si>
  <si>
    <t>SECCIONADOR DEC2 GUE COLUMNA 13</t>
  </si>
  <si>
    <t>ALMACEN - CSC</t>
  </si>
  <si>
    <t>RELEVAMIENTOS - GRUA 24</t>
  </si>
  <si>
    <t>GRUAS LAMINACION LN</t>
  </si>
  <si>
    <t xml:space="preserve">DECAPADO 2 </t>
  </si>
  <si>
    <t>ISO - EN LINEA</t>
  </si>
  <si>
    <t>GRUA 24 CHU</t>
  </si>
  <si>
    <t>SECCIONADOR LAMINACION COLUMNA 13 -14</t>
  </si>
  <si>
    <t>ALMACEN - LARGOS NORTE</t>
  </si>
  <si>
    <t>GRUA PR1</t>
  </si>
  <si>
    <t>JUNTA EN LINEA ISO</t>
  </si>
  <si>
    <t>GRUA 2 ACERIA - CANCELADA</t>
  </si>
  <si>
    <t>RELEVAMIENTOS GUE</t>
  </si>
  <si>
    <t>RELEVAMIENTO - ALMACEN</t>
  </si>
  <si>
    <t>MITRAS CONEXION CLIMAS</t>
  </si>
  <si>
    <t>ALMACEN - MITRAS</t>
  </si>
  <si>
    <t>REFRACTARIOS LN</t>
  </si>
  <si>
    <t>MITRAS - GRUA CANCELADA</t>
  </si>
  <si>
    <t>ALMACEN - GRUA CANCELADA</t>
  </si>
  <si>
    <t>ALMACEN - REPORTES</t>
  </si>
  <si>
    <t>SUSPENSION</t>
  </si>
  <si>
    <t>AUTO - ALMACEN</t>
  </si>
  <si>
    <t>AUTO</t>
  </si>
  <si>
    <t>CURSO SOLDADURA CONALEP</t>
  </si>
  <si>
    <t>SUSPENSION POR FALTA INJUSTIFICADA EL 11/10</t>
  </si>
  <si>
    <t>RFID</t>
  </si>
  <si>
    <t>CCTV ANALOGO</t>
  </si>
  <si>
    <t>GRUA 20 - AUTO</t>
  </si>
  <si>
    <t>APOYO ALMACEN</t>
  </si>
  <si>
    <t>ALFREDO BORJA</t>
  </si>
  <si>
    <t>INFRA</t>
  </si>
  <si>
    <t>CESAR SANCHEZ</t>
  </si>
  <si>
    <t>ALMACEN- CSC</t>
  </si>
  <si>
    <t>ISO - MITRAS</t>
  </si>
  <si>
    <t>OFICINA MITRAS</t>
  </si>
  <si>
    <t>AUDITORIA ISO</t>
  </si>
  <si>
    <t>MITRAS - GRUA 2 ACERIA - CANCELADA</t>
  </si>
  <si>
    <t>MITRAS - ALMACEN</t>
  </si>
  <si>
    <t>PROVEEDOR SEGURO</t>
  </si>
  <si>
    <t>GRUA 20 - ALMACEN</t>
  </si>
  <si>
    <t>RFID - ALMACEN</t>
  </si>
  <si>
    <t>JOSE GUADALUPE</t>
  </si>
  <si>
    <t>EXAMEN  MEDICO - INDUCCION</t>
  </si>
  <si>
    <t>INDUCCION - ENTREVISTA INFRA</t>
  </si>
  <si>
    <t>HECTOR RAFAEL MOLINA</t>
  </si>
  <si>
    <t>PABLO ERUBEY CASTILLO</t>
  </si>
  <si>
    <t>MITRAS - guerreo</t>
  </si>
  <si>
    <t>MITRAS-JUNTA SEGURIDAD TERNIUM</t>
  </si>
  <si>
    <t>CONTRATO</t>
  </si>
  <si>
    <t>CCTV</t>
  </si>
  <si>
    <t>-</t>
  </si>
  <si>
    <t>RAM2500 - DAAN G</t>
  </si>
  <si>
    <t>RANGER - DAAN G</t>
  </si>
  <si>
    <t>MOBI GRIS - DAAN G</t>
  </si>
  <si>
    <t>MOBI GRIS - DAAN G
RAM2500 - EDEN M</t>
  </si>
  <si>
    <t>RAM2500 - EDEN MEDINA</t>
  </si>
  <si>
    <t>HILUX - EDEN MEDINA</t>
  </si>
  <si>
    <t>MOBI GRIS - DAAN G
HILUX - EDEN M</t>
  </si>
  <si>
    <t>HILUX - EDEN M</t>
  </si>
  <si>
    <t>LACA</t>
  </si>
  <si>
    <t>PUEBLA</t>
  </si>
  <si>
    <t>GRUAS</t>
  </si>
  <si>
    <t>MTTO/TALLER</t>
  </si>
  <si>
    <t>FUERA</t>
  </si>
  <si>
    <t>KEYBER</t>
  </si>
  <si>
    <t>JHONY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</si>
</sst>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d&quot;, &quot;d&quot; / &quot;m"/>
  </numFmts>
  <fonts count="11">
    <font>
      <sz val="10.0"/>
      <color rgb="FF000000"/>
      <name val="Arial"/>
      <scheme val="minor"/>
    </font>
    <font>
      <sz val="10.0"/>
      <color rgb="FF000000"/>
      <name val="Calibri"/>
    </font>
    <font>
      <b/>
      <sz val="10.0"/>
      <color rgb="FFFFFFFF"/>
      <name val="Calibri"/>
    </font>
    <font>
      <b/>
      <color theme="1"/>
      <name val="Arial"/>
      <scheme val="minor"/>
    </font>
    <font>
      <b/>
      <sz val="10.0"/>
      <color rgb="FF000000"/>
      <name val="Calibri"/>
    </font>
    <font>
      <sz val="9.0"/>
      <color rgb="FF000000"/>
      <name val="Calibri"/>
    </font>
    <font>
      <b/>
      <sz val="9.0"/>
      <color rgb="FF000000"/>
      <name val="Calibri"/>
    </font>
    <font>
      <b/>
      <color theme="1"/>
      <name val="Calibri"/>
    </font>
    <font>
      <b/>
      <color rgb="FFFFFFFF"/>
      <name val="Arial"/>
      <scheme val="minor"/>
    </font>
    <font/>
    <font>
      <color theme="1"/>
      <name val="Arial"/>
      <scheme val="minor"/>
    </font>
  </fonts>
  <fills count="5">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3F3F3"/>
        <bgColor rgb="FFF3F3F3"/>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 numFmtId="20" xfId="0" applyAlignment="1" applyFont="1" applyNumberFormat="1">
      <alignment readingOrder="0" shrinkToFit="0" vertical="bottom" wrapText="1"/>
    </xf>
    <xf borderId="0" fillId="2" fontId="2" numFmtId="0" xfId="0" applyAlignment="1" applyFill="1" applyFont="1">
      <alignment readingOrder="0" shrinkToFit="0" vertical="bottom" wrapText="1"/>
    </xf>
    <xf borderId="0" fillId="2" fontId="2" numFmtId="164" xfId="0" applyAlignment="1" applyFont="1" applyNumberFormat="1">
      <alignment readingOrder="0" shrinkToFit="0" vertical="bottom" wrapText="1"/>
    </xf>
    <xf borderId="0" fillId="2" fontId="3" numFmtId="0" xfId="0" applyAlignment="1" applyFont="1">
      <alignment readingOrder="0"/>
    </xf>
    <xf borderId="0" fillId="2" fontId="2" numFmtId="0" xfId="0" applyAlignment="1" applyFont="1">
      <alignment horizontal="right" readingOrder="0" shrinkToFit="0" vertical="bottom" wrapText="1"/>
    </xf>
    <xf borderId="0" fillId="0" fontId="4" numFmtId="0" xfId="0" applyAlignment="1" applyFont="1">
      <alignment horizontal="left" readingOrder="0" shrinkToFit="0" vertical="center" wrapText="1"/>
    </xf>
    <xf borderId="0" fillId="3" fontId="4" numFmtId="0" xfId="0" applyAlignment="1" applyFill="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readingOrder="0" shrinkToFit="0" vertical="center" wrapText="1"/>
    </xf>
    <xf borderId="0" fillId="4" fontId="6" numFmtId="0" xfId="0" applyAlignment="1" applyFill="1" applyFont="1">
      <alignment readingOrder="0" shrinkToFit="0" vertical="bottom" wrapText="1"/>
    </xf>
    <xf borderId="0" fillId="0" fontId="4" numFmtId="0" xfId="0" applyAlignment="1" applyFont="1">
      <alignment readingOrder="0" shrinkToFit="0" vertical="bottom" wrapText="1"/>
    </xf>
    <xf borderId="0" fillId="0" fontId="5" numFmtId="0" xfId="0" applyAlignment="1" applyFont="1">
      <alignment readingOrder="0" shrinkToFit="0" vertical="bottom" wrapText="1"/>
    </xf>
    <xf borderId="0" fillId="2" fontId="1" numFmtId="0" xfId="0" applyAlignment="1" applyFont="1">
      <alignment shrinkToFit="0" vertical="bottom" wrapText="1"/>
    </xf>
    <xf borderId="0" fillId="2" fontId="1" numFmtId="20" xfId="0" applyAlignment="1" applyFont="1" applyNumberFormat="1">
      <alignment readingOrder="0" shrinkToFit="0" vertical="bottom" wrapText="1"/>
    </xf>
    <xf borderId="0" fillId="2" fontId="1" numFmtId="0" xfId="0" applyAlignment="1" applyFont="1">
      <alignment readingOrder="0" shrinkToFit="0" vertical="bottom" wrapText="1"/>
    </xf>
    <xf borderId="0" fillId="2" fontId="3" numFmtId="0" xfId="0" applyFont="1"/>
    <xf borderId="0" fillId="0" fontId="7" numFmtId="0" xfId="0" applyAlignment="1" applyFont="1">
      <alignment horizontal="left" shrinkToFit="0" wrapText="1"/>
    </xf>
    <xf borderId="0" fillId="0" fontId="3" numFmtId="0" xfId="0" applyAlignment="1" applyFont="1">
      <alignment horizontal="center" vertical="center"/>
    </xf>
    <xf borderId="1" fillId="2" fontId="8" numFmtId="0" xfId="0" applyAlignment="1" applyBorder="1" applyFont="1">
      <alignment horizontal="center" readingOrder="0" vertical="center"/>
    </xf>
    <xf borderId="2" fillId="2" fontId="8" numFmtId="164" xfId="0" applyAlignment="1" applyBorder="1" applyFont="1" applyNumberFormat="1">
      <alignment horizontal="right" readingOrder="0"/>
    </xf>
    <xf borderId="3" fillId="0" fontId="9" numFmtId="0" xfId="0" applyBorder="1" applyFont="1"/>
    <xf borderId="1" fillId="0" fontId="3" numFmtId="0" xfId="0" applyAlignment="1" applyBorder="1" applyFont="1">
      <alignment horizontal="center" readingOrder="0" vertical="center"/>
    </xf>
    <xf borderId="2" fillId="0" fontId="10" numFmtId="0" xfId="0" applyAlignment="1" applyBorder="1" applyFont="1">
      <alignment horizontal="left" readingOrder="0" shrinkToFit="0" vertical="top" wrapText="1"/>
    </xf>
    <xf borderId="1" fillId="0" fontId="3" numFmtId="0" xfId="0" applyAlignment="1" applyBorder="1" applyFont="1">
      <alignment horizontal="center" vertical="center"/>
    </xf>
  </cellXfs>
  <cellStyles count="1">
    <cellStyle xfId="0" name="Normal" builtinId="0"/>
  </cellStyles>
  <dxfs count="4">
    <dxf>
      <font/>
      <fill>
        <patternFill patternType="solid">
          <fgColor rgb="FF3AB029"/>
          <bgColor rgb="FF3AB029"/>
        </patternFill>
      </fill>
      <border/>
    </dxf>
    <dxf>
      <font>
        <color rgb="FFFFFFFF"/>
      </font>
      <fill>
        <patternFill patternType="solid">
          <fgColor rgb="FF999999"/>
          <bgColor rgb="FF999999"/>
        </patternFill>
      </fill>
      <border/>
    </dxf>
    <dxf>
      <font>
        <b/>
        <color rgb="FF434343"/>
      </font>
      <fill>
        <patternFill patternType="solid">
          <fgColor rgb="FFD5A6BD"/>
          <bgColor rgb="FFD5A6BD"/>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48000" cy="742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48000" cy="742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48000" cy="742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48000" cy="742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48000" cy="742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48000" cy="742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48000" cy="742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48000" cy="7429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914525" cy="4667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25"/>
    <col customWidth="1" min="2" max="64" width="15.63"/>
  </cols>
  <sheetData>
    <row r="1">
      <c r="A1" s="1"/>
      <c r="B1" s="1"/>
      <c r="E1" s="1"/>
      <c r="F1" s="1"/>
      <c r="G1" s="1"/>
      <c r="H1" s="2"/>
      <c r="I1" s="2"/>
      <c r="J1" s="1"/>
      <c r="K1" s="1"/>
      <c r="L1" s="1"/>
      <c r="M1" s="1"/>
      <c r="N1" s="1"/>
      <c r="O1" s="1"/>
      <c r="P1" s="1"/>
      <c r="Q1" s="1"/>
      <c r="R1" s="1"/>
      <c r="S1" s="1"/>
      <c r="T1" s="1"/>
      <c r="U1" s="1"/>
      <c r="V1" s="1"/>
      <c r="W1" s="1"/>
      <c r="X1" s="1"/>
      <c r="Y1" s="1"/>
      <c r="Z1" s="1"/>
      <c r="AA1" s="1"/>
      <c r="AB1" s="3"/>
      <c r="AC1" s="2"/>
      <c r="AD1" s="2"/>
      <c r="AE1" s="2"/>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 r="A2" s="1"/>
      <c r="B2" s="1"/>
      <c r="E2" s="1"/>
      <c r="F2" s="1"/>
      <c r="G2" s="1"/>
      <c r="H2" s="2"/>
      <c r="I2" s="2"/>
      <c r="J2" s="1"/>
      <c r="K2" s="1"/>
      <c r="L2" s="1"/>
      <c r="M2" s="1"/>
      <c r="N2" s="1"/>
      <c r="O2" s="1"/>
      <c r="P2" s="1"/>
      <c r="Q2" s="1"/>
      <c r="R2" s="1"/>
      <c r="S2" s="1"/>
      <c r="T2" s="1"/>
      <c r="U2" s="1"/>
      <c r="V2" s="1"/>
      <c r="W2" s="1"/>
      <c r="X2" s="1"/>
      <c r="Y2" s="1"/>
      <c r="Z2" s="1"/>
      <c r="AA2" s="1"/>
      <c r="AB2" s="3"/>
      <c r="AC2" s="2"/>
      <c r="AD2" s="2"/>
      <c r="AE2" s="2"/>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 r="A3" s="2"/>
      <c r="B3" s="1"/>
      <c r="E3" s="1"/>
      <c r="F3" s="1"/>
      <c r="G3" s="1"/>
      <c r="H3" s="2"/>
      <c r="I3" s="2"/>
      <c r="J3" s="1"/>
      <c r="K3" s="1"/>
      <c r="L3" s="1"/>
      <c r="M3" s="1"/>
      <c r="N3" s="1"/>
      <c r="O3" s="1"/>
      <c r="P3" s="1"/>
      <c r="Q3" s="1"/>
      <c r="R3" s="1"/>
      <c r="S3" s="1"/>
      <c r="T3" s="1"/>
      <c r="U3" s="1"/>
      <c r="V3" s="1"/>
      <c r="W3" s="1"/>
      <c r="X3" s="1"/>
      <c r="Y3" s="1"/>
      <c r="Z3" s="1"/>
      <c r="AA3" s="1"/>
      <c r="AB3" s="3"/>
      <c r="AC3" s="2"/>
      <c r="AD3" s="2"/>
      <c r="AE3" s="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 r="A4" s="2"/>
      <c r="B4" s="1"/>
      <c r="E4" s="1"/>
      <c r="F4" s="1"/>
      <c r="G4" s="1"/>
      <c r="H4" s="2"/>
      <c r="I4" s="2"/>
      <c r="J4" s="1"/>
      <c r="K4" s="1"/>
      <c r="L4" s="1"/>
      <c r="M4" s="1"/>
      <c r="N4" s="1"/>
      <c r="O4" s="1"/>
      <c r="P4" s="1"/>
      <c r="Q4" s="1"/>
      <c r="R4" s="1"/>
      <c r="S4" s="1"/>
      <c r="T4" s="1"/>
      <c r="U4" s="1"/>
      <c r="V4" s="1"/>
      <c r="W4" s="1"/>
      <c r="X4" s="1"/>
      <c r="Y4" s="1"/>
      <c r="Z4" s="1"/>
      <c r="AA4" s="1"/>
      <c r="AB4" s="3"/>
      <c r="AC4" s="2"/>
      <c r="AD4" s="2"/>
      <c r="AE4" s="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 r="A5" s="2"/>
      <c r="B5" s="1"/>
      <c r="E5" s="1"/>
      <c r="F5" s="1"/>
      <c r="G5" s="1"/>
      <c r="H5" s="2"/>
      <c r="I5" s="2"/>
      <c r="J5" s="1"/>
      <c r="K5" s="1"/>
      <c r="L5" s="1"/>
      <c r="M5" s="1"/>
      <c r="N5" s="1"/>
      <c r="O5" s="1"/>
      <c r="P5" s="1"/>
      <c r="Q5" s="1"/>
      <c r="R5" s="1"/>
      <c r="S5" s="1"/>
      <c r="T5" s="1"/>
      <c r="U5" s="1"/>
      <c r="V5" s="1"/>
      <c r="W5" s="1"/>
      <c r="X5" s="1"/>
      <c r="Y5" s="1"/>
      <c r="Z5" s="1"/>
      <c r="AA5" s="1"/>
      <c r="AB5" s="3"/>
      <c r="AC5" s="2"/>
      <c r="AD5" s="2"/>
      <c r="AE5" s="2"/>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 r="A6" s="2"/>
      <c r="B6" s="1"/>
      <c r="D6" s="1"/>
      <c r="E6" s="1"/>
      <c r="F6" s="1"/>
      <c r="G6" s="1"/>
      <c r="H6" s="1"/>
      <c r="I6" s="1"/>
      <c r="J6" s="1"/>
      <c r="K6" s="1"/>
      <c r="L6" s="1"/>
      <c r="M6" s="1"/>
      <c r="N6" s="1"/>
      <c r="O6" s="1"/>
      <c r="P6" s="1"/>
      <c r="Q6" s="1"/>
      <c r="R6" s="1"/>
      <c r="S6" s="1"/>
      <c r="T6" s="1"/>
      <c r="U6" s="1"/>
      <c r="V6" s="1"/>
      <c r="W6" s="1"/>
      <c r="X6" s="1"/>
      <c r="Y6" s="1"/>
      <c r="Z6" s="1"/>
      <c r="AA6" s="1"/>
      <c r="AB6" s="3"/>
      <c r="AC6" s="2"/>
      <c r="AD6" s="2"/>
      <c r="AE6" s="2"/>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 r="A7" s="2"/>
      <c r="B7" s="1"/>
      <c r="D7" s="1"/>
      <c r="E7" s="1"/>
      <c r="F7" s="1"/>
      <c r="G7" s="1"/>
      <c r="H7" s="1"/>
      <c r="I7" s="1"/>
      <c r="J7" s="1"/>
      <c r="K7" s="1"/>
      <c r="L7" s="1"/>
      <c r="M7" s="1"/>
      <c r="N7" s="1"/>
      <c r="O7" s="1"/>
      <c r="P7" s="1"/>
      <c r="Q7" s="1"/>
      <c r="R7" s="1"/>
      <c r="S7" s="1"/>
      <c r="T7" s="1"/>
      <c r="U7" s="1"/>
      <c r="V7" s="1"/>
      <c r="W7" s="1"/>
      <c r="X7" s="1"/>
      <c r="Y7" s="1"/>
      <c r="Z7" s="1"/>
      <c r="AA7" s="1"/>
      <c r="AB7" s="3"/>
      <c r="AC7" s="2"/>
      <c r="AD7" s="2"/>
      <c r="AE7" s="2"/>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 r="A8" s="2"/>
      <c r="B8" s="1"/>
      <c r="D8" s="1"/>
      <c r="E8" s="1"/>
      <c r="F8" s="1"/>
      <c r="G8" s="1"/>
      <c r="H8" s="1"/>
      <c r="I8" s="1"/>
      <c r="J8" s="1"/>
      <c r="K8" s="1"/>
      <c r="L8" s="1"/>
      <c r="M8" s="1"/>
      <c r="N8" s="1"/>
      <c r="O8" s="1"/>
      <c r="P8" s="1"/>
      <c r="Q8" s="1"/>
      <c r="R8" s="1"/>
      <c r="S8" s="1"/>
      <c r="T8" s="1"/>
      <c r="U8" s="1"/>
      <c r="V8" s="1"/>
      <c r="W8" s="1"/>
      <c r="X8" s="1"/>
      <c r="Y8" s="1"/>
      <c r="Z8" s="1"/>
      <c r="AA8" s="1"/>
      <c r="AB8" s="3"/>
      <c r="AC8" s="2"/>
      <c r="AD8" s="2"/>
      <c r="AE8" s="2"/>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 r="A9" s="1"/>
      <c r="B9" s="1"/>
      <c r="D9" s="1"/>
      <c r="E9" s="1"/>
      <c r="F9" s="1"/>
      <c r="G9" s="1"/>
      <c r="H9" s="1"/>
      <c r="I9" s="1"/>
      <c r="J9" s="1"/>
      <c r="K9" s="1"/>
      <c r="L9" s="1"/>
      <c r="M9" s="1"/>
      <c r="N9" s="1"/>
      <c r="O9" s="1"/>
      <c r="P9" s="1"/>
      <c r="Q9" s="1"/>
      <c r="R9" s="1"/>
      <c r="S9" s="1"/>
      <c r="T9" s="1"/>
      <c r="U9" s="1"/>
      <c r="V9" s="1"/>
      <c r="W9" s="1"/>
      <c r="X9" s="1"/>
      <c r="Y9" s="1"/>
      <c r="Z9" s="1"/>
      <c r="AA9" s="1"/>
      <c r="AB9" s="3"/>
      <c r="AC9" s="2"/>
      <c r="AD9" s="2"/>
      <c r="AE9" s="2"/>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 r="A10" s="4" t="s">
        <v>0</v>
      </c>
      <c r="B10" s="5">
        <v>45200.0</v>
      </c>
      <c r="C10" s="6"/>
      <c r="D10" s="5">
        <v>45201.0</v>
      </c>
      <c r="E10" s="6"/>
      <c r="F10" s="5">
        <v>45202.0</v>
      </c>
      <c r="G10" s="6"/>
      <c r="H10" s="5">
        <v>45203.0</v>
      </c>
      <c r="I10" s="6"/>
      <c r="J10" s="5">
        <v>45204.0</v>
      </c>
      <c r="K10" s="6"/>
      <c r="L10" s="5">
        <v>45205.0</v>
      </c>
      <c r="M10" s="6"/>
      <c r="N10" s="5">
        <v>45206.0</v>
      </c>
      <c r="O10" s="6"/>
      <c r="P10" s="5">
        <v>45207.0</v>
      </c>
      <c r="Q10" s="6"/>
      <c r="R10" s="5">
        <v>45208.0</v>
      </c>
      <c r="S10" s="6"/>
      <c r="T10" s="5">
        <v>45209.0</v>
      </c>
      <c r="U10" s="6"/>
      <c r="V10" s="5">
        <v>45210.0</v>
      </c>
      <c r="W10" s="6"/>
      <c r="X10" s="5">
        <v>45211.0</v>
      </c>
      <c r="Y10" s="6"/>
      <c r="Z10" s="5">
        <v>45212.0</v>
      </c>
      <c r="AA10" s="6"/>
      <c r="AB10" s="5">
        <v>45213.0</v>
      </c>
      <c r="AC10" s="6"/>
      <c r="AD10" s="5">
        <v>45214.0</v>
      </c>
      <c r="AE10" s="6"/>
      <c r="AF10" s="5">
        <v>45215.0</v>
      </c>
      <c r="AG10" s="6"/>
      <c r="AH10" s="5">
        <v>45216.0</v>
      </c>
      <c r="AI10" s="6"/>
      <c r="AJ10" s="5">
        <v>45217.0</v>
      </c>
      <c r="AK10" s="6"/>
      <c r="AL10" s="5">
        <v>45218.0</v>
      </c>
      <c r="AM10" s="6"/>
      <c r="AN10" s="5">
        <v>45219.0</v>
      </c>
      <c r="AO10" s="6"/>
      <c r="AP10" s="5">
        <v>45220.0</v>
      </c>
      <c r="AQ10" s="6"/>
      <c r="AR10" s="5">
        <v>45221.0</v>
      </c>
      <c r="AS10" s="6"/>
      <c r="AT10" s="5">
        <v>45222.0</v>
      </c>
      <c r="AU10" s="6"/>
      <c r="AV10" s="5">
        <v>45223.0</v>
      </c>
      <c r="AW10" s="6"/>
      <c r="AX10" s="5">
        <v>45224.0</v>
      </c>
      <c r="AY10" s="6"/>
      <c r="AZ10" s="5">
        <v>45225.0</v>
      </c>
      <c r="BA10" s="6"/>
      <c r="BB10" s="5">
        <v>45226.0</v>
      </c>
      <c r="BC10" s="6"/>
      <c r="BD10" s="5">
        <v>45227.0</v>
      </c>
      <c r="BE10" s="6"/>
      <c r="BF10" s="5">
        <v>45228.0</v>
      </c>
      <c r="BG10" s="6"/>
      <c r="BH10" s="5">
        <v>45229.0</v>
      </c>
      <c r="BI10" s="6"/>
      <c r="BJ10" s="5">
        <v>45230.0</v>
      </c>
      <c r="BK10" s="6"/>
      <c r="BL10" s="7" t="s">
        <v>1</v>
      </c>
    </row>
    <row r="11">
      <c r="A11" s="8" t="s">
        <v>2</v>
      </c>
      <c r="B11" s="9"/>
      <c r="C11" s="9"/>
      <c r="D11" s="9" t="s">
        <v>3</v>
      </c>
      <c r="E11" s="9" t="s">
        <v>3</v>
      </c>
      <c r="F11" s="9" t="s">
        <v>3</v>
      </c>
      <c r="G11" s="9" t="s">
        <v>3</v>
      </c>
      <c r="H11" s="9" t="s">
        <v>3</v>
      </c>
      <c r="I11" s="9" t="s">
        <v>3</v>
      </c>
      <c r="J11" s="9" t="s">
        <v>3</v>
      </c>
      <c r="K11" s="9" t="s">
        <v>3</v>
      </c>
      <c r="L11" s="9" t="s">
        <v>3</v>
      </c>
      <c r="M11" s="9" t="s">
        <v>3</v>
      </c>
      <c r="N11" s="9"/>
      <c r="O11" s="9"/>
      <c r="P11" s="9"/>
      <c r="Q11" s="9"/>
      <c r="R11" s="9" t="s">
        <v>3</v>
      </c>
      <c r="S11" s="9" t="s">
        <v>4</v>
      </c>
      <c r="T11" s="9" t="s">
        <v>4</v>
      </c>
      <c r="U11" s="9" t="s">
        <v>3</v>
      </c>
      <c r="V11" s="9" t="s">
        <v>4</v>
      </c>
      <c r="W11" s="9" t="s">
        <v>3</v>
      </c>
      <c r="X11" s="9" t="s">
        <v>4</v>
      </c>
      <c r="Y11" s="9" t="s">
        <v>4</v>
      </c>
      <c r="Z11" s="9" t="s">
        <v>4</v>
      </c>
      <c r="AA11" s="9" t="s">
        <v>4</v>
      </c>
      <c r="AB11" s="9" t="s">
        <v>4</v>
      </c>
      <c r="AC11" s="9" t="s">
        <v>4</v>
      </c>
      <c r="AD11" s="9" t="s">
        <v>4</v>
      </c>
      <c r="AE11" s="9" t="s">
        <v>4</v>
      </c>
      <c r="AF11" s="9" t="s">
        <v>3</v>
      </c>
      <c r="AG11" s="9" t="s">
        <v>3</v>
      </c>
      <c r="AH11" s="9" t="s">
        <v>4</v>
      </c>
      <c r="AI11" s="9" t="s">
        <v>4</v>
      </c>
      <c r="AJ11" s="9" t="s">
        <v>3</v>
      </c>
      <c r="AK11" s="9" t="s">
        <v>3</v>
      </c>
      <c r="AL11" s="9" t="s">
        <v>3</v>
      </c>
      <c r="AM11" s="9" t="s">
        <v>3</v>
      </c>
      <c r="AN11" s="9" t="s">
        <v>4</v>
      </c>
      <c r="AO11" s="9" t="s">
        <v>4</v>
      </c>
      <c r="AP11" s="9" t="s">
        <v>3</v>
      </c>
      <c r="AQ11" s="9"/>
      <c r="AR11" s="9"/>
      <c r="AS11" s="9"/>
      <c r="AT11" s="9" t="s">
        <v>4</v>
      </c>
      <c r="AU11" s="9" t="s">
        <v>3</v>
      </c>
      <c r="AV11" s="9" t="s">
        <v>3</v>
      </c>
      <c r="AW11" s="9" t="s">
        <v>4</v>
      </c>
      <c r="AX11" s="9" t="s">
        <v>3</v>
      </c>
      <c r="AY11" s="9" t="s">
        <v>3</v>
      </c>
      <c r="AZ11" s="9" t="s">
        <v>4</v>
      </c>
      <c r="BA11" s="9" t="s">
        <v>4</v>
      </c>
      <c r="BB11" s="9" t="s">
        <v>4</v>
      </c>
      <c r="BC11" s="9" t="s">
        <v>4</v>
      </c>
      <c r="BD11" s="9" t="s">
        <v>4</v>
      </c>
      <c r="BE11" s="9" t="s">
        <v>4</v>
      </c>
      <c r="BF11" s="9"/>
      <c r="BG11" s="9"/>
      <c r="BH11" s="9" t="s">
        <v>4</v>
      </c>
      <c r="BI11" s="9" t="s">
        <v>3</v>
      </c>
      <c r="BJ11" s="9" t="s">
        <v>4</v>
      </c>
      <c r="BK11" s="9" t="s">
        <v>3</v>
      </c>
      <c r="BL11" s="10"/>
    </row>
    <row r="12" ht="78.0" customHeight="1">
      <c r="B12" s="11" t="s">
        <v>5</v>
      </c>
      <c r="D12" s="11" t="s">
        <v>6</v>
      </c>
      <c r="F12" s="11" t="s">
        <v>7</v>
      </c>
      <c r="H12" s="11" t="s">
        <v>8</v>
      </c>
      <c r="J12" s="11" t="s">
        <v>8</v>
      </c>
      <c r="L12" s="11" t="s">
        <v>9</v>
      </c>
      <c r="N12" s="11" t="s">
        <v>10</v>
      </c>
      <c r="P12" s="11" t="s">
        <v>5</v>
      </c>
      <c r="R12" s="11" t="s">
        <v>8</v>
      </c>
      <c r="T12" s="11" t="s">
        <v>11</v>
      </c>
      <c r="V12" s="11" t="s">
        <v>12</v>
      </c>
      <c r="X12" s="11" t="s">
        <v>8</v>
      </c>
      <c r="Z12" s="11" t="s">
        <v>8</v>
      </c>
      <c r="AB12" s="11" t="s">
        <v>13</v>
      </c>
      <c r="AD12" s="11" t="s">
        <v>14</v>
      </c>
      <c r="AF12" s="11" t="s">
        <v>15</v>
      </c>
      <c r="AH12" s="11" t="s">
        <v>16</v>
      </c>
      <c r="AJ12" s="11" t="s">
        <v>17</v>
      </c>
      <c r="AL12" s="11" t="s">
        <v>18</v>
      </c>
      <c r="AN12" s="11" t="s">
        <v>19</v>
      </c>
      <c r="AP12" s="11" t="s">
        <v>20</v>
      </c>
      <c r="AR12" s="11" t="s">
        <v>5</v>
      </c>
      <c r="AT12" s="11" t="s">
        <v>21</v>
      </c>
      <c r="AV12" s="11" t="s">
        <v>8</v>
      </c>
      <c r="AX12" s="11" t="s">
        <v>22</v>
      </c>
      <c r="AZ12" s="11" t="s">
        <v>8</v>
      </c>
      <c r="BB12" s="11" t="s">
        <v>8</v>
      </c>
      <c r="BD12" s="11" t="s">
        <v>20</v>
      </c>
      <c r="BF12" s="11" t="s">
        <v>5</v>
      </c>
      <c r="BH12" s="11" t="s">
        <v>23</v>
      </c>
      <c r="BJ12" s="11" t="s">
        <v>8</v>
      </c>
      <c r="BL12" s="10"/>
    </row>
    <row r="13">
      <c r="A13" s="12" t="s">
        <v>24</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
        <f>SUM(B13:BK13)</f>
        <v>0</v>
      </c>
    </row>
    <row r="14">
      <c r="A14" s="4" t="s">
        <v>0</v>
      </c>
      <c r="B14" s="5">
        <v>45200.0</v>
      </c>
      <c r="C14" s="6"/>
      <c r="D14" s="5">
        <v>45201.0</v>
      </c>
      <c r="E14" s="6"/>
      <c r="F14" s="5">
        <v>45202.0</v>
      </c>
      <c r="G14" s="6"/>
      <c r="H14" s="5">
        <v>45203.0</v>
      </c>
      <c r="I14" s="6"/>
      <c r="J14" s="5">
        <v>45204.0</v>
      </c>
      <c r="K14" s="6"/>
      <c r="L14" s="5">
        <v>45205.0</v>
      </c>
      <c r="M14" s="6"/>
      <c r="N14" s="5">
        <v>45206.0</v>
      </c>
      <c r="O14" s="6"/>
      <c r="P14" s="5">
        <v>45207.0</v>
      </c>
      <c r="Q14" s="6"/>
      <c r="R14" s="5">
        <v>45208.0</v>
      </c>
      <c r="S14" s="6"/>
      <c r="T14" s="5">
        <v>45209.0</v>
      </c>
      <c r="U14" s="6" t="s">
        <v>25</v>
      </c>
      <c r="V14" s="5">
        <v>45210.0</v>
      </c>
      <c r="W14" s="6"/>
      <c r="X14" s="5">
        <v>45211.0</v>
      </c>
      <c r="Y14" s="6"/>
      <c r="Z14" s="5">
        <v>45212.0</v>
      </c>
      <c r="AA14" s="6"/>
      <c r="AB14" s="5">
        <v>45213.0</v>
      </c>
      <c r="AC14" s="6"/>
      <c r="AD14" s="5">
        <v>45214.0</v>
      </c>
      <c r="AE14" s="6"/>
      <c r="AF14" s="5">
        <v>45215.0</v>
      </c>
      <c r="AG14" s="6"/>
      <c r="AH14" s="5">
        <v>45216.0</v>
      </c>
      <c r="AI14" s="6"/>
      <c r="AJ14" s="5">
        <v>45217.0</v>
      </c>
      <c r="AK14" s="6"/>
      <c r="AL14" s="5">
        <v>45218.0</v>
      </c>
      <c r="AM14" s="6"/>
      <c r="AN14" s="5">
        <v>45219.0</v>
      </c>
      <c r="AO14" s="6"/>
      <c r="AP14" s="5">
        <v>45220.0</v>
      </c>
      <c r="AQ14" s="6"/>
      <c r="AR14" s="5">
        <v>45221.0</v>
      </c>
      <c r="AS14" s="6"/>
      <c r="AT14" s="5">
        <v>45222.0</v>
      </c>
      <c r="AU14" s="6"/>
      <c r="AV14" s="5">
        <v>45223.0</v>
      </c>
      <c r="AW14" s="6"/>
      <c r="AX14" s="5">
        <v>45224.0</v>
      </c>
      <c r="AY14" s="6"/>
      <c r="AZ14" s="5">
        <v>45225.0</v>
      </c>
      <c r="BA14" s="6"/>
      <c r="BB14" s="5">
        <v>45226.0</v>
      </c>
      <c r="BC14" s="6"/>
      <c r="BD14" s="5">
        <v>45227.0</v>
      </c>
      <c r="BE14" s="6"/>
      <c r="BF14" s="5">
        <v>45228.0</v>
      </c>
      <c r="BG14" s="6"/>
      <c r="BH14" s="5">
        <v>45229.0</v>
      </c>
      <c r="BI14" s="6" t="s">
        <v>25</v>
      </c>
      <c r="BJ14" s="5">
        <v>45230.0</v>
      </c>
      <c r="BK14" s="6"/>
      <c r="BL14" s="7" t="s">
        <v>1</v>
      </c>
    </row>
    <row r="15">
      <c r="A15" s="8" t="s">
        <v>26</v>
      </c>
      <c r="B15" s="9"/>
      <c r="C15" s="9"/>
      <c r="D15" s="9" t="s">
        <v>4</v>
      </c>
      <c r="E15" s="9" t="s">
        <v>4</v>
      </c>
      <c r="F15" s="9" t="s">
        <v>4</v>
      </c>
      <c r="G15" s="9" t="s">
        <v>4</v>
      </c>
      <c r="H15" s="9" t="s">
        <v>4</v>
      </c>
      <c r="I15" s="9" t="s">
        <v>4</v>
      </c>
      <c r="J15" s="9" t="s">
        <v>4</v>
      </c>
      <c r="K15" s="9" t="s">
        <v>4</v>
      </c>
      <c r="L15" s="9" t="s">
        <v>4</v>
      </c>
      <c r="M15" s="9" t="s">
        <v>4</v>
      </c>
      <c r="N15" s="9" t="s">
        <v>27</v>
      </c>
      <c r="O15" s="9" t="s">
        <v>27</v>
      </c>
      <c r="P15" s="9"/>
      <c r="Q15" s="9"/>
      <c r="R15" s="9" t="s">
        <v>4</v>
      </c>
      <c r="S15" s="9" t="s">
        <v>4</v>
      </c>
      <c r="T15" s="9" t="s">
        <v>4</v>
      </c>
      <c r="U15" s="9" t="s">
        <v>3</v>
      </c>
      <c r="V15" s="9" t="s">
        <v>4</v>
      </c>
      <c r="W15" s="9" t="s">
        <v>4</v>
      </c>
      <c r="X15" s="9" t="s">
        <v>4</v>
      </c>
      <c r="Y15" s="9" t="s">
        <v>4</v>
      </c>
      <c r="Z15" s="9" t="s">
        <v>4</v>
      </c>
      <c r="AA15" s="9" t="s">
        <v>4</v>
      </c>
      <c r="AB15" s="9" t="s">
        <v>4</v>
      </c>
      <c r="AC15" s="9" t="s">
        <v>4</v>
      </c>
      <c r="AD15" s="9" t="s">
        <v>4</v>
      </c>
      <c r="AE15" s="9" t="s">
        <v>4</v>
      </c>
      <c r="AF15" s="9" t="s">
        <v>4</v>
      </c>
      <c r="AG15" s="9" t="s">
        <v>4</v>
      </c>
      <c r="AH15" s="9" t="s">
        <v>4</v>
      </c>
      <c r="AI15" s="9" t="s">
        <v>4</v>
      </c>
      <c r="AJ15" s="9" t="s">
        <v>4</v>
      </c>
      <c r="AK15" s="9" t="s">
        <v>4</v>
      </c>
      <c r="AL15" s="9" t="s">
        <v>3</v>
      </c>
      <c r="AM15" s="9" t="s">
        <v>3</v>
      </c>
      <c r="AN15" s="9" t="s">
        <v>4</v>
      </c>
      <c r="AO15" s="9" t="s">
        <v>4</v>
      </c>
      <c r="AP15" s="9" t="s">
        <v>4</v>
      </c>
      <c r="AQ15" s="9" t="s">
        <v>4</v>
      </c>
      <c r="AR15" s="9"/>
      <c r="AS15" s="9"/>
      <c r="AT15" s="9" t="s">
        <v>4</v>
      </c>
      <c r="AU15" s="9" t="s">
        <v>3</v>
      </c>
      <c r="AV15" s="9" t="s">
        <v>3</v>
      </c>
      <c r="AW15" s="9" t="s">
        <v>4</v>
      </c>
      <c r="AX15" s="9" t="s">
        <v>4</v>
      </c>
      <c r="AY15" s="9" t="s">
        <v>4</v>
      </c>
      <c r="AZ15" s="9" t="s">
        <v>4</v>
      </c>
      <c r="BA15" s="9" t="s">
        <v>4</v>
      </c>
      <c r="BB15" s="9" t="s">
        <v>4</v>
      </c>
      <c r="BC15" s="9" t="s">
        <v>4</v>
      </c>
      <c r="BD15" s="9" t="s">
        <v>4</v>
      </c>
      <c r="BE15" s="9" t="s">
        <v>4</v>
      </c>
      <c r="BF15" s="9"/>
      <c r="BG15" s="9"/>
      <c r="BH15" s="9" t="s">
        <v>4</v>
      </c>
      <c r="BI15" s="9" t="s">
        <v>4</v>
      </c>
      <c r="BJ15" s="9" t="s">
        <v>4</v>
      </c>
      <c r="BK15" s="9" t="s">
        <v>4</v>
      </c>
      <c r="BL15" s="10"/>
    </row>
    <row r="16" ht="79.5" customHeight="1">
      <c r="B16" s="11" t="s">
        <v>5</v>
      </c>
      <c r="D16" s="11" t="s">
        <v>28</v>
      </c>
      <c r="F16" s="11" t="s">
        <v>29</v>
      </c>
      <c r="H16" s="11" t="s">
        <v>30</v>
      </c>
      <c r="J16" s="11" t="s">
        <v>31</v>
      </c>
      <c r="L16" s="11" t="s">
        <v>32</v>
      </c>
      <c r="N16" s="11" t="s">
        <v>33</v>
      </c>
      <c r="P16" s="11" t="s">
        <v>5</v>
      </c>
      <c r="R16" s="11" t="s">
        <v>34</v>
      </c>
      <c r="T16" s="11" t="s">
        <v>35</v>
      </c>
      <c r="V16" s="11" t="s">
        <v>36</v>
      </c>
      <c r="X16" s="11" t="s">
        <v>31</v>
      </c>
      <c r="Z16" s="11" t="s">
        <v>37</v>
      </c>
      <c r="AB16" s="11" t="s">
        <v>38</v>
      </c>
      <c r="AD16" s="11" t="s">
        <v>39</v>
      </c>
      <c r="AF16" s="11" t="s">
        <v>34</v>
      </c>
      <c r="AH16" s="11" t="s">
        <v>16</v>
      </c>
      <c r="AJ16" s="11" t="s">
        <v>40</v>
      </c>
      <c r="AL16" s="11" t="s">
        <v>18</v>
      </c>
      <c r="AN16" s="11" t="s">
        <v>41</v>
      </c>
      <c r="AP16" s="11" t="s">
        <v>38</v>
      </c>
      <c r="AR16" s="11" t="s">
        <v>14</v>
      </c>
      <c r="AT16" s="11" t="s">
        <v>42</v>
      </c>
      <c r="AV16" s="11" t="s">
        <v>43</v>
      </c>
      <c r="AX16" s="11" t="s">
        <v>44</v>
      </c>
      <c r="AZ16" s="11" t="s">
        <v>31</v>
      </c>
      <c r="BB16" s="11" t="s">
        <v>37</v>
      </c>
      <c r="BD16" s="11" t="s">
        <v>45</v>
      </c>
      <c r="BF16" s="11" t="s">
        <v>5</v>
      </c>
      <c r="BH16" s="11" t="s">
        <v>46</v>
      </c>
      <c r="BJ16" s="11" t="s">
        <v>47</v>
      </c>
      <c r="BL16" s="10"/>
    </row>
    <row r="17">
      <c r="A17" s="12" t="s">
        <v>24</v>
      </c>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
        <f>SUM(B17:BK17)</f>
        <v>0</v>
      </c>
    </row>
    <row r="18">
      <c r="A18" s="4" t="s">
        <v>0</v>
      </c>
      <c r="B18" s="5">
        <v>45200.0</v>
      </c>
      <c r="C18" s="6"/>
      <c r="D18" s="5">
        <v>45201.0</v>
      </c>
      <c r="E18" s="6"/>
      <c r="F18" s="5">
        <v>45202.0</v>
      </c>
      <c r="G18" s="6"/>
      <c r="H18" s="5">
        <v>45203.0</v>
      </c>
      <c r="I18" s="6"/>
      <c r="J18" s="5">
        <v>45204.0</v>
      </c>
      <c r="K18" s="6"/>
      <c r="L18" s="5">
        <v>45205.0</v>
      </c>
      <c r="M18" s="6"/>
      <c r="N18" s="5">
        <v>45206.0</v>
      </c>
      <c r="O18" s="6"/>
      <c r="P18" s="5">
        <v>45207.0</v>
      </c>
      <c r="Q18" s="6"/>
      <c r="R18" s="5">
        <v>45208.0</v>
      </c>
      <c r="S18" s="6"/>
      <c r="T18" s="5">
        <v>45209.0</v>
      </c>
      <c r="U18" s="6" t="s">
        <v>25</v>
      </c>
      <c r="V18" s="5">
        <v>45210.0</v>
      </c>
      <c r="W18" s="6" t="s">
        <v>25</v>
      </c>
      <c r="X18" s="5">
        <v>45211.0</v>
      </c>
      <c r="Y18" s="6"/>
      <c r="Z18" s="5">
        <v>45212.0</v>
      </c>
      <c r="AA18" s="6"/>
      <c r="AB18" s="5">
        <v>45213.0</v>
      </c>
      <c r="AC18" s="6"/>
      <c r="AD18" s="5">
        <v>45214.0</v>
      </c>
      <c r="AE18" s="6"/>
      <c r="AF18" s="5">
        <v>45215.0</v>
      </c>
      <c r="AG18" s="6" t="s">
        <v>48</v>
      </c>
      <c r="AH18" s="5">
        <v>45216.0</v>
      </c>
      <c r="AI18" s="6"/>
      <c r="AJ18" s="5">
        <v>45217.0</v>
      </c>
      <c r="AK18" s="6"/>
      <c r="AL18" s="5">
        <v>45218.0</v>
      </c>
      <c r="AM18" s="6"/>
      <c r="AN18" s="5">
        <v>45219.0</v>
      </c>
      <c r="AO18" s="6"/>
      <c r="AP18" s="5">
        <v>45220.0</v>
      </c>
      <c r="AQ18" s="6"/>
      <c r="AR18" s="5">
        <v>45221.0</v>
      </c>
      <c r="AS18" s="6"/>
      <c r="AT18" s="5">
        <v>45222.0</v>
      </c>
      <c r="AU18" s="6"/>
      <c r="AV18" s="5">
        <v>45223.0</v>
      </c>
      <c r="AW18" s="6"/>
      <c r="AX18" s="5">
        <v>45224.0</v>
      </c>
      <c r="AY18" s="6"/>
      <c r="AZ18" s="5">
        <v>45225.0</v>
      </c>
      <c r="BA18" s="6"/>
      <c r="BB18" s="5">
        <v>45226.0</v>
      </c>
      <c r="BC18" s="6"/>
      <c r="BD18" s="5">
        <v>45227.0</v>
      </c>
      <c r="BE18" s="6"/>
      <c r="BF18" s="5">
        <v>45228.0</v>
      </c>
      <c r="BG18" s="6"/>
      <c r="BH18" s="5">
        <v>45229.0</v>
      </c>
      <c r="BI18" s="6"/>
      <c r="BJ18" s="5">
        <v>45230.0</v>
      </c>
      <c r="BK18" s="6" t="s">
        <v>25</v>
      </c>
      <c r="BL18" s="7" t="s">
        <v>1</v>
      </c>
    </row>
    <row r="19">
      <c r="A19" s="8" t="s">
        <v>49</v>
      </c>
      <c r="B19" s="9"/>
      <c r="C19" s="9"/>
      <c r="D19" s="9" t="s">
        <v>4</v>
      </c>
      <c r="E19" s="9" t="s">
        <v>4</v>
      </c>
      <c r="F19" s="9" t="s">
        <v>4</v>
      </c>
      <c r="G19" s="9" t="s">
        <v>4</v>
      </c>
      <c r="H19" s="9" t="s">
        <v>4</v>
      </c>
      <c r="I19" s="9" t="s">
        <v>4</v>
      </c>
      <c r="J19" s="9" t="s">
        <v>4</v>
      </c>
      <c r="K19" s="9" t="s">
        <v>4</v>
      </c>
      <c r="L19" s="9" t="s">
        <v>4</v>
      </c>
      <c r="M19" s="9" t="s">
        <v>4</v>
      </c>
      <c r="N19" s="9" t="s">
        <v>3</v>
      </c>
      <c r="O19" s="9" t="s">
        <v>3</v>
      </c>
      <c r="P19" s="9"/>
      <c r="Q19" s="9"/>
      <c r="R19" s="9" t="s">
        <v>3</v>
      </c>
      <c r="S19" s="9" t="s">
        <v>4</v>
      </c>
      <c r="T19" s="9" t="s">
        <v>4</v>
      </c>
      <c r="U19" s="9" t="s">
        <v>4</v>
      </c>
      <c r="V19" s="9" t="s">
        <v>4</v>
      </c>
      <c r="W19" s="9" t="s">
        <v>4</v>
      </c>
      <c r="X19" s="9" t="s">
        <v>3</v>
      </c>
      <c r="Y19" s="9" t="s">
        <v>4</v>
      </c>
      <c r="Z19" s="9" t="s">
        <v>4</v>
      </c>
      <c r="AA19" s="9" t="s">
        <v>4</v>
      </c>
      <c r="AB19" s="9" t="s">
        <v>4</v>
      </c>
      <c r="AC19" s="9" t="s">
        <v>4</v>
      </c>
      <c r="AD19" s="9" t="s">
        <v>4</v>
      </c>
      <c r="AE19" s="9" t="s">
        <v>4</v>
      </c>
      <c r="AF19" s="9"/>
      <c r="AG19" s="9"/>
      <c r="AH19" s="9" t="s">
        <v>4</v>
      </c>
      <c r="AI19" s="9" t="s">
        <v>4</v>
      </c>
      <c r="AJ19" s="9" t="s">
        <v>3</v>
      </c>
      <c r="AK19" s="9" t="s">
        <v>4</v>
      </c>
      <c r="AL19" s="9" t="s">
        <v>3</v>
      </c>
      <c r="AM19" s="9" t="s">
        <v>4</v>
      </c>
      <c r="AN19" s="9" t="s">
        <v>4</v>
      </c>
      <c r="AO19" s="9" t="s">
        <v>4</v>
      </c>
      <c r="AP19" s="9" t="s">
        <v>4</v>
      </c>
      <c r="AQ19" s="9" t="s">
        <v>4</v>
      </c>
      <c r="AR19" s="9"/>
      <c r="AS19" s="9"/>
      <c r="AT19" s="9" t="s">
        <v>4</v>
      </c>
      <c r="AU19" s="9" t="s">
        <v>3</v>
      </c>
      <c r="AV19" s="9" t="s">
        <v>3</v>
      </c>
      <c r="AW19" s="9" t="s">
        <v>4</v>
      </c>
      <c r="AX19" s="9" t="s">
        <v>3</v>
      </c>
      <c r="AY19" s="9" t="s">
        <v>4</v>
      </c>
      <c r="AZ19" s="9" t="s">
        <v>4</v>
      </c>
      <c r="BA19" s="9" t="s">
        <v>4</v>
      </c>
      <c r="BB19" s="9" t="s">
        <v>4</v>
      </c>
      <c r="BC19" s="9" t="s">
        <v>4</v>
      </c>
      <c r="BD19" s="9" t="s">
        <v>4</v>
      </c>
      <c r="BE19" s="9" t="s">
        <v>4</v>
      </c>
      <c r="BF19" s="9"/>
      <c r="BG19" s="9"/>
      <c r="BH19" s="9" t="s">
        <v>4</v>
      </c>
      <c r="BI19" s="9" t="s">
        <v>4</v>
      </c>
      <c r="BJ19" s="9" t="s">
        <v>4</v>
      </c>
      <c r="BK19" s="9" t="s">
        <v>4</v>
      </c>
      <c r="BL19" s="10"/>
    </row>
    <row r="20" ht="79.5" customHeight="1">
      <c r="B20" s="11" t="s">
        <v>5</v>
      </c>
      <c r="D20" s="11" t="s">
        <v>50</v>
      </c>
      <c r="F20" s="11" t="s">
        <v>51</v>
      </c>
      <c r="H20" s="11" t="s">
        <v>30</v>
      </c>
      <c r="J20" s="11" t="s">
        <v>52</v>
      </c>
      <c r="L20" s="11" t="s">
        <v>53</v>
      </c>
      <c r="N20" s="11" t="s">
        <v>54</v>
      </c>
      <c r="P20" s="11" t="s">
        <v>14</v>
      </c>
      <c r="R20" s="11" t="s">
        <v>34</v>
      </c>
      <c r="T20" s="11" t="s">
        <v>55</v>
      </c>
      <c r="V20" s="11" t="s">
        <v>56</v>
      </c>
      <c r="X20" s="11" t="s">
        <v>57</v>
      </c>
      <c r="Z20" s="11" t="s">
        <v>37</v>
      </c>
      <c r="AB20" s="11" t="s">
        <v>38</v>
      </c>
      <c r="AD20" s="11" t="s">
        <v>39</v>
      </c>
      <c r="AF20" s="11" t="s">
        <v>58</v>
      </c>
      <c r="AH20" s="11" t="s">
        <v>59</v>
      </c>
      <c r="AJ20" s="11" t="s">
        <v>60</v>
      </c>
      <c r="AL20" s="11" t="s">
        <v>31</v>
      </c>
      <c r="AN20" s="11" t="s">
        <v>37</v>
      </c>
      <c r="AP20" s="11" t="s">
        <v>38</v>
      </c>
      <c r="AR20" s="11" t="s">
        <v>5</v>
      </c>
      <c r="AT20" s="11" t="s">
        <v>61</v>
      </c>
      <c r="AV20" s="11" t="s">
        <v>43</v>
      </c>
      <c r="AX20" s="11" t="s">
        <v>62</v>
      </c>
      <c r="AZ20" s="11" t="s">
        <v>63</v>
      </c>
      <c r="BB20" s="11" t="s">
        <v>37</v>
      </c>
      <c r="BD20" s="11" t="s">
        <v>64</v>
      </c>
      <c r="BF20" s="11" t="s">
        <v>14</v>
      </c>
      <c r="BH20" s="11" t="s">
        <v>65</v>
      </c>
      <c r="BJ20" s="11" t="s">
        <v>66</v>
      </c>
      <c r="BL20" s="10"/>
    </row>
    <row r="21">
      <c r="A21" s="12" t="s">
        <v>24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v>4.0</v>
      </c>
      <c r="AK21" s="13" t="s">
        <v>67</v>
      </c>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
        <f>SUM(B21:BK21)</f>
        <v>4</v>
      </c>
    </row>
    <row r="22">
      <c r="A22" s="4" t="s">
        <v>0</v>
      </c>
      <c r="B22" s="5">
        <v>45200.0</v>
      </c>
      <c r="C22" s="6"/>
      <c r="D22" s="5">
        <v>45201.0</v>
      </c>
      <c r="E22" s="6"/>
      <c r="F22" s="5">
        <v>45202.0</v>
      </c>
      <c r="G22" s="6"/>
      <c r="H22" s="5">
        <v>45203.0</v>
      </c>
      <c r="I22" s="6"/>
      <c r="J22" s="5">
        <v>45204.0</v>
      </c>
      <c r="K22" s="6"/>
      <c r="L22" s="5">
        <v>45205.0</v>
      </c>
      <c r="M22" s="6"/>
      <c r="N22" s="5">
        <v>45206.0</v>
      </c>
      <c r="O22" s="6"/>
      <c r="P22" s="5">
        <v>45207.0</v>
      </c>
      <c r="Q22" s="6"/>
      <c r="R22" s="5">
        <v>45208.0</v>
      </c>
      <c r="S22" s="6" t="s">
        <v>48</v>
      </c>
      <c r="T22" s="5">
        <v>45209.0</v>
      </c>
      <c r="U22" s="6" t="s">
        <v>48</v>
      </c>
      <c r="V22" s="5">
        <v>45210.0</v>
      </c>
      <c r="W22" s="6"/>
      <c r="X22" s="5">
        <v>45211.0</v>
      </c>
      <c r="Y22" s="6"/>
      <c r="Z22" s="5">
        <v>45212.0</v>
      </c>
      <c r="AA22" s="6"/>
      <c r="AB22" s="5">
        <v>45213.0</v>
      </c>
      <c r="AC22" s="6"/>
      <c r="AD22" s="5">
        <v>45214.0</v>
      </c>
      <c r="AE22" s="6"/>
      <c r="AF22" s="5">
        <v>45215.0</v>
      </c>
      <c r="AG22" s="6"/>
      <c r="AH22" s="5">
        <v>45216.0</v>
      </c>
      <c r="AI22" s="6"/>
      <c r="AJ22" s="5">
        <v>45217.0</v>
      </c>
      <c r="AK22" s="6" t="s">
        <v>25</v>
      </c>
      <c r="AL22" s="5">
        <v>45218.0</v>
      </c>
      <c r="AM22" s="6" t="s">
        <v>25</v>
      </c>
      <c r="AN22" s="5">
        <v>45219.0</v>
      </c>
      <c r="AO22" s="6"/>
      <c r="AP22" s="5">
        <v>45220.0</v>
      </c>
      <c r="AQ22" s="6"/>
      <c r="AR22" s="5">
        <v>45221.0</v>
      </c>
      <c r="AS22" s="6"/>
      <c r="AT22" s="5">
        <v>45222.0</v>
      </c>
      <c r="AU22" s="6"/>
      <c r="AV22" s="5">
        <v>45223.0</v>
      </c>
      <c r="AW22" s="6" t="s">
        <v>68</v>
      </c>
      <c r="AX22" s="5">
        <v>45224.0</v>
      </c>
      <c r="AY22" s="6"/>
      <c r="AZ22" s="5">
        <v>45225.0</v>
      </c>
      <c r="BA22" s="6" t="s">
        <v>25</v>
      </c>
      <c r="BB22" s="5">
        <v>45226.0</v>
      </c>
      <c r="BC22" s="6"/>
      <c r="BD22" s="5">
        <v>45227.0</v>
      </c>
      <c r="BE22" s="6" t="s">
        <v>68</v>
      </c>
      <c r="BF22" s="5">
        <v>45228.0</v>
      </c>
      <c r="BG22" s="6"/>
      <c r="BH22" s="5">
        <v>45229.0</v>
      </c>
      <c r="BI22" s="6" t="s">
        <v>68</v>
      </c>
      <c r="BJ22" s="5">
        <v>45230.0</v>
      </c>
      <c r="BK22" s="6" t="s">
        <v>69</v>
      </c>
      <c r="BL22" s="7" t="s">
        <v>1</v>
      </c>
    </row>
    <row r="23">
      <c r="A23" s="8" t="s">
        <v>70</v>
      </c>
      <c r="B23" s="9"/>
      <c r="C23" s="9"/>
      <c r="D23" s="9" t="s">
        <v>4</v>
      </c>
      <c r="E23" s="9" t="s">
        <v>4</v>
      </c>
      <c r="F23" s="9" t="s">
        <v>4</v>
      </c>
      <c r="G23" s="9" t="s">
        <v>4</v>
      </c>
      <c r="H23" s="9" t="s">
        <v>4</v>
      </c>
      <c r="I23" s="9" t="s">
        <v>4</v>
      </c>
      <c r="J23" s="9" t="s">
        <v>4</v>
      </c>
      <c r="K23" s="9" t="s">
        <v>4</v>
      </c>
      <c r="L23" s="9" t="s">
        <v>4</v>
      </c>
      <c r="M23" s="9" t="s">
        <v>4</v>
      </c>
      <c r="N23" s="9" t="s">
        <v>27</v>
      </c>
      <c r="O23" s="9" t="s">
        <v>27</v>
      </c>
      <c r="P23" s="9"/>
      <c r="Q23" s="9"/>
      <c r="R23" s="9"/>
      <c r="S23" s="9"/>
      <c r="T23" s="9"/>
      <c r="U23" s="9"/>
      <c r="V23" s="9" t="s">
        <v>4</v>
      </c>
      <c r="W23" s="9" t="s">
        <v>4</v>
      </c>
      <c r="X23" s="9" t="s">
        <v>4</v>
      </c>
      <c r="Y23" s="9" t="s">
        <v>4</v>
      </c>
      <c r="Z23" s="9" t="s">
        <v>4</v>
      </c>
      <c r="AA23" s="9" t="s">
        <v>4</v>
      </c>
      <c r="AB23" s="9" t="s">
        <v>4</v>
      </c>
      <c r="AC23" s="9" t="s">
        <v>4</v>
      </c>
      <c r="AD23" s="9" t="s">
        <v>4</v>
      </c>
      <c r="AE23" s="9" t="s">
        <v>4</v>
      </c>
      <c r="AF23" s="9" t="s">
        <v>4</v>
      </c>
      <c r="AG23" s="9" t="s">
        <v>4</v>
      </c>
      <c r="AH23" s="9" t="s">
        <v>4</v>
      </c>
      <c r="AI23" s="9" t="s">
        <v>4</v>
      </c>
      <c r="AJ23" s="9" t="s">
        <v>4</v>
      </c>
      <c r="AK23" s="9" t="s">
        <v>4</v>
      </c>
      <c r="AL23" s="9" t="s">
        <v>4</v>
      </c>
      <c r="AM23" s="9" t="s">
        <v>4</v>
      </c>
      <c r="AN23" s="9" t="s">
        <v>4</v>
      </c>
      <c r="AO23" s="9" t="s">
        <v>4</v>
      </c>
      <c r="AP23" s="9" t="s">
        <v>27</v>
      </c>
      <c r="AQ23" s="9" t="s">
        <v>27</v>
      </c>
      <c r="AR23" s="9"/>
      <c r="AS23" s="9"/>
      <c r="AT23" s="9" t="s">
        <v>4</v>
      </c>
      <c r="AU23" s="9" t="s">
        <v>3</v>
      </c>
      <c r="AV23" s="9"/>
      <c r="AW23" s="9"/>
      <c r="AX23" s="9" t="s">
        <v>4</v>
      </c>
      <c r="AY23" s="9" t="s">
        <v>4</v>
      </c>
      <c r="AZ23" s="9" t="s">
        <v>4</v>
      </c>
      <c r="BA23" s="9" t="s">
        <v>4</v>
      </c>
      <c r="BB23" s="9" t="s">
        <v>4</v>
      </c>
      <c r="BC23" s="9" t="s">
        <v>4</v>
      </c>
      <c r="BD23" s="9"/>
      <c r="BE23" s="9"/>
      <c r="BF23" s="9"/>
      <c r="BG23" s="9"/>
      <c r="BH23" s="9"/>
      <c r="BI23" s="9"/>
      <c r="BJ23" s="9"/>
      <c r="BK23" s="9"/>
      <c r="BL23" s="10"/>
    </row>
    <row r="24" ht="79.5" customHeight="1">
      <c r="B24" s="11" t="s">
        <v>5</v>
      </c>
      <c r="D24" s="11" t="s">
        <v>28</v>
      </c>
      <c r="F24" s="11" t="s">
        <v>29</v>
      </c>
      <c r="H24" s="11" t="s">
        <v>30</v>
      </c>
      <c r="J24" s="11" t="s">
        <v>31</v>
      </c>
      <c r="L24" s="11" t="s">
        <v>32</v>
      </c>
      <c r="N24" s="11" t="s">
        <v>33</v>
      </c>
      <c r="P24" s="11" t="s">
        <v>5</v>
      </c>
      <c r="R24" s="11" t="s">
        <v>71</v>
      </c>
      <c r="T24" s="11" t="s">
        <v>71</v>
      </c>
      <c r="V24" s="11" t="s">
        <v>72</v>
      </c>
      <c r="X24" s="11" t="s">
        <v>31</v>
      </c>
      <c r="Z24" s="11" t="s">
        <v>37</v>
      </c>
      <c r="AB24" s="11" t="s">
        <v>38</v>
      </c>
      <c r="AD24" s="11" t="s">
        <v>39</v>
      </c>
      <c r="AF24" s="11" t="s">
        <v>34</v>
      </c>
      <c r="AH24" s="11" t="s">
        <v>16</v>
      </c>
      <c r="AJ24" s="11" t="s">
        <v>73</v>
      </c>
      <c r="AL24" s="11" t="s">
        <v>74</v>
      </c>
      <c r="AN24" s="11" t="s">
        <v>37</v>
      </c>
      <c r="AP24" s="11" t="s">
        <v>75</v>
      </c>
      <c r="AR24" s="11" t="s">
        <v>5</v>
      </c>
      <c r="AT24" s="11" t="s">
        <v>61</v>
      </c>
      <c r="AV24" s="11" t="s">
        <v>76</v>
      </c>
      <c r="AX24" s="11" t="s">
        <v>77</v>
      </c>
      <c r="AZ24" s="11" t="s">
        <v>78</v>
      </c>
      <c r="BB24" s="11" t="s">
        <v>37</v>
      </c>
      <c r="BD24" s="11" t="s">
        <v>79</v>
      </c>
      <c r="BF24" s="11" t="s">
        <v>5</v>
      </c>
      <c r="BH24" s="11" t="s">
        <v>80</v>
      </c>
      <c r="BJ24" s="11"/>
      <c r="BL24" s="14" t="s">
        <v>81</v>
      </c>
    </row>
    <row r="25">
      <c r="A25" s="12" t="s">
        <v>24</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
        <f>SUM(B25:BK25)</f>
        <v>0</v>
      </c>
    </row>
    <row r="26">
      <c r="A26" s="4" t="s">
        <v>0</v>
      </c>
      <c r="B26" s="5">
        <v>45200.0</v>
      </c>
      <c r="C26" s="6"/>
      <c r="D26" s="5">
        <v>45201.0</v>
      </c>
      <c r="E26" s="6"/>
      <c r="F26" s="5">
        <v>45202.0</v>
      </c>
      <c r="G26" s="6"/>
      <c r="H26" s="5">
        <v>45203.0</v>
      </c>
      <c r="I26" s="6"/>
      <c r="J26" s="5">
        <v>45204.0</v>
      </c>
      <c r="K26" s="6"/>
      <c r="L26" s="5">
        <v>45205.0</v>
      </c>
      <c r="M26" s="6"/>
      <c r="N26" s="5">
        <v>45206.0</v>
      </c>
      <c r="O26" s="6"/>
      <c r="P26" s="5">
        <v>45207.0</v>
      </c>
      <c r="Q26" s="6"/>
      <c r="R26" s="5">
        <v>45208.0</v>
      </c>
      <c r="S26" s="6"/>
      <c r="T26" s="5">
        <v>45209.0</v>
      </c>
      <c r="U26" s="6"/>
      <c r="V26" s="5">
        <v>45210.0</v>
      </c>
      <c r="W26" s="6"/>
      <c r="X26" s="5">
        <v>45211.0</v>
      </c>
      <c r="Y26" s="6"/>
      <c r="Z26" s="5">
        <v>45212.0</v>
      </c>
      <c r="AA26" s="6"/>
      <c r="AB26" s="5">
        <v>45213.0</v>
      </c>
      <c r="AC26" s="6"/>
      <c r="AD26" s="5">
        <v>45214.0</v>
      </c>
      <c r="AE26" s="6"/>
      <c r="AF26" s="5">
        <v>45215.0</v>
      </c>
      <c r="AG26" s="6"/>
      <c r="AH26" s="5">
        <v>45216.0</v>
      </c>
      <c r="AI26" s="6"/>
      <c r="AJ26" s="5">
        <v>45217.0</v>
      </c>
      <c r="AK26" s="6"/>
      <c r="AL26" s="5">
        <v>45218.0</v>
      </c>
      <c r="AM26" s="6"/>
      <c r="AN26" s="5">
        <v>45219.0</v>
      </c>
      <c r="AO26" s="6"/>
      <c r="AP26" s="5">
        <v>45220.0</v>
      </c>
      <c r="AQ26" s="6"/>
      <c r="AR26" s="5">
        <v>45221.0</v>
      </c>
      <c r="AS26" s="6"/>
      <c r="AT26" s="5">
        <v>45222.0</v>
      </c>
      <c r="AU26" s="6"/>
      <c r="AV26" s="5">
        <v>45223.0</v>
      </c>
      <c r="AW26" s="6"/>
      <c r="AX26" s="5">
        <v>45224.0</v>
      </c>
      <c r="AY26" s="6"/>
      <c r="AZ26" s="5">
        <v>45225.0</v>
      </c>
      <c r="BA26" s="6"/>
      <c r="BB26" s="5">
        <v>45226.0</v>
      </c>
      <c r="BC26" s="6"/>
      <c r="BD26" s="5">
        <v>45227.0</v>
      </c>
      <c r="BE26" s="6"/>
      <c r="BF26" s="5">
        <v>45228.0</v>
      </c>
      <c r="BG26" s="6"/>
      <c r="BH26" s="5">
        <v>45229.0</v>
      </c>
      <c r="BI26" s="6"/>
      <c r="BJ26" s="5">
        <v>45230.0</v>
      </c>
      <c r="BK26" s="6"/>
      <c r="BL26" s="7" t="s">
        <v>1</v>
      </c>
    </row>
    <row r="27">
      <c r="A27" s="8" t="s">
        <v>82</v>
      </c>
      <c r="B27" s="9"/>
      <c r="C27" s="9"/>
      <c r="D27" s="9" t="s">
        <v>3</v>
      </c>
      <c r="E27" s="9" t="s">
        <v>3</v>
      </c>
      <c r="F27" s="9" t="s">
        <v>4</v>
      </c>
      <c r="G27" s="9" t="s">
        <v>4</v>
      </c>
      <c r="H27" s="9" t="s">
        <v>4</v>
      </c>
      <c r="I27" s="9" t="s">
        <v>4</v>
      </c>
      <c r="J27" s="9" t="s">
        <v>4</v>
      </c>
      <c r="K27" s="9" t="s">
        <v>4</v>
      </c>
      <c r="L27" s="9" t="s">
        <v>4</v>
      </c>
      <c r="M27" s="9" t="s">
        <v>4</v>
      </c>
      <c r="N27" s="9" t="s">
        <v>3</v>
      </c>
      <c r="O27" s="9" t="s">
        <v>3</v>
      </c>
      <c r="P27" s="9"/>
      <c r="Q27" s="9"/>
      <c r="R27" s="9" t="s">
        <v>4</v>
      </c>
      <c r="S27" s="9" t="s">
        <v>4</v>
      </c>
      <c r="T27" s="9" t="s">
        <v>4</v>
      </c>
      <c r="U27" s="9" t="s">
        <v>4</v>
      </c>
      <c r="V27" s="9" t="s">
        <v>4</v>
      </c>
      <c r="W27" s="9" t="s">
        <v>4</v>
      </c>
      <c r="X27" s="9" t="s">
        <v>4</v>
      </c>
      <c r="Y27" s="9" t="s">
        <v>4</v>
      </c>
      <c r="Z27" s="9" t="s">
        <v>4</v>
      </c>
      <c r="AA27" s="9" t="s">
        <v>4</v>
      </c>
      <c r="AB27" s="9" t="s">
        <v>4</v>
      </c>
      <c r="AC27" s="9" t="s">
        <v>4</v>
      </c>
      <c r="AD27" s="9" t="s">
        <v>4</v>
      </c>
      <c r="AE27" s="9" t="s">
        <v>4</v>
      </c>
      <c r="AF27" s="9" t="s">
        <v>4</v>
      </c>
      <c r="AG27" s="9" t="s">
        <v>4</v>
      </c>
      <c r="AH27" s="9" t="s">
        <v>4</v>
      </c>
      <c r="AI27" s="9" t="s">
        <v>4</v>
      </c>
      <c r="AJ27" s="9" t="s">
        <v>4</v>
      </c>
      <c r="AK27" s="9" t="s">
        <v>4</v>
      </c>
      <c r="AL27" s="9" t="s">
        <v>3</v>
      </c>
      <c r="AM27" s="9" t="s">
        <v>4</v>
      </c>
      <c r="AN27" s="9" t="s">
        <v>4</v>
      </c>
      <c r="AO27" s="9" t="s">
        <v>4</v>
      </c>
      <c r="AP27" s="9" t="s">
        <v>4</v>
      </c>
      <c r="AQ27" s="9" t="s">
        <v>4</v>
      </c>
      <c r="AR27" s="9" t="s">
        <v>4</v>
      </c>
      <c r="AS27" s="9" t="s">
        <v>4</v>
      </c>
      <c r="AT27" s="9" t="s">
        <v>4</v>
      </c>
      <c r="AU27" s="9" t="s">
        <v>3</v>
      </c>
      <c r="AV27" s="9" t="s">
        <v>3</v>
      </c>
      <c r="AW27" s="9" t="s">
        <v>4</v>
      </c>
      <c r="AX27" s="9" t="s">
        <v>4</v>
      </c>
      <c r="AY27" s="9" t="s">
        <v>4</v>
      </c>
      <c r="AZ27" s="9" t="s">
        <v>4</v>
      </c>
      <c r="BA27" s="9" t="s">
        <v>4</v>
      </c>
      <c r="BB27" s="9" t="s">
        <v>4</v>
      </c>
      <c r="BC27" s="9" t="s">
        <v>4</v>
      </c>
      <c r="BD27" s="9" t="s">
        <v>4</v>
      </c>
      <c r="BE27" s="9" t="s">
        <v>4</v>
      </c>
      <c r="BF27" s="9"/>
      <c r="BG27" s="9"/>
      <c r="BH27" s="9" t="s">
        <v>4</v>
      </c>
      <c r="BI27" s="9" t="s">
        <v>4</v>
      </c>
      <c r="BJ27" s="9" t="s">
        <v>4</v>
      </c>
      <c r="BK27" s="9" t="s">
        <v>4</v>
      </c>
      <c r="BL27" s="10"/>
    </row>
    <row r="28" ht="79.5" customHeight="1">
      <c r="B28" s="11" t="s">
        <v>5</v>
      </c>
      <c r="D28" s="11" t="s">
        <v>28</v>
      </c>
      <c r="F28" s="11" t="s">
        <v>51</v>
      </c>
      <c r="H28" s="11" t="s">
        <v>30</v>
      </c>
      <c r="J28" s="11" t="s">
        <v>52</v>
      </c>
      <c r="L28" s="11" t="s">
        <v>32</v>
      </c>
      <c r="N28" s="11" t="s">
        <v>83</v>
      </c>
      <c r="P28" s="11" t="s">
        <v>5</v>
      </c>
      <c r="R28" s="11" t="s">
        <v>34</v>
      </c>
      <c r="T28" s="11" t="s">
        <v>84</v>
      </c>
      <c r="V28" s="11" t="s">
        <v>72</v>
      </c>
      <c r="X28" s="11" t="s">
        <v>57</v>
      </c>
      <c r="Z28" s="11" t="s">
        <v>37</v>
      </c>
      <c r="AB28" s="11" t="s">
        <v>38</v>
      </c>
      <c r="AD28" s="11" t="s">
        <v>39</v>
      </c>
      <c r="AF28" s="11" t="s">
        <v>34</v>
      </c>
      <c r="AH28" s="11" t="s">
        <v>59</v>
      </c>
      <c r="AJ28" s="11" t="s">
        <v>85</v>
      </c>
      <c r="AL28" s="11" t="s">
        <v>31</v>
      </c>
      <c r="AN28" s="11" t="s">
        <v>37</v>
      </c>
      <c r="AP28" s="11" t="s">
        <v>38</v>
      </c>
      <c r="AR28" s="11" t="s">
        <v>5</v>
      </c>
      <c r="AT28" s="11" t="s">
        <v>61</v>
      </c>
      <c r="AV28" s="11" t="s">
        <v>43</v>
      </c>
      <c r="AX28" s="11" t="s">
        <v>86</v>
      </c>
      <c r="AZ28" s="11" t="s">
        <v>63</v>
      </c>
      <c r="BB28" s="11" t="s">
        <v>37</v>
      </c>
      <c r="BD28" s="11" t="s">
        <v>45</v>
      </c>
      <c r="BF28" s="11" t="s">
        <v>5</v>
      </c>
      <c r="BH28" s="11" t="s">
        <v>65</v>
      </c>
      <c r="BJ28" s="11" t="s">
        <v>66</v>
      </c>
      <c r="BL28" s="10"/>
    </row>
    <row r="29">
      <c r="A29" s="12" t="s">
        <v>24</v>
      </c>
      <c r="B29" s="13"/>
      <c r="C29" s="13"/>
      <c r="D29" s="13"/>
      <c r="E29" s="13"/>
      <c r="F29" s="13"/>
      <c r="G29" s="13"/>
      <c r="H29" s="13"/>
      <c r="I29" s="13"/>
      <c r="J29" s="13"/>
      <c r="K29" s="13"/>
      <c r="L29" s="13">
        <v>1.0</v>
      </c>
      <c r="M29" s="13"/>
      <c r="N29" s="13"/>
      <c r="O29" s="13"/>
      <c r="P29" s="13"/>
      <c r="Q29" s="13"/>
      <c r="R29" s="13"/>
      <c r="S29" s="13"/>
      <c r="T29" s="13"/>
      <c r="U29" s="13"/>
      <c r="V29" s="13"/>
      <c r="W29" s="13"/>
      <c r="X29" s="13"/>
      <c r="Y29" s="13"/>
      <c r="Z29" s="13"/>
      <c r="AA29" s="13"/>
      <c r="AB29" s="13">
        <v>1.0</v>
      </c>
      <c r="AC29" s="13"/>
      <c r="AD29" s="13"/>
      <c r="AE29" s="13"/>
      <c r="AF29" s="13"/>
      <c r="AG29" s="13"/>
      <c r="AH29" s="13"/>
      <c r="AI29" s="13"/>
      <c r="AJ29" s="13">
        <v>1.0</v>
      </c>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
        <f>SUM(B29:BK29)</f>
        <v>3</v>
      </c>
    </row>
    <row r="30">
      <c r="A30" s="4" t="s">
        <v>0</v>
      </c>
      <c r="B30" s="5">
        <v>45200.0</v>
      </c>
      <c r="C30" s="6"/>
      <c r="D30" s="5">
        <v>45201.0</v>
      </c>
      <c r="E30" s="6"/>
      <c r="F30" s="5">
        <v>45202.0</v>
      </c>
      <c r="G30" s="6"/>
      <c r="H30" s="5">
        <v>45203.0</v>
      </c>
      <c r="I30" s="6"/>
      <c r="J30" s="5">
        <v>45204.0</v>
      </c>
      <c r="K30" s="6"/>
      <c r="L30" s="5">
        <v>45205.0</v>
      </c>
      <c r="M30" s="6"/>
      <c r="N30" s="5">
        <v>45206.0</v>
      </c>
      <c r="O30" s="6"/>
      <c r="P30" s="5">
        <v>45207.0</v>
      </c>
      <c r="Q30" s="6"/>
      <c r="R30" s="5">
        <v>45208.0</v>
      </c>
      <c r="S30" s="6"/>
      <c r="T30" s="5">
        <v>45209.0</v>
      </c>
      <c r="U30" s="6"/>
      <c r="V30" s="5">
        <v>45210.0</v>
      </c>
      <c r="W30" s="6"/>
      <c r="X30" s="5">
        <v>45211.0</v>
      </c>
      <c r="Y30" s="6"/>
      <c r="Z30" s="5">
        <v>45212.0</v>
      </c>
      <c r="AA30" s="6"/>
      <c r="AB30" s="5">
        <v>45213.0</v>
      </c>
      <c r="AC30" s="6"/>
      <c r="AD30" s="5">
        <v>45214.0</v>
      </c>
      <c r="AE30" s="6"/>
      <c r="AF30" s="5">
        <v>45215.0</v>
      </c>
      <c r="AG30" s="6"/>
      <c r="AH30" s="5">
        <v>45216.0</v>
      </c>
      <c r="AI30" s="6"/>
      <c r="AJ30" s="5">
        <v>45217.0</v>
      </c>
      <c r="AK30" s="6"/>
      <c r="AL30" s="5">
        <v>45218.0</v>
      </c>
      <c r="AM30" s="6"/>
      <c r="AN30" s="5">
        <v>45219.0</v>
      </c>
      <c r="AO30" s="6"/>
      <c r="AP30" s="5">
        <v>45220.0</v>
      </c>
      <c r="AQ30" s="6"/>
      <c r="AR30" s="5">
        <v>45221.0</v>
      </c>
      <c r="AS30" s="6"/>
      <c r="AT30" s="5">
        <v>45222.0</v>
      </c>
      <c r="AU30" s="6"/>
      <c r="AV30" s="5">
        <v>45223.0</v>
      </c>
      <c r="AW30" s="6"/>
      <c r="AX30" s="5">
        <v>45224.0</v>
      </c>
      <c r="AY30" s="6"/>
      <c r="AZ30" s="5">
        <v>45225.0</v>
      </c>
      <c r="BA30" s="6"/>
      <c r="BB30" s="5">
        <v>45226.0</v>
      </c>
      <c r="BC30" s="6"/>
      <c r="BD30" s="5">
        <v>45227.0</v>
      </c>
      <c r="BE30" s="6"/>
      <c r="BF30" s="5">
        <v>45228.0</v>
      </c>
      <c r="BG30" s="6"/>
      <c r="BH30" s="5">
        <v>45229.0</v>
      </c>
      <c r="BI30" s="6"/>
      <c r="BJ30" s="5">
        <v>45230.0</v>
      </c>
      <c r="BK30" s="6"/>
      <c r="BL30" s="7" t="s">
        <v>1</v>
      </c>
    </row>
    <row r="31">
      <c r="A31" s="8" t="s">
        <v>87</v>
      </c>
      <c r="B31" s="9"/>
      <c r="C31" s="9"/>
      <c r="D31" s="9" t="s">
        <v>88</v>
      </c>
      <c r="E31" s="9" t="s">
        <v>88</v>
      </c>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10"/>
    </row>
    <row r="32" ht="79.5" customHeight="1">
      <c r="B32" s="11" t="s">
        <v>89</v>
      </c>
      <c r="D32" s="11" t="s">
        <v>90</v>
      </c>
      <c r="F32" s="11" t="s">
        <v>89</v>
      </c>
      <c r="H32" s="11" t="s">
        <v>89</v>
      </c>
      <c r="J32" s="11" t="s">
        <v>89</v>
      </c>
      <c r="L32" s="11" t="s">
        <v>89</v>
      </c>
      <c r="N32" s="11" t="s">
        <v>89</v>
      </c>
      <c r="P32" s="11" t="s">
        <v>89</v>
      </c>
      <c r="R32" s="11" t="s">
        <v>89</v>
      </c>
      <c r="T32" s="11" t="s">
        <v>89</v>
      </c>
      <c r="V32" s="11" t="s">
        <v>89</v>
      </c>
      <c r="X32" s="11" t="s">
        <v>89</v>
      </c>
      <c r="Z32" s="11" t="s">
        <v>89</v>
      </c>
      <c r="AB32" s="11" t="s">
        <v>89</v>
      </c>
      <c r="AD32" s="11" t="s">
        <v>89</v>
      </c>
      <c r="AF32" s="11" t="s">
        <v>89</v>
      </c>
      <c r="AH32" s="11" t="s">
        <v>89</v>
      </c>
      <c r="AJ32" s="11" t="s">
        <v>89</v>
      </c>
      <c r="AL32" s="11" t="s">
        <v>89</v>
      </c>
      <c r="AN32" s="11" t="s">
        <v>89</v>
      </c>
      <c r="AP32" s="11" t="s">
        <v>89</v>
      </c>
      <c r="AR32" s="11" t="s">
        <v>89</v>
      </c>
      <c r="AT32" s="11" t="s">
        <v>89</v>
      </c>
      <c r="AV32" s="11" t="s">
        <v>89</v>
      </c>
      <c r="AX32" s="11" t="s">
        <v>89</v>
      </c>
      <c r="AZ32" s="11" t="s">
        <v>89</v>
      </c>
      <c r="BB32" s="11" t="s">
        <v>89</v>
      </c>
      <c r="BD32" s="11" t="s">
        <v>89</v>
      </c>
      <c r="BF32" s="11" t="s">
        <v>89</v>
      </c>
      <c r="BH32" s="11" t="s">
        <v>89</v>
      </c>
      <c r="BJ32" s="11" t="s">
        <v>89</v>
      </c>
      <c r="BL32" s="10"/>
    </row>
    <row r="33">
      <c r="A33" s="12" t="s">
        <v>24</v>
      </c>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
        <f>SUM(B33:BK33)</f>
        <v>0</v>
      </c>
    </row>
    <row r="34">
      <c r="A34" s="4" t="s">
        <v>0</v>
      </c>
      <c r="B34" s="5">
        <v>45200.0</v>
      </c>
      <c r="C34" s="6"/>
      <c r="D34" s="5">
        <v>45201.0</v>
      </c>
      <c r="E34" s="6"/>
      <c r="F34" s="5">
        <v>45202.0</v>
      </c>
      <c r="G34" s="6"/>
      <c r="H34" s="5">
        <v>45203.0</v>
      </c>
      <c r="I34" s="6"/>
      <c r="J34" s="5">
        <v>45204.0</v>
      </c>
      <c r="K34" s="6"/>
      <c r="L34" s="5">
        <v>45205.0</v>
      </c>
      <c r="M34" s="6"/>
      <c r="N34" s="5">
        <v>45206.0</v>
      </c>
      <c r="O34" s="6"/>
      <c r="P34" s="5">
        <v>45207.0</v>
      </c>
      <c r="Q34" s="6"/>
      <c r="R34" s="5">
        <v>45208.0</v>
      </c>
      <c r="S34" s="6"/>
      <c r="T34" s="5">
        <v>45209.0</v>
      </c>
      <c r="U34" s="6"/>
      <c r="V34" s="5">
        <v>45210.0</v>
      </c>
      <c r="W34" s="6"/>
      <c r="X34" s="5">
        <v>45211.0</v>
      </c>
      <c r="Y34" s="6"/>
      <c r="Z34" s="5">
        <v>45212.0</v>
      </c>
      <c r="AA34" s="6"/>
      <c r="AB34" s="5">
        <v>45213.0</v>
      </c>
      <c r="AC34" s="6"/>
      <c r="AD34" s="5">
        <v>45214.0</v>
      </c>
      <c r="AE34" s="6"/>
      <c r="AF34" s="5">
        <v>45215.0</v>
      </c>
      <c r="AG34" s="6"/>
      <c r="AH34" s="5">
        <v>45216.0</v>
      </c>
      <c r="AI34" s="6"/>
      <c r="AJ34" s="5">
        <v>45217.0</v>
      </c>
      <c r="AK34" s="6"/>
      <c r="AL34" s="5">
        <v>45218.0</v>
      </c>
      <c r="AM34" s="6"/>
      <c r="AN34" s="5">
        <v>45219.0</v>
      </c>
      <c r="AO34" s="6"/>
      <c r="AP34" s="5">
        <v>45220.0</v>
      </c>
      <c r="AQ34" s="6"/>
      <c r="AR34" s="5">
        <v>45221.0</v>
      </c>
      <c r="AS34" s="6"/>
      <c r="AT34" s="5">
        <v>45222.0</v>
      </c>
      <c r="AU34" s="6"/>
      <c r="AV34" s="5">
        <v>45223.0</v>
      </c>
      <c r="AW34" s="6"/>
      <c r="AX34" s="5">
        <v>45224.0</v>
      </c>
      <c r="AY34" s="6"/>
      <c r="AZ34" s="5">
        <v>45225.0</v>
      </c>
      <c r="BA34" s="6"/>
      <c r="BB34" s="5">
        <v>45226.0</v>
      </c>
      <c r="BC34" s="6"/>
      <c r="BD34" s="5">
        <v>45227.0</v>
      </c>
      <c r="BE34" s="6"/>
      <c r="BF34" s="5">
        <v>45228.0</v>
      </c>
      <c r="BG34" s="6"/>
      <c r="BH34" s="5">
        <v>45229.0</v>
      </c>
      <c r="BI34" s="6"/>
      <c r="BJ34" s="5">
        <v>45230.0</v>
      </c>
      <c r="BK34" s="6"/>
      <c r="BL34" s="7" t="s">
        <v>1</v>
      </c>
    </row>
    <row r="35">
      <c r="A35" s="8" t="s">
        <v>91</v>
      </c>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t="s">
        <v>92</v>
      </c>
      <c r="AI35" s="9" t="s">
        <v>4</v>
      </c>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10"/>
    </row>
    <row r="36" ht="79.5" customHeight="1">
      <c r="B36" s="11" t="s">
        <v>93</v>
      </c>
      <c r="D36" s="11" t="s">
        <v>93</v>
      </c>
      <c r="F36" s="11" t="s">
        <v>93</v>
      </c>
      <c r="H36" s="11" t="s">
        <v>93</v>
      </c>
      <c r="J36" s="11" t="s">
        <v>93</v>
      </c>
      <c r="L36" s="11" t="s">
        <v>93</v>
      </c>
      <c r="N36" s="11" t="s">
        <v>93</v>
      </c>
      <c r="P36" s="11" t="s">
        <v>93</v>
      </c>
      <c r="R36" s="11" t="s">
        <v>93</v>
      </c>
      <c r="T36" s="11" t="s">
        <v>93</v>
      </c>
      <c r="V36" s="11" t="s">
        <v>93</v>
      </c>
      <c r="X36" s="11" t="s">
        <v>93</v>
      </c>
      <c r="Z36" s="11" t="s">
        <v>93</v>
      </c>
      <c r="AB36" s="11" t="s">
        <v>93</v>
      </c>
      <c r="AD36" s="11" t="s">
        <v>93</v>
      </c>
      <c r="AF36" s="11" t="s">
        <v>93</v>
      </c>
      <c r="AH36" s="11" t="s">
        <v>94</v>
      </c>
      <c r="AJ36" s="11" t="s">
        <v>93</v>
      </c>
      <c r="AL36" s="11" t="s">
        <v>93</v>
      </c>
      <c r="AN36" s="11" t="s">
        <v>93</v>
      </c>
      <c r="AP36" s="11" t="s">
        <v>93</v>
      </c>
      <c r="AR36" s="11" t="s">
        <v>93</v>
      </c>
      <c r="AT36" s="11" t="s">
        <v>93</v>
      </c>
      <c r="AV36" s="11" t="s">
        <v>93</v>
      </c>
      <c r="AX36" s="11" t="s">
        <v>93</v>
      </c>
      <c r="AZ36" s="11" t="s">
        <v>93</v>
      </c>
      <c r="BB36" s="11" t="s">
        <v>93</v>
      </c>
      <c r="BD36" s="11" t="s">
        <v>93</v>
      </c>
      <c r="BF36" s="11" t="s">
        <v>93</v>
      </c>
      <c r="BH36" s="11" t="s">
        <v>93</v>
      </c>
      <c r="BJ36" s="11" t="s">
        <v>93</v>
      </c>
      <c r="BL36" s="10"/>
    </row>
    <row r="37">
      <c r="A37" s="12" t="s">
        <v>24</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
        <f>SUM(B37:BK37)</f>
        <v>0</v>
      </c>
    </row>
    <row r="38">
      <c r="A38" s="4" t="s">
        <v>0</v>
      </c>
      <c r="B38" s="5">
        <v>45200.0</v>
      </c>
      <c r="C38" s="6"/>
      <c r="D38" s="5">
        <v>45201.0</v>
      </c>
      <c r="E38" s="6"/>
      <c r="F38" s="5">
        <v>45202.0</v>
      </c>
      <c r="G38" s="6"/>
      <c r="H38" s="5">
        <v>45203.0</v>
      </c>
      <c r="I38" s="6"/>
      <c r="J38" s="5">
        <v>45204.0</v>
      </c>
      <c r="K38" s="6"/>
      <c r="L38" s="5">
        <v>45205.0</v>
      </c>
      <c r="M38" s="6"/>
      <c r="N38" s="5">
        <v>45206.0</v>
      </c>
      <c r="O38" s="6"/>
      <c r="P38" s="5">
        <v>45207.0</v>
      </c>
      <c r="Q38" s="6"/>
      <c r="R38" s="5">
        <v>45208.0</v>
      </c>
      <c r="S38" s="6"/>
      <c r="T38" s="5">
        <v>45209.0</v>
      </c>
      <c r="U38" s="6"/>
      <c r="V38" s="5">
        <v>45210.0</v>
      </c>
      <c r="W38" s="6"/>
      <c r="X38" s="5">
        <v>45211.0</v>
      </c>
      <c r="Y38" s="6"/>
      <c r="Z38" s="5">
        <v>45212.0</v>
      </c>
      <c r="AA38" s="6"/>
      <c r="AB38" s="5">
        <v>45213.0</v>
      </c>
      <c r="AC38" s="6"/>
      <c r="AD38" s="5">
        <v>45214.0</v>
      </c>
      <c r="AE38" s="6"/>
      <c r="AF38" s="5">
        <v>45215.0</v>
      </c>
      <c r="AG38" s="6"/>
      <c r="AH38" s="5">
        <v>45216.0</v>
      </c>
      <c r="AI38" s="6"/>
      <c r="AJ38" s="5">
        <v>45217.0</v>
      </c>
      <c r="AK38" s="6"/>
      <c r="AL38" s="5">
        <v>45218.0</v>
      </c>
      <c r="AM38" s="6"/>
      <c r="AN38" s="5">
        <v>45219.0</v>
      </c>
      <c r="AO38" s="6"/>
      <c r="AP38" s="5">
        <v>45220.0</v>
      </c>
      <c r="AQ38" s="6"/>
      <c r="AR38" s="5">
        <v>45221.0</v>
      </c>
      <c r="AS38" s="6"/>
      <c r="AT38" s="5">
        <v>45222.0</v>
      </c>
      <c r="AU38" s="6"/>
      <c r="AV38" s="5">
        <v>45223.0</v>
      </c>
      <c r="AW38" s="6"/>
      <c r="AX38" s="5">
        <v>45224.0</v>
      </c>
      <c r="AY38" s="6"/>
      <c r="AZ38" s="5">
        <v>45225.0</v>
      </c>
      <c r="BA38" s="6"/>
      <c r="BB38" s="5">
        <v>45226.0</v>
      </c>
      <c r="BC38" s="6"/>
      <c r="BD38" s="5">
        <v>45227.0</v>
      </c>
      <c r="BE38" s="6"/>
      <c r="BF38" s="5">
        <v>45228.0</v>
      </c>
      <c r="BG38" s="6"/>
      <c r="BH38" s="5">
        <v>45229.0</v>
      </c>
      <c r="BI38" s="6"/>
      <c r="BJ38" s="5">
        <v>45230.0</v>
      </c>
      <c r="BK38" s="6"/>
      <c r="BL38" s="7" t="s">
        <v>1</v>
      </c>
    </row>
    <row r="39">
      <c r="A39" s="8" t="s">
        <v>95</v>
      </c>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t="s">
        <v>3</v>
      </c>
      <c r="AY39" s="9" t="s">
        <v>4</v>
      </c>
      <c r="AZ39" s="9"/>
      <c r="BA39" s="9"/>
      <c r="BB39" s="9"/>
      <c r="BC39" s="9"/>
      <c r="BD39" s="9"/>
      <c r="BE39" s="9"/>
      <c r="BF39" s="9"/>
      <c r="BG39" s="9"/>
      <c r="BH39" s="9"/>
      <c r="BI39" s="9"/>
      <c r="BJ39" s="9"/>
      <c r="BK39" s="9"/>
      <c r="BL39" s="10"/>
    </row>
    <row r="40" ht="79.5" customHeight="1">
      <c r="B40" s="11" t="s">
        <v>93</v>
      </c>
      <c r="D40" s="11" t="s">
        <v>93</v>
      </c>
      <c r="F40" s="11" t="s">
        <v>93</v>
      </c>
      <c r="H40" s="11" t="s">
        <v>93</v>
      </c>
      <c r="J40" s="11" t="s">
        <v>93</v>
      </c>
      <c r="L40" s="11" t="s">
        <v>93</v>
      </c>
      <c r="N40" s="11" t="s">
        <v>93</v>
      </c>
      <c r="P40" s="11" t="s">
        <v>93</v>
      </c>
      <c r="R40" s="11" t="s">
        <v>93</v>
      </c>
      <c r="T40" s="11" t="s">
        <v>93</v>
      </c>
      <c r="V40" s="11" t="s">
        <v>93</v>
      </c>
      <c r="X40" s="11" t="s">
        <v>93</v>
      </c>
      <c r="Z40" s="11" t="s">
        <v>93</v>
      </c>
      <c r="AB40" s="11" t="s">
        <v>93</v>
      </c>
      <c r="AD40" s="11" t="s">
        <v>93</v>
      </c>
      <c r="AF40" s="11" t="s">
        <v>93</v>
      </c>
      <c r="AH40" s="11" t="s">
        <v>93</v>
      </c>
      <c r="AJ40" s="11" t="s">
        <v>93</v>
      </c>
      <c r="AL40" s="11" t="s">
        <v>93</v>
      </c>
      <c r="AN40" s="11" t="s">
        <v>93</v>
      </c>
      <c r="AP40" s="11" t="s">
        <v>93</v>
      </c>
      <c r="AR40" s="11" t="s">
        <v>93</v>
      </c>
      <c r="AT40" s="11" t="s">
        <v>93</v>
      </c>
      <c r="AV40" s="11" t="s">
        <v>93</v>
      </c>
      <c r="AX40" s="11" t="s">
        <v>86</v>
      </c>
      <c r="AZ40" s="11" t="s">
        <v>93</v>
      </c>
      <c r="BB40" s="11" t="s">
        <v>93</v>
      </c>
      <c r="BD40" s="11" t="s">
        <v>93</v>
      </c>
      <c r="BF40" s="11" t="s">
        <v>93</v>
      </c>
      <c r="BH40" s="11" t="s">
        <v>93</v>
      </c>
      <c r="BJ40" s="11" t="s">
        <v>93</v>
      </c>
      <c r="BL40" s="10"/>
    </row>
    <row r="41">
      <c r="A41" s="12" t="s">
        <v>24</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
        <f>SUM(B41:BK41)</f>
        <v>0</v>
      </c>
    </row>
    <row r="42">
      <c r="A42" s="4" t="s">
        <v>0</v>
      </c>
      <c r="B42" s="5">
        <v>45200.0</v>
      </c>
      <c r="C42" s="6"/>
      <c r="D42" s="5">
        <v>45201.0</v>
      </c>
      <c r="E42" s="6"/>
      <c r="F42" s="5">
        <v>45202.0</v>
      </c>
      <c r="G42" s="6"/>
      <c r="H42" s="5">
        <v>45203.0</v>
      </c>
      <c r="I42" s="6"/>
      <c r="J42" s="5">
        <v>45204.0</v>
      </c>
      <c r="K42" s="6"/>
      <c r="L42" s="5">
        <v>45205.0</v>
      </c>
      <c r="M42" s="6"/>
      <c r="N42" s="5">
        <v>45206.0</v>
      </c>
      <c r="O42" s="6"/>
      <c r="P42" s="5">
        <v>45207.0</v>
      </c>
      <c r="Q42" s="6"/>
      <c r="R42" s="5">
        <v>45208.0</v>
      </c>
      <c r="S42" s="6"/>
      <c r="T42" s="5">
        <v>45209.0</v>
      </c>
      <c r="U42" s="6"/>
      <c r="V42" s="5">
        <v>45210.0</v>
      </c>
      <c r="W42" s="6"/>
      <c r="X42" s="5">
        <v>45211.0</v>
      </c>
      <c r="Y42" s="6"/>
      <c r="Z42" s="5">
        <v>45212.0</v>
      </c>
      <c r="AA42" s="6"/>
      <c r="AB42" s="5">
        <v>45213.0</v>
      </c>
      <c r="AC42" s="6"/>
      <c r="AD42" s="5">
        <v>45214.0</v>
      </c>
      <c r="AE42" s="6"/>
      <c r="AF42" s="5">
        <v>45215.0</v>
      </c>
      <c r="AG42" s="6"/>
      <c r="AH42" s="5">
        <v>45216.0</v>
      </c>
      <c r="AI42" s="6"/>
      <c r="AJ42" s="5">
        <v>45217.0</v>
      </c>
      <c r="AK42" s="6"/>
      <c r="AL42" s="5">
        <v>45218.0</v>
      </c>
      <c r="AM42" s="6"/>
      <c r="AN42" s="5">
        <v>45219.0</v>
      </c>
      <c r="AO42" s="6"/>
      <c r="AP42" s="5">
        <v>45220.0</v>
      </c>
      <c r="AQ42" s="6"/>
      <c r="AR42" s="5">
        <v>45221.0</v>
      </c>
      <c r="AS42" s="6"/>
      <c r="AT42" s="5">
        <v>45222.0</v>
      </c>
      <c r="AU42" s="6"/>
      <c r="AV42" s="5">
        <v>45223.0</v>
      </c>
      <c r="AW42" s="6"/>
      <c r="AX42" s="5">
        <v>45224.0</v>
      </c>
      <c r="AY42" s="6"/>
      <c r="AZ42" s="5">
        <v>45225.0</v>
      </c>
      <c r="BA42" s="6"/>
      <c r="BB42" s="5">
        <v>45226.0</v>
      </c>
      <c r="BC42" s="6"/>
      <c r="BD42" s="5">
        <v>45227.0</v>
      </c>
      <c r="BE42" s="6"/>
      <c r="BF42" s="5">
        <v>45228.0</v>
      </c>
      <c r="BG42" s="6"/>
      <c r="BH42" s="5">
        <v>45229.0</v>
      </c>
      <c r="BI42" s="6"/>
      <c r="BJ42" s="5">
        <v>45230.0</v>
      </c>
      <c r="BK42" s="6"/>
      <c r="BL42" s="7" t="s">
        <v>1</v>
      </c>
    </row>
    <row r="43">
      <c r="A43" s="8" t="s">
        <v>96</v>
      </c>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t="s">
        <v>3</v>
      </c>
      <c r="AY43" s="9" t="s">
        <v>4</v>
      </c>
      <c r="AZ43" s="9"/>
      <c r="BA43" s="9"/>
      <c r="BB43" s="9"/>
      <c r="BC43" s="9"/>
      <c r="BD43" s="9"/>
      <c r="BE43" s="9"/>
      <c r="BF43" s="9"/>
      <c r="BG43" s="9"/>
      <c r="BH43" s="9"/>
      <c r="BI43" s="9"/>
      <c r="BJ43" s="9"/>
      <c r="BK43" s="9"/>
      <c r="BL43" s="10"/>
    </row>
    <row r="44" ht="79.5" customHeight="1">
      <c r="B44" s="11" t="s">
        <v>93</v>
      </c>
      <c r="D44" s="11" t="s">
        <v>93</v>
      </c>
      <c r="F44" s="11" t="s">
        <v>93</v>
      </c>
      <c r="H44" s="11" t="s">
        <v>93</v>
      </c>
      <c r="J44" s="11" t="s">
        <v>93</v>
      </c>
      <c r="L44" s="11" t="s">
        <v>93</v>
      </c>
      <c r="N44" s="11" t="s">
        <v>93</v>
      </c>
      <c r="P44" s="11" t="s">
        <v>93</v>
      </c>
      <c r="R44" s="11" t="s">
        <v>93</v>
      </c>
      <c r="T44" s="11" t="s">
        <v>93</v>
      </c>
      <c r="V44" s="11" t="s">
        <v>93</v>
      </c>
      <c r="X44" s="11" t="s">
        <v>93</v>
      </c>
      <c r="Z44" s="11" t="s">
        <v>93</v>
      </c>
      <c r="AB44" s="11" t="s">
        <v>93</v>
      </c>
      <c r="AD44" s="11" t="s">
        <v>93</v>
      </c>
      <c r="AF44" s="11" t="s">
        <v>93</v>
      </c>
      <c r="AH44" s="11" t="s">
        <v>93</v>
      </c>
      <c r="AJ44" s="11" t="s">
        <v>93</v>
      </c>
      <c r="AL44" s="11" t="s">
        <v>93</v>
      </c>
      <c r="AN44" s="11" t="s">
        <v>93</v>
      </c>
      <c r="AP44" s="11" t="s">
        <v>93</v>
      </c>
      <c r="AR44" s="11" t="s">
        <v>93</v>
      </c>
      <c r="AT44" s="11" t="s">
        <v>93</v>
      </c>
      <c r="AV44" s="11" t="s">
        <v>93</v>
      </c>
      <c r="AX44" s="11" t="s">
        <v>62</v>
      </c>
      <c r="AZ44" s="11" t="s">
        <v>93</v>
      </c>
      <c r="BB44" s="11" t="s">
        <v>93</v>
      </c>
      <c r="BD44" s="11" t="s">
        <v>93</v>
      </c>
      <c r="BF44" s="11" t="s">
        <v>93</v>
      </c>
      <c r="BH44" s="11" t="s">
        <v>93</v>
      </c>
      <c r="BJ44" s="11" t="s">
        <v>93</v>
      </c>
      <c r="BL44" s="10"/>
    </row>
    <row r="45">
      <c r="A45" s="12" t="s">
        <v>24</v>
      </c>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
        <f>SUM(B45:BK45)</f>
        <v>0</v>
      </c>
    </row>
    <row r="46">
      <c r="A46" s="4" t="s">
        <v>0</v>
      </c>
      <c r="B46" s="5">
        <v>45200.0</v>
      </c>
      <c r="C46" s="6"/>
      <c r="D46" s="5">
        <v>45201.0</v>
      </c>
      <c r="E46" s="6"/>
      <c r="F46" s="5">
        <v>45202.0</v>
      </c>
      <c r="G46" s="6"/>
      <c r="H46" s="5">
        <v>45203.0</v>
      </c>
      <c r="I46" s="6"/>
      <c r="J46" s="5">
        <v>45204.0</v>
      </c>
      <c r="K46" s="6"/>
      <c r="L46" s="5">
        <v>45205.0</v>
      </c>
      <c r="M46" s="6"/>
      <c r="N46" s="5">
        <v>45206.0</v>
      </c>
      <c r="O46" s="6"/>
      <c r="P46" s="5">
        <v>45207.0</v>
      </c>
      <c r="Q46" s="6"/>
      <c r="R46" s="5">
        <v>45208.0</v>
      </c>
      <c r="S46" s="6"/>
      <c r="T46" s="5">
        <v>45209.0</v>
      </c>
      <c r="U46" s="6"/>
      <c r="V46" s="5">
        <v>45210.0</v>
      </c>
      <c r="W46" s="6"/>
      <c r="X46" s="5">
        <v>45211.0</v>
      </c>
      <c r="Y46" s="6"/>
      <c r="Z46" s="5">
        <v>45212.0</v>
      </c>
      <c r="AA46" s="6"/>
      <c r="AB46" s="5">
        <v>45213.0</v>
      </c>
      <c r="AC46" s="6"/>
      <c r="AD46" s="5">
        <v>45214.0</v>
      </c>
      <c r="AE46" s="6"/>
      <c r="AF46" s="5">
        <v>45215.0</v>
      </c>
      <c r="AG46" s="6"/>
      <c r="AH46" s="5">
        <v>45216.0</v>
      </c>
      <c r="AI46" s="6"/>
      <c r="AJ46" s="5">
        <v>45217.0</v>
      </c>
      <c r="AK46" s="6"/>
      <c r="AL46" s="5">
        <v>45218.0</v>
      </c>
      <c r="AM46" s="6"/>
      <c r="AN46" s="5">
        <v>45219.0</v>
      </c>
      <c r="AO46" s="6"/>
      <c r="AP46" s="5">
        <v>45220.0</v>
      </c>
      <c r="AQ46" s="6"/>
      <c r="AR46" s="5">
        <v>45221.0</v>
      </c>
      <c r="AS46" s="6"/>
      <c r="AT46" s="5">
        <v>45222.0</v>
      </c>
      <c r="AU46" s="6"/>
      <c r="AV46" s="5">
        <v>45223.0</v>
      </c>
      <c r="AW46" s="6"/>
      <c r="AX46" s="5">
        <v>45224.0</v>
      </c>
      <c r="AY46" s="6"/>
      <c r="AZ46" s="5">
        <v>45225.0</v>
      </c>
      <c r="BA46" s="6"/>
      <c r="BB46" s="5">
        <v>45226.0</v>
      </c>
      <c r="BC46" s="6"/>
      <c r="BD46" s="5">
        <v>45227.0</v>
      </c>
      <c r="BE46" s="6"/>
      <c r="BF46" s="5">
        <v>45228.0</v>
      </c>
      <c r="BG46" s="6"/>
      <c r="BH46" s="5">
        <v>45229.0</v>
      </c>
      <c r="BI46" s="6"/>
      <c r="BJ46" s="5">
        <v>45230.0</v>
      </c>
      <c r="BK46" s="6"/>
      <c r="BL46" s="7" t="s">
        <v>1</v>
      </c>
    </row>
    <row r="47">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10"/>
    </row>
    <row r="48" ht="79.5" customHeight="1">
      <c r="B48" s="11"/>
      <c r="D48" s="11"/>
      <c r="F48" s="11"/>
      <c r="H48" s="11"/>
      <c r="J48" s="11"/>
      <c r="L48" s="11"/>
      <c r="N48" s="11"/>
      <c r="P48" s="11"/>
      <c r="R48" s="11"/>
      <c r="T48" s="11"/>
      <c r="V48" s="11"/>
      <c r="X48" s="11"/>
      <c r="Z48" s="11"/>
      <c r="AB48" s="11"/>
      <c r="AD48" s="11"/>
      <c r="AF48" s="11"/>
      <c r="AH48" s="11"/>
      <c r="AJ48" s="11"/>
      <c r="AL48" s="11"/>
      <c r="AN48" s="11"/>
      <c r="AP48" s="11"/>
      <c r="AR48" s="11"/>
      <c r="AT48" s="11"/>
      <c r="AV48" s="11"/>
      <c r="AX48" s="11"/>
      <c r="AZ48" s="11"/>
      <c r="BB48" s="11"/>
      <c r="BD48" s="11"/>
      <c r="BF48" s="11"/>
      <c r="BH48" s="11"/>
      <c r="BJ48" s="11"/>
      <c r="BL48" s="10"/>
    </row>
    <row r="49">
      <c r="A49" s="12" t="s">
        <v>24</v>
      </c>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
        <f>SUM(B49:BK49)</f>
        <v>0</v>
      </c>
    </row>
    <row r="50">
      <c r="A50" s="4" t="s">
        <v>0</v>
      </c>
      <c r="B50" s="5">
        <v>45200.0</v>
      </c>
      <c r="C50" s="6"/>
      <c r="D50" s="5">
        <v>45201.0</v>
      </c>
      <c r="E50" s="6"/>
      <c r="F50" s="5">
        <v>45202.0</v>
      </c>
      <c r="G50" s="6"/>
      <c r="H50" s="5">
        <v>45203.0</v>
      </c>
      <c r="I50" s="6"/>
      <c r="J50" s="5">
        <v>45204.0</v>
      </c>
      <c r="K50" s="6"/>
      <c r="L50" s="5">
        <v>45205.0</v>
      </c>
      <c r="M50" s="6"/>
      <c r="N50" s="5">
        <v>45206.0</v>
      </c>
      <c r="O50" s="6"/>
      <c r="P50" s="5">
        <v>45207.0</v>
      </c>
      <c r="Q50" s="6"/>
      <c r="R50" s="5">
        <v>45208.0</v>
      </c>
      <c r="S50" s="6"/>
      <c r="T50" s="5">
        <v>45209.0</v>
      </c>
      <c r="U50" s="6"/>
      <c r="V50" s="5">
        <v>45210.0</v>
      </c>
      <c r="W50" s="6"/>
      <c r="X50" s="5">
        <v>45211.0</v>
      </c>
      <c r="Y50" s="6"/>
      <c r="Z50" s="5">
        <v>45212.0</v>
      </c>
      <c r="AA50" s="6"/>
      <c r="AB50" s="5">
        <v>45213.0</v>
      </c>
      <c r="AC50" s="6"/>
      <c r="AD50" s="5">
        <v>45214.0</v>
      </c>
      <c r="AE50" s="6"/>
      <c r="AF50" s="5">
        <v>45215.0</v>
      </c>
      <c r="AG50" s="6"/>
      <c r="AH50" s="5">
        <v>45216.0</v>
      </c>
      <c r="AI50" s="6"/>
      <c r="AJ50" s="5">
        <v>45217.0</v>
      </c>
      <c r="AK50" s="6"/>
      <c r="AL50" s="5">
        <v>45218.0</v>
      </c>
      <c r="AM50" s="6"/>
      <c r="AN50" s="5">
        <v>45219.0</v>
      </c>
      <c r="AO50" s="6"/>
      <c r="AP50" s="5">
        <v>45220.0</v>
      </c>
      <c r="AQ50" s="6"/>
      <c r="AR50" s="5">
        <v>45221.0</v>
      </c>
      <c r="AS50" s="6"/>
      <c r="AT50" s="5">
        <v>45222.0</v>
      </c>
      <c r="AU50" s="6"/>
      <c r="AV50" s="5">
        <v>45223.0</v>
      </c>
      <c r="AW50" s="6"/>
      <c r="AX50" s="5">
        <v>45224.0</v>
      </c>
      <c r="AY50" s="6"/>
      <c r="AZ50" s="5">
        <v>45225.0</v>
      </c>
      <c r="BA50" s="6"/>
      <c r="BB50" s="5">
        <v>45226.0</v>
      </c>
      <c r="BC50" s="6"/>
      <c r="BD50" s="5">
        <v>45227.0</v>
      </c>
      <c r="BE50" s="6"/>
      <c r="BF50" s="5">
        <v>45228.0</v>
      </c>
      <c r="BG50" s="6"/>
      <c r="BH50" s="5">
        <v>45229.0</v>
      </c>
      <c r="BI50" s="6"/>
      <c r="BJ50" s="5">
        <v>45230.0</v>
      </c>
      <c r="BK50" s="6"/>
      <c r="BL50" s="7" t="s">
        <v>1</v>
      </c>
    </row>
    <row r="51">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10"/>
    </row>
    <row r="52" ht="79.5" customHeight="1">
      <c r="B52" s="11"/>
      <c r="D52" s="11"/>
      <c r="F52" s="11"/>
      <c r="H52" s="11"/>
      <c r="J52" s="11"/>
      <c r="L52" s="11"/>
      <c r="N52" s="11"/>
      <c r="P52" s="11"/>
      <c r="R52" s="11"/>
      <c r="T52" s="11"/>
      <c r="V52" s="11"/>
      <c r="X52" s="11"/>
      <c r="Z52" s="11"/>
      <c r="AB52" s="11"/>
      <c r="AD52" s="11"/>
      <c r="AF52" s="11"/>
      <c r="AH52" s="11"/>
      <c r="AJ52" s="11"/>
      <c r="AL52" s="11"/>
      <c r="AN52" s="11"/>
      <c r="AP52" s="11"/>
      <c r="AR52" s="11"/>
      <c r="AT52" s="11"/>
      <c r="AV52" s="11"/>
      <c r="AX52" s="11"/>
      <c r="AZ52" s="11"/>
      <c r="BB52" s="11"/>
      <c r="BD52" s="11"/>
      <c r="BF52" s="11"/>
      <c r="BH52" s="11"/>
      <c r="BJ52" s="11"/>
      <c r="BL52" s="10"/>
    </row>
    <row r="53">
      <c r="A53" s="12" t="s">
        <v>24</v>
      </c>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
        <f>SUM(B53:BK53)</f>
        <v>0</v>
      </c>
    </row>
    <row r="54">
      <c r="A54" s="4" t="s">
        <v>0</v>
      </c>
      <c r="B54" s="5">
        <v>45200.0</v>
      </c>
      <c r="C54" s="6"/>
      <c r="D54" s="5">
        <v>45201.0</v>
      </c>
      <c r="E54" s="6"/>
      <c r="F54" s="5">
        <v>45202.0</v>
      </c>
      <c r="G54" s="6"/>
      <c r="H54" s="5">
        <v>45203.0</v>
      </c>
      <c r="I54" s="6"/>
      <c r="J54" s="5">
        <v>45204.0</v>
      </c>
      <c r="K54" s="6"/>
      <c r="L54" s="5">
        <v>45205.0</v>
      </c>
      <c r="M54" s="6"/>
      <c r="N54" s="5">
        <v>45206.0</v>
      </c>
      <c r="O54" s="6"/>
      <c r="P54" s="5">
        <v>45207.0</v>
      </c>
      <c r="Q54" s="6"/>
      <c r="R54" s="5">
        <v>45208.0</v>
      </c>
      <c r="S54" s="6"/>
      <c r="T54" s="5">
        <v>45209.0</v>
      </c>
      <c r="U54" s="6"/>
      <c r="V54" s="5">
        <v>45210.0</v>
      </c>
      <c r="W54" s="6"/>
      <c r="X54" s="5">
        <v>45211.0</v>
      </c>
      <c r="Y54" s="6"/>
      <c r="Z54" s="5">
        <v>45212.0</v>
      </c>
      <c r="AA54" s="6"/>
      <c r="AB54" s="5">
        <v>45213.0</v>
      </c>
      <c r="AC54" s="6"/>
      <c r="AD54" s="5">
        <v>45214.0</v>
      </c>
      <c r="AE54" s="6"/>
      <c r="AF54" s="5">
        <v>45215.0</v>
      </c>
      <c r="AG54" s="6"/>
      <c r="AH54" s="5">
        <v>45216.0</v>
      </c>
      <c r="AI54" s="6"/>
      <c r="AJ54" s="5">
        <v>45217.0</v>
      </c>
      <c r="AK54" s="6"/>
      <c r="AL54" s="5">
        <v>45218.0</v>
      </c>
      <c r="AM54" s="6"/>
      <c r="AN54" s="5">
        <v>45219.0</v>
      </c>
      <c r="AO54" s="6"/>
      <c r="AP54" s="5">
        <v>45220.0</v>
      </c>
      <c r="AQ54" s="6"/>
      <c r="AR54" s="5">
        <v>45221.0</v>
      </c>
      <c r="AS54" s="6"/>
      <c r="AT54" s="5">
        <v>45222.0</v>
      </c>
      <c r="AU54" s="6"/>
      <c r="AV54" s="5">
        <v>45223.0</v>
      </c>
      <c r="AW54" s="6"/>
      <c r="AX54" s="5">
        <v>45224.0</v>
      </c>
      <c r="AY54" s="6"/>
      <c r="AZ54" s="5">
        <v>45225.0</v>
      </c>
      <c r="BA54" s="6"/>
      <c r="BB54" s="5">
        <v>45226.0</v>
      </c>
      <c r="BC54" s="6"/>
      <c r="BD54" s="5">
        <v>45227.0</v>
      </c>
      <c r="BE54" s="6"/>
      <c r="BF54" s="5">
        <v>45228.0</v>
      </c>
      <c r="BG54" s="6"/>
      <c r="BH54" s="5">
        <v>45229.0</v>
      </c>
      <c r="BI54" s="6"/>
      <c r="BJ54" s="5">
        <v>45230.0</v>
      </c>
      <c r="BK54" s="6"/>
      <c r="BL54" s="7" t="s">
        <v>1</v>
      </c>
    </row>
    <row r="5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10"/>
    </row>
    <row r="56" ht="79.5" customHeight="1">
      <c r="B56" s="11"/>
      <c r="D56" s="11"/>
      <c r="F56" s="11"/>
      <c r="H56" s="11"/>
      <c r="J56" s="11"/>
      <c r="L56" s="11"/>
      <c r="N56" s="11"/>
      <c r="P56" s="11"/>
      <c r="R56" s="11"/>
      <c r="T56" s="11"/>
      <c r="V56" s="11"/>
      <c r="X56" s="11"/>
      <c r="Z56" s="11"/>
      <c r="AB56" s="11"/>
      <c r="AD56" s="11"/>
      <c r="AF56" s="11"/>
      <c r="AH56" s="11"/>
      <c r="AJ56" s="11"/>
      <c r="AL56" s="11"/>
      <c r="AN56" s="11"/>
      <c r="AP56" s="11"/>
      <c r="AR56" s="11"/>
      <c r="AT56" s="11"/>
      <c r="AV56" s="11"/>
      <c r="AX56" s="11"/>
      <c r="AZ56" s="11"/>
      <c r="BB56" s="11"/>
      <c r="BD56" s="11"/>
      <c r="BF56" s="11"/>
      <c r="BH56" s="11"/>
      <c r="BJ56" s="11"/>
      <c r="BL56" s="10"/>
    </row>
    <row r="57">
      <c r="A57" s="12" t="s">
        <v>24</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
        <f>SUM(B57:BK57)</f>
        <v>0</v>
      </c>
    </row>
    <row r="58">
      <c r="A58" s="4" t="s">
        <v>0</v>
      </c>
      <c r="B58" s="5">
        <v>45200.0</v>
      </c>
      <c r="C58" s="6"/>
      <c r="D58" s="5">
        <v>45201.0</v>
      </c>
      <c r="E58" s="6"/>
      <c r="F58" s="5">
        <v>45202.0</v>
      </c>
      <c r="G58" s="6"/>
      <c r="H58" s="5">
        <v>45203.0</v>
      </c>
      <c r="I58" s="6"/>
      <c r="J58" s="5">
        <v>45204.0</v>
      </c>
      <c r="K58" s="6"/>
      <c r="L58" s="5">
        <v>45205.0</v>
      </c>
      <c r="M58" s="6"/>
      <c r="N58" s="5">
        <v>45206.0</v>
      </c>
      <c r="O58" s="6"/>
      <c r="P58" s="5">
        <v>45207.0</v>
      </c>
      <c r="Q58" s="6"/>
      <c r="R58" s="5">
        <v>45208.0</v>
      </c>
      <c r="S58" s="6"/>
      <c r="T58" s="5">
        <v>45209.0</v>
      </c>
      <c r="U58" s="6"/>
      <c r="V58" s="5">
        <v>45210.0</v>
      </c>
      <c r="W58" s="6"/>
      <c r="X58" s="5">
        <v>45211.0</v>
      </c>
      <c r="Y58" s="6"/>
      <c r="Z58" s="5">
        <v>45212.0</v>
      </c>
      <c r="AA58" s="6"/>
      <c r="AB58" s="5">
        <v>45213.0</v>
      </c>
      <c r="AC58" s="6"/>
      <c r="AD58" s="5">
        <v>45214.0</v>
      </c>
      <c r="AE58" s="6"/>
      <c r="AF58" s="5">
        <v>45215.0</v>
      </c>
      <c r="AG58" s="6"/>
      <c r="AH58" s="5">
        <v>45216.0</v>
      </c>
      <c r="AI58" s="6"/>
      <c r="AJ58" s="5">
        <v>45217.0</v>
      </c>
      <c r="AK58" s="6"/>
      <c r="AL58" s="5">
        <v>45218.0</v>
      </c>
      <c r="AM58" s="6"/>
      <c r="AN58" s="5">
        <v>45219.0</v>
      </c>
      <c r="AO58" s="6"/>
      <c r="AP58" s="5">
        <v>45220.0</v>
      </c>
      <c r="AQ58" s="6"/>
      <c r="AR58" s="5">
        <v>45221.0</v>
      </c>
      <c r="AS58" s="6"/>
      <c r="AT58" s="5">
        <v>45222.0</v>
      </c>
      <c r="AU58" s="6"/>
      <c r="AV58" s="5">
        <v>45223.0</v>
      </c>
      <c r="AW58" s="6"/>
      <c r="AX58" s="5">
        <v>45224.0</v>
      </c>
      <c r="AY58" s="6"/>
      <c r="AZ58" s="5">
        <v>45225.0</v>
      </c>
      <c r="BA58" s="6"/>
      <c r="BB58" s="5">
        <v>45226.0</v>
      </c>
      <c r="BC58" s="6"/>
      <c r="BD58" s="5">
        <v>45227.0</v>
      </c>
      <c r="BE58" s="6"/>
      <c r="BF58" s="5">
        <v>45228.0</v>
      </c>
      <c r="BG58" s="6"/>
      <c r="BH58" s="5">
        <v>45229.0</v>
      </c>
      <c r="BI58" s="6"/>
      <c r="BJ58" s="5">
        <v>45230.0</v>
      </c>
      <c r="BK58" s="6"/>
      <c r="BL58" s="7" t="s">
        <v>1</v>
      </c>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10"/>
    </row>
    <row r="60" ht="79.5" customHeight="1">
      <c r="B60" s="11"/>
      <c r="D60" s="11"/>
      <c r="F60" s="11"/>
      <c r="H60" s="11"/>
      <c r="J60" s="11"/>
      <c r="L60" s="11"/>
      <c r="N60" s="11"/>
      <c r="P60" s="11"/>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0"/>
    </row>
    <row r="61">
      <c r="A61" s="12" t="s">
        <v>24</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
        <f>SUM(B61:BK61)</f>
        <v>0</v>
      </c>
    </row>
    <row r="62">
      <c r="A62" s="4" t="s">
        <v>0</v>
      </c>
      <c r="B62" s="5">
        <v>45200.0</v>
      </c>
      <c r="C62" s="6"/>
      <c r="D62" s="5">
        <v>45201.0</v>
      </c>
      <c r="E62" s="6"/>
      <c r="F62" s="5">
        <v>45202.0</v>
      </c>
      <c r="G62" s="6"/>
      <c r="H62" s="5">
        <v>45203.0</v>
      </c>
      <c r="I62" s="6"/>
      <c r="J62" s="5">
        <v>45204.0</v>
      </c>
      <c r="K62" s="6"/>
      <c r="L62" s="5">
        <v>45205.0</v>
      </c>
      <c r="M62" s="6"/>
      <c r="N62" s="5">
        <v>45206.0</v>
      </c>
      <c r="O62" s="6"/>
      <c r="P62" s="5">
        <v>45207.0</v>
      </c>
      <c r="Q62" s="6"/>
      <c r="R62" s="5">
        <v>45208.0</v>
      </c>
      <c r="S62" s="6"/>
      <c r="T62" s="5">
        <v>45209.0</v>
      </c>
      <c r="U62" s="6"/>
      <c r="V62" s="5">
        <v>45210.0</v>
      </c>
      <c r="W62" s="6"/>
      <c r="X62" s="5">
        <v>45211.0</v>
      </c>
      <c r="Y62" s="6"/>
      <c r="Z62" s="5">
        <v>45212.0</v>
      </c>
      <c r="AA62" s="6"/>
      <c r="AB62" s="5">
        <v>45213.0</v>
      </c>
      <c r="AC62" s="6"/>
      <c r="AD62" s="5">
        <v>45214.0</v>
      </c>
      <c r="AE62" s="6"/>
      <c r="AF62" s="5">
        <v>45215.0</v>
      </c>
      <c r="AG62" s="6"/>
      <c r="AH62" s="5">
        <v>45216.0</v>
      </c>
      <c r="AI62" s="6"/>
      <c r="AJ62" s="5">
        <v>45217.0</v>
      </c>
      <c r="AK62" s="6"/>
      <c r="AL62" s="5">
        <v>45218.0</v>
      </c>
      <c r="AM62" s="6"/>
      <c r="AN62" s="5">
        <v>45219.0</v>
      </c>
      <c r="AO62" s="6"/>
      <c r="AP62" s="5">
        <v>45220.0</v>
      </c>
      <c r="AQ62" s="6"/>
      <c r="AR62" s="5">
        <v>45221.0</v>
      </c>
      <c r="AS62" s="6"/>
      <c r="AT62" s="5">
        <v>45222.0</v>
      </c>
      <c r="AU62" s="6"/>
      <c r="AV62" s="5">
        <v>45223.0</v>
      </c>
      <c r="AW62" s="6"/>
      <c r="AX62" s="5">
        <v>45224.0</v>
      </c>
      <c r="AY62" s="6"/>
      <c r="AZ62" s="5">
        <v>45225.0</v>
      </c>
      <c r="BA62" s="6"/>
      <c r="BB62" s="5">
        <v>45226.0</v>
      </c>
      <c r="BC62" s="6"/>
      <c r="BD62" s="5">
        <v>45227.0</v>
      </c>
      <c r="BE62" s="6"/>
      <c r="BF62" s="5">
        <v>45228.0</v>
      </c>
      <c r="BG62" s="6"/>
      <c r="BH62" s="5">
        <v>45229.0</v>
      </c>
      <c r="BI62" s="6"/>
      <c r="BJ62" s="5">
        <v>45230.0</v>
      </c>
      <c r="BK62" s="6"/>
      <c r="BL62" s="7" t="s">
        <v>1</v>
      </c>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10"/>
    </row>
    <row r="64" ht="79.5" customHeight="1">
      <c r="B64" s="11"/>
      <c r="D64" s="11"/>
      <c r="F64" s="11"/>
      <c r="H64" s="11"/>
      <c r="J64" s="11"/>
      <c r="L64" s="11"/>
      <c r="N64" s="11"/>
      <c r="P64" s="11"/>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0"/>
    </row>
    <row r="65">
      <c r="A65" s="12" t="s">
        <v>24</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
        <f>SUM(B65:BK65)</f>
        <v>0</v>
      </c>
    </row>
    <row r="66">
      <c r="A66" s="4" t="s">
        <v>0</v>
      </c>
      <c r="B66" s="5">
        <v>45200.0</v>
      </c>
      <c r="C66" s="6"/>
      <c r="D66" s="5">
        <v>45201.0</v>
      </c>
      <c r="E66" s="6"/>
      <c r="F66" s="5">
        <v>45202.0</v>
      </c>
      <c r="G66" s="6"/>
      <c r="H66" s="5">
        <v>45203.0</v>
      </c>
      <c r="I66" s="6"/>
      <c r="J66" s="5">
        <v>45204.0</v>
      </c>
      <c r="K66" s="6"/>
      <c r="L66" s="5">
        <v>45205.0</v>
      </c>
      <c r="M66" s="6"/>
      <c r="N66" s="5">
        <v>45206.0</v>
      </c>
      <c r="O66" s="6"/>
      <c r="P66" s="5">
        <v>45207.0</v>
      </c>
      <c r="Q66" s="6"/>
      <c r="R66" s="5">
        <v>45208.0</v>
      </c>
      <c r="S66" s="6"/>
      <c r="T66" s="5">
        <v>45209.0</v>
      </c>
      <c r="U66" s="6"/>
      <c r="V66" s="5">
        <v>45210.0</v>
      </c>
      <c r="W66" s="6"/>
      <c r="X66" s="5">
        <v>45211.0</v>
      </c>
      <c r="Y66" s="6"/>
      <c r="Z66" s="5">
        <v>45212.0</v>
      </c>
      <c r="AA66" s="6"/>
      <c r="AB66" s="5">
        <v>45213.0</v>
      </c>
      <c r="AC66" s="6"/>
      <c r="AD66" s="5">
        <v>45214.0</v>
      </c>
      <c r="AE66" s="6"/>
      <c r="AF66" s="5">
        <v>45215.0</v>
      </c>
      <c r="AG66" s="6"/>
      <c r="AH66" s="5">
        <v>45216.0</v>
      </c>
      <c r="AI66" s="6"/>
      <c r="AJ66" s="5">
        <v>45217.0</v>
      </c>
      <c r="AK66" s="6"/>
      <c r="AL66" s="5">
        <v>45218.0</v>
      </c>
      <c r="AM66" s="6"/>
      <c r="AN66" s="5">
        <v>45219.0</v>
      </c>
      <c r="AO66" s="6"/>
      <c r="AP66" s="5">
        <v>45220.0</v>
      </c>
      <c r="AQ66" s="6"/>
      <c r="AR66" s="5">
        <v>45221.0</v>
      </c>
      <c r="AS66" s="6"/>
      <c r="AT66" s="5">
        <v>45222.0</v>
      </c>
      <c r="AU66" s="6"/>
      <c r="AV66" s="5">
        <v>45223.0</v>
      </c>
      <c r="AW66" s="6"/>
      <c r="AX66" s="5">
        <v>45224.0</v>
      </c>
      <c r="AY66" s="6"/>
      <c r="AZ66" s="5">
        <v>45225.0</v>
      </c>
      <c r="BA66" s="6"/>
      <c r="BB66" s="5">
        <v>45226.0</v>
      </c>
      <c r="BC66" s="6"/>
      <c r="BD66" s="5">
        <v>45227.0</v>
      </c>
      <c r="BE66" s="6"/>
      <c r="BF66" s="5">
        <v>45228.0</v>
      </c>
      <c r="BG66" s="6"/>
      <c r="BH66" s="5">
        <v>45229.0</v>
      </c>
      <c r="BI66" s="6"/>
      <c r="BJ66" s="5">
        <v>45230.0</v>
      </c>
      <c r="BK66" s="6"/>
      <c r="BL66" s="7" t="s">
        <v>1</v>
      </c>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0"/>
    </row>
    <row r="68" ht="79.5" customHeight="1">
      <c r="B68" s="11"/>
      <c r="D68" s="11"/>
      <c r="F68" s="11"/>
      <c r="H68" s="11"/>
      <c r="J68" s="11"/>
      <c r="L68" s="11"/>
      <c r="N68" s="11"/>
      <c r="P68" s="11"/>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0"/>
    </row>
    <row r="69">
      <c r="A69" s="12" t="s">
        <v>24</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
        <f>SUM(B69:BK69)</f>
        <v>0</v>
      </c>
    </row>
    <row r="70">
      <c r="A70" s="4" t="s">
        <v>0</v>
      </c>
      <c r="B70" s="5">
        <v>45200.0</v>
      </c>
      <c r="C70" s="6"/>
      <c r="D70" s="5">
        <v>45201.0</v>
      </c>
      <c r="E70" s="6"/>
      <c r="F70" s="5">
        <v>45202.0</v>
      </c>
      <c r="G70" s="6"/>
      <c r="H70" s="5">
        <v>45203.0</v>
      </c>
      <c r="I70" s="6"/>
      <c r="J70" s="5">
        <v>45204.0</v>
      </c>
      <c r="K70" s="6"/>
      <c r="L70" s="5">
        <v>45205.0</v>
      </c>
      <c r="M70" s="6"/>
      <c r="N70" s="5">
        <v>45206.0</v>
      </c>
      <c r="O70" s="6"/>
      <c r="P70" s="5">
        <v>45207.0</v>
      </c>
      <c r="Q70" s="6"/>
      <c r="R70" s="5">
        <v>45208.0</v>
      </c>
      <c r="S70" s="6"/>
      <c r="T70" s="5">
        <v>45209.0</v>
      </c>
      <c r="U70" s="6"/>
      <c r="V70" s="5">
        <v>45210.0</v>
      </c>
      <c r="W70" s="6"/>
      <c r="X70" s="5">
        <v>45211.0</v>
      </c>
      <c r="Y70" s="6"/>
      <c r="Z70" s="5">
        <v>45212.0</v>
      </c>
      <c r="AA70" s="6"/>
      <c r="AB70" s="5">
        <v>45213.0</v>
      </c>
      <c r="AC70" s="6"/>
      <c r="AD70" s="5">
        <v>45214.0</v>
      </c>
      <c r="AE70" s="6"/>
      <c r="AF70" s="5">
        <v>45215.0</v>
      </c>
      <c r="AG70" s="6"/>
      <c r="AH70" s="5">
        <v>45216.0</v>
      </c>
      <c r="AI70" s="6"/>
      <c r="AJ70" s="5">
        <v>45217.0</v>
      </c>
      <c r="AK70" s="6"/>
      <c r="AL70" s="5">
        <v>45218.0</v>
      </c>
      <c r="AM70" s="6"/>
      <c r="AN70" s="5">
        <v>45219.0</v>
      </c>
      <c r="AO70" s="6"/>
      <c r="AP70" s="5">
        <v>45220.0</v>
      </c>
      <c r="AQ70" s="6"/>
      <c r="AR70" s="5">
        <v>45221.0</v>
      </c>
      <c r="AS70" s="6"/>
      <c r="AT70" s="5">
        <v>45222.0</v>
      </c>
      <c r="AU70" s="6"/>
      <c r="AV70" s="5">
        <v>45223.0</v>
      </c>
      <c r="AW70" s="6"/>
      <c r="AX70" s="5">
        <v>45224.0</v>
      </c>
      <c r="AY70" s="6"/>
      <c r="AZ70" s="5">
        <v>45225.0</v>
      </c>
      <c r="BA70" s="6"/>
      <c r="BB70" s="5">
        <v>45226.0</v>
      </c>
      <c r="BC70" s="6"/>
      <c r="BD70" s="5">
        <v>45227.0</v>
      </c>
      <c r="BE70" s="6"/>
      <c r="BF70" s="5">
        <v>45228.0</v>
      </c>
      <c r="BG70" s="6"/>
      <c r="BH70" s="5">
        <v>45229.0</v>
      </c>
      <c r="BI70" s="6"/>
      <c r="BJ70" s="5">
        <v>45230.0</v>
      </c>
      <c r="BK70" s="6"/>
      <c r="BL70" s="7" t="s">
        <v>1</v>
      </c>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10"/>
    </row>
    <row r="72" ht="79.5" customHeight="1">
      <c r="B72" s="11"/>
      <c r="D72" s="11"/>
      <c r="F72" s="11"/>
      <c r="H72" s="11"/>
      <c r="J72" s="11"/>
      <c r="L72" s="11"/>
      <c r="N72" s="11"/>
      <c r="P72" s="11"/>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0"/>
    </row>
    <row r="73">
      <c r="A73" s="12" t="s">
        <v>24</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
        <f>SUM(B73:BK73)</f>
        <v>0</v>
      </c>
    </row>
    <row r="74">
      <c r="A74" s="4" t="s">
        <v>0</v>
      </c>
      <c r="B74" s="5">
        <v>45200.0</v>
      </c>
      <c r="C74" s="6"/>
      <c r="D74" s="5">
        <v>45201.0</v>
      </c>
      <c r="E74" s="6"/>
      <c r="F74" s="5">
        <v>45202.0</v>
      </c>
      <c r="G74" s="6"/>
      <c r="H74" s="5">
        <v>45203.0</v>
      </c>
      <c r="I74" s="6"/>
      <c r="J74" s="5">
        <v>45204.0</v>
      </c>
      <c r="K74" s="6"/>
      <c r="L74" s="5">
        <v>45205.0</v>
      </c>
      <c r="M74" s="6"/>
      <c r="N74" s="5">
        <v>45206.0</v>
      </c>
      <c r="O74" s="6"/>
      <c r="P74" s="5">
        <v>45207.0</v>
      </c>
      <c r="Q74" s="6"/>
      <c r="R74" s="5">
        <v>45208.0</v>
      </c>
      <c r="S74" s="6"/>
      <c r="T74" s="5">
        <v>45209.0</v>
      </c>
      <c r="U74" s="6"/>
      <c r="V74" s="5">
        <v>45210.0</v>
      </c>
      <c r="W74" s="6"/>
      <c r="X74" s="5">
        <v>45211.0</v>
      </c>
      <c r="Y74" s="6"/>
      <c r="Z74" s="5">
        <v>45212.0</v>
      </c>
      <c r="AA74" s="6"/>
      <c r="AB74" s="5">
        <v>45213.0</v>
      </c>
      <c r="AC74" s="6"/>
      <c r="AD74" s="5">
        <v>45214.0</v>
      </c>
      <c r="AE74" s="6"/>
      <c r="AF74" s="5">
        <v>45215.0</v>
      </c>
      <c r="AG74" s="6"/>
      <c r="AH74" s="5">
        <v>45216.0</v>
      </c>
      <c r="AI74" s="6"/>
      <c r="AJ74" s="5">
        <v>45217.0</v>
      </c>
      <c r="AK74" s="6"/>
      <c r="AL74" s="5">
        <v>45218.0</v>
      </c>
      <c r="AM74" s="6"/>
      <c r="AN74" s="5">
        <v>45219.0</v>
      </c>
      <c r="AO74" s="6"/>
      <c r="AP74" s="5">
        <v>45220.0</v>
      </c>
      <c r="AQ74" s="6"/>
      <c r="AR74" s="5">
        <v>45221.0</v>
      </c>
      <c r="AS74" s="6"/>
      <c r="AT74" s="5">
        <v>45222.0</v>
      </c>
      <c r="AU74" s="6"/>
      <c r="AV74" s="5">
        <v>45223.0</v>
      </c>
      <c r="AW74" s="6"/>
      <c r="AX74" s="5">
        <v>45224.0</v>
      </c>
      <c r="AY74" s="6"/>
      <c r="AZ74" s="5">
        <v>45225.0</v>
      </c>
      <c r="BA74" s="6"/>
      <c r="BB74" s="5">
        <v>45226.0</v>
      </c>
      <c r="BC74" s="6"/>
      <c r="BD74" s="5">
        <v>45227.0</v>
      </c>
      <c r="BE74" s="6"/>
      <c r="BF74" s="5">
        <v>45228.0</v>
      </c>
      <c r="BG74" s="6"/>
      <c r="BH74" s="5">
        <v>45229.0</v>
      </c>
      <c r="BI74" s="6"/>
      <c r="BJ74" s="5">
        <v>45230.0</v>
      </c>
      <c r="BK74" s="6"/>
      <c r="BL74" s="7" t="s">
        <v>1</v>
      </c>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10"/>
    </row>
    <row r="76" ht="79.5" customHeight="1">
      <c r="B76" s="11"/>
      <c r="D76" s="11"/>
      <c r="F76" s="11"/>
      <c r="H76" s="11"/>
      <c r="J76" s="11"/>
      <c r="L76" s="11"/>
      <c r="N76" s="11"/>
      <c r="P76" s="11"/>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0"/>
    </row>
    <row r="77">
      <c r="A77" s="12" t="s">
        <v>24</v>
      </c>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
        <f>SUM(B77:BK77)</f>
        <v>0</v>
      </c>
    </row>
    <row r="78">
      <c r="A78" s="4" t="s">
        <v>0</v>
      </c>
      <c r="B78" s="5">
        <v>45200.0</v>
      </c>
      <c r="C78" s="6"/>
      <c r="D78" s="5">
        <v>45201.0</v>
      </c>
      <c r="E78" s="6"/>
      <c r="F78" s="5">
        <v>45202.0</v>
      </c>
      <c r="G78" s="6"/>
      <c r="H78" s="5">
        <v>45203.0</v>
      </c>
      <c r="I78" s="6"/>
      <c r="J78" s="5">
        <v>45204.0</v>
      </c>
      <c r="K78" s="6"/>
      <c r="L78" s="5">
        <v>45205.0</v>
      </c>
      <c r="M78" s="6"/>
      <c r="N78" s="5">
        <v>45206.0</v>
      </c>
      <c r="O78" s="6"/>
      <c r="P78" s="5">
        <v>45207.0</v>
      </c>
      <c r="Q78" s="6"/>
      <c r="R78" s="5">
        <v>45208.0</v>
      </c>
      <c r="S78" s="6"/>
      <c r="T78" s="5">
        <v>45209.0</v>
      </c>
      <c r="U78" s="6"/>
      <c r="V78" s="5">
        <v>45210.0</v>
      </c>
      <c r="W78" s="6"/>
      <c r="X78" s="5">
        <v>45211.0</v>
      </c>
      <c r="Y78" s="6"/>
      <c r="Z78" s="5">
        <v>45212.0</v>
      </c>
      <c r="AA78" s="6"/>
      <c r="AB78" s="5">
        <v>45213.0</v>
      </c>
      <c r="AC78" s="6"/>
      <c r="AD78" s="5">
        <v>45214.0</v>
      </c>
      <c r="AE78" s="6"/>
      <c r="AF78" s="5">
        <v>45215.0</v>
      </c>
      <c r="AG78" s="6"/>
      <c r="AH78" s="5">
        <v>45216.0</v>
      </c>
      <c r="AI78" s="6"/>
      <c r="AJ78" s="5">
        <v>45217.0</v>
      </c>
      <c r="AK78" s="6"/>
      <c r="AL78" s="5">
        <v>45218.0</v>
      </c>
      <c r="AM78" s="6"/>
      <c r="AN78" s="5">
        <v>45219.0</v>
      </c>
      <c r="AO78" s="6"/>
      <c r="AP78" s="5">
        <v>45220.0</v>
      </c>
      <c r="AQ78" s="6"/>
      <c r="AR78" s="5">
        <v>45221.0</v>
      </c>
      <c r="AS78" s="6"/>
      <c r="AT78" s="5">
        <v>45222.0</v>
      </c>
      <c r="AU78" s="6"/>
      <c r="AV78" s="5">
        <v>45223.0</v>
      </c>
      <c r="AW78" s="6"/>
      <c r="AX78" s="5">
        <v>45224.0</v>
      </c>
      <c r="AY78" s="6"/>
      <c r="AZ78" s="5">
        <v>45225.0</v>
      </c>
      <c r="BA78" s="6"/>
      <c r="BB78" s="5">
        <v>45226.0</v>
      </c>
      <c r="BC78" s="6"/>
      <c r="BD78" s="5">
        <v>45227.0</v>
      </c>
      <c r="BE78" s="6"/>
      <c r="BF78" s="5">
        <v>45228.0</v>
      </c>
      <c r="BG78" s="6"/>
      <c r="BH78" s="5">
        <v>45229.0</v>
      </c>
      <c r="BI78" s="6"/>
      <c r="BJ78" s="5">
        <v>45230.0</v>
      </c>
      <c r="BK78" s="6"/>
      <c r="BL78" s="7" t="s">
        <v>1</v>
      </c>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10"/>
    </row>
    <row r="80" ht="79.5" customHeight="1">
      <c r="B80" s="11"/>
      <c r="D80" s="11"/>
      <c r="F80" s="11"/>
      <c r="H80" s="11"/>
      <c r="J80" s="11"/>
      <c r="L80" s="11"/>
      <c r="N80" s="11"/>
      <c r="P80" s="11"/>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0"/>
    </row>
    <row r="81">
      <c r="A81" s="12" t="s">
        <v>24</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
        <f>SUM(B81:BK81)</f>
        <v>0</v>
      </c>
    </row>
    <row r="82">
      <c r="A82" s="4" t="s">
        <v>0</v>
      </c>
      <c r="B82" s="5">
        <v>45200.0</v>
      </c>
      <c r="C82" s="6"/>
      <c r="D82" s="5">
        <v>45201.0</v>
      </c>
      <c r="E82" s="6"/>
      <c r="F82" s="5">
        <v>45202.0</v>
      </c>
      <c r="G82" s="6"/>
      <c r="H82" s="5">
        <v>45203.0</v>
      </c>
      <c r="I82" s="6"/>
      <c r="J82" s="5">
        <v>45204.0</v>
      </c>
      <c r="K82" s="6"/>
      <c r="L82" s="5">
        <v>45205.0</v>
      </c>
      <c r="M82" s="6"/>
      <c r="N82" s="5">
        <v>45206.0</v>
      </c>
      <c r="O82" s="6"/>
      <c r="P82" s="5">
        <v>45207.0</v>
      </c>
      <c r="Q82" s="6"/>
      <c r="R82" s="5">
        <v>45208.0</v>
      </c>
      <c r="S82" s="6"/>
      <c r="T82" s="5">
        <v>45209.0</v>
      </c>
      <c r="U82" s="6"/>
      <c r="V82" s="5">
        <v>45210.0</v>
      </c>
      <c r="W82" s="6"/>
      <c r="X82" s="5">
        <v>45211.0</v>
      </c>
      <c r="Y82" s="6"/>
      <c r="Z82" s="5">
        <v>45212.0</v>
      </c>
      <c r="AA82" s="6"/>
      <c r="AB82" s="5">
        <v>45213.0</v>
      </c>
      <c r="AC82" s="6"/>
      <c r="AD82" s="5">
        <v>45214.0</v>
      </c>
      <c r="AE82" s="6"/>
      <c r="AF82" s="5">
        <v>45215.0</v>
      </c>
      <c r="AG82" s="6"/>
      <c r="AH82" s="5">
        <v>45216.0</v>
      </c>
      <c r="AI82" s="6"/>
      <c r="AJ82" s="5">
        <v>45217.0</v>
      </c>
      <c r="AK82" s="6"/>
      <c r="AL82" s="5">
        <v>45218.0</v>
      </c>
      <c r="AM82" s="6"/>
      <c r="AN82" s="5">
        <v>45219.0</v>
      </c>
      <c r="AO82" s="6"/>
      <c r="AP82" s="5">
        <v>45220.0</v>
      </c>
      <c r="AQ82" s="6"/>
      <c r="AR82" s="5">
        <v>45221.0</v>
      </c>
      <c r="AS82" s="6"/>
      <c r="AT82" s="5">
        <v>45222.0</v>
      </c>
      <c r="AU82" s="6"/>
      <c r="AV82" s="5">
        <v>45223.0</v>
      </c>
      <c r="AW82" s="6"/>
      <c r="AX82" s="5">
        <v>45224.0</v>
      </c>
      <c r="AY82" s="6"/>
      <c r="AZ82" s="5">
        <v>45225.0</v>
      </c>
      <c r="BA82" s="6"/>
      <c r="BB82" s="5">
        <v>45226.0</v>
      </c>
      <c r="BC82" s="6"/>
      <c r="BD82" s="5">
        <v>45227.0</v>
      </c>
      <c r="BE82" s="6"/>
      <c r="BF82" s="5">
        <v>45228.0</v>
      </c>
      <c r="BG82" s="6"/>
      <c r="BH82" s="5">
        <v>45229.0</v>
      </c>
      <c r="BI82" s="6"/>
      <c r="BJ82" s="5">
        <v>45230.0</v>
      </c>
      <c r="BK82" s="6"/>
      <c r="BL82" s="7" t="s">
        <v>1</v>
      </c>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10"/>
    </row>
    <row r="84" ht="79.5" customHeight="1">
      <c r="B84" s="11"/>
      <c r="D84" s="11"/>
      <c r="F84" s="11"/>
      <c r="H84" s="11"/>
      <c r="J84" s="11"/>
      <c r="L84" s="11"/>
      <c r="N84" s="11"/>
      <c r="P84" s="11"/>
      <c r="R84" s="11"/>
      <c r="T84" s="11"/>
      <c r="V84" s="11"/>
      <c r="X84" s="11"/>
      <c r="Z84" s="11"/>
      <c r="AB84" s="11"/>
      <c r="AD84" s="11"/>
      <c r="AF84" s="11"/>
      <c r="AH84" s="11"/>
      <c r="AJ84" s="11"/>
      <c r="AL84" s="11"/>
      <c r="AN84" s="11"/>
      <c r="AP84" s="11"/>
      <c r="AR84" s="11"/>
      <c r="AT84" s="11"/>
      <c r="AV84" s="11"/>
      <c r="AX84" s="11"/>
      <c r="AZ84" s="11"/>
      <c r="BB84" s="11"/>
      <c r="BD84" s="11"/>
      <c r="BF84" s="11"/>
      <c r="BH84" s="11"/>
      <c r="BJ84" s="11"/>
      <c r="BL84" s="10"/>
    </row>
    <row r="85">
      <c r="A85" s="12" t="s">
        <v>24</v>
      </c>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
        <f>SUM(B85:BK85)</f>
        <v>0</v>
      </c>
    </row>
    <row r="86">
      <c r="A86" s="4" t="s">
        <v>0</v>
      </c>
      <c r="B86" s="5">
        <v>45200.0</v>
      </c>
      <c r="C86" s="6"/>
      <c r="D86" s="5">
        <v>45201.0</v>
      </c>
      <c r="E86" s="6"/>
      <c r="F86" s="5">
        <v>45202.0</v>
      </c>
      <c r="G86" s="6"/>
      <c r="H86" s="5">
        <v>45203.0</v>
      </c>
      <c r="I86" s="6"/>
      <c r="J86" s="5">
        <v>45204.0</v>
      </c>
      <c r="K86" s="6"/>
      <c r="L86" s="5">
        <v>45205.0</v>
      </c>
      <c r="M86" s="6"/>
      <c r="N86" s="5">
        <v>45206.0</v>
      </c>
      <c r="O86" s="6"/>
      <c r="P86" s="5">
        <v>45207.0</v>
      </c>
      <c r="Q86" s="6"/>
      <c r="R86" s="5">
        <v>45208.0</v>
      </c>
      <c r="S86" s="6"/>
      <c r="T86" s="5">
        <v>45209.0</v>
      </c>
      <c r="U86" s="6"/>
      <c r="V86" s="5">
        <v>45210.0</v>
      </c>
      <c r="W86" s="6"/>
      <c r="X86" s="5">
        <v>45211.0</v>
      </c>
      <c r="Y86" s="6"/>
      <c r="Z86" s="5">
        <v>45212.0</v>
      </c>
      <c r="AA86" s="6"/>
      <c r="AB86" s="5">
        <v>45213.0</v>
      </c>
      <c r="AC86" s="6"/>
      <c r="AD86" s="5">
        <v>45214.0</v>
      </c>
      <c r="AE86" s="6"/>
      <c r="AF86" s="5">
        <v>45215.0</v>
      </c>
      <c r="AG86" s="6"/>
      <c r="AH86" s="5">
        <v>45216.0</v>
      </c>
      <c r="AI86" s="6"/>
      <c r="AJ86" s="5">
        <v>45217.0</v>
      </c>
      <c r="AK86" s="6"/>
      <c r="AL86" s="5">
        <v>45218.0</v>
      </c>
      <c r="AM86" s="6"/>
      <c r="AN86" s="5">
        <v>45219.0</v>
      </c>
      <c r="AO86" s="6"/>
      <c r="AP86" s="5">
        <v>45220.0</v>
      </c>
      <c r="AQ86" s="6"/>
      <c r="AR86" s="5">
        <v>45221.0</v>
      </c>
      <c r="AS86" s="6"/>
      <c r="AT86" s="5">
        <v>45222.0</v>
      </c>
      <c r="AU86" s="6"/>
      <c r="AV86" s="5">
        <v>45223.0</v>
      </c>
      <c r="AW86" s="6"/>
      <c r="AX86" s="5">
        <v>45224.0</v>
      </c>
      <c r="AY86" s="6"/>
      <c r="AZ86" s="5">
        <v>45225.0</v>
      </c>
      <c r="BA86" s="6"/>
      <c r="BB86" s="5">
        <v>45226.0</v>
      </c>
      <c r="BC86" s="6"/>
      <c r="BD86" s="5">
        <v>45227.0</v>
      </c>
      <c r="BE86" s="6"/>
      <c r="BF86" s="5">
        <v>45228.0</v>
      </c>
      <c r="BG86" s="6"/>
      <c r="BH86" s="5">
        <v>45229.0</v>
      </c>
      <c r="BI86" s="6"/>
      <c r="BJ86" s="5">
        <v>45230.0</v>
      </c>
      <c r="BK86" s="6"/>
      <c r="BL86" s="7" t="s">
        <v>1</v>
      </c>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10"/>
    </row>
    <row r="88" ht="79.5" customHeight="1">
      <c r="B88" s="11"/>
      <c r="D88" s="11"/>
      <c r="F88" s="11"/>
      <c r="H88" s="11"/>
      <c r="J88" s="11"/>
      <c r="L88" s="11"/>
      <c r="N88" s="11"/>
      <c r="P88" s="11"/>
      <c r="R88" s="11"/>
      <c r="T88" s="11"/>
      <c r="V88" s="11"/>
      <c r="X88" s="11"/>
      <c r="Z88" s="11"/>
      <c r="AB88" s="11"/>
      <c r="AD88" s="11"/>
      <c r="AF88" s="11"/>
      <c r="AH88" s="11"/>
      <c r="AJ88" s="11"/>
      <c r="AL88" s="11"/>
      <c r="AN88" s="11"/>
      <c r="AP88" s="11"/>
      <c r="AR88" s="11"/>
      <c r="AT88" s="11"/>
      <c r="AV88" s="11"/>
      <c r="AX88" s="11"/>
      <c r="AZ88" s="11"/>
      <c r="BB88" s="11"/>
      <c r="BD88" s="11"/>
      <c r="BF88" s="11"/>
      <c r="BH88" s="11"/>
      <c r="BJ88" s="11"/>
      <c r="BL88" s="10"/>
    </row>
    <row r="89">
      <c r="A89" s="12" t="s">
        <v>24</v>
      </c>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
        <f>SUM(B89:BK89)</f>
        <v>0</v>
      </c>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6"/>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3"/>
      <c r="AC91" s="2"/>
      <c r="AD91" s="2"/>
      <c r="AE91" s="2"/>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3"/>
      <c r="AC92" s="2"/>
      <c r="AD92" s="2"/>
      <c r="AE92" s="2"/>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3"/>
      <c r="AC93" s="2"/>
      <c r="AD93" s="2"/>
      <c r="AE93" s="2"/>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3"/>
      <c r="AC94" s="2"/>
      <c r="AD94" s="2"/>
      <c r="AE94" s="2"/>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3"/>
      <c r="AC95" s="2"/>
      <c r="AD95" s="2"/>
      <c r="AE95" s="2"/>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3"/>
      <c r="AC96" s="2"/>
      <c r="AD96" s="2"/>
      <c r="AE96" s="2"/>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3"/>
      <c r="AC97" s="2"/>
      <c r="AD97" s="2"/>
      <c r="AE97" s="2"/>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3"/>
      <c r="AC98" s="2"/>
      <c r="AD98" s="2"/>
      <c r="AE98" s="2"/>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3"/>
      <c r="AC99" s="2"/>
      <c r="AD99" s="2"/>
      <c r="AE99" s="2"/>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3"/>
      <c r="AC100" s="2"/>
      <c r="AD100" s="2"/>
      <c r="AE100" s="2"/>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3"/>
      <c r="AC101" s="2"/>
      <c r="AD101" s="2"/>
      <c r="AE101" s="2"/>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3"/>
      <c r="AC102" s="2"/>
      <c r="AD102" s="2"/>
      <c r="AE102" s="2"/>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3"/>
      <c r="AC103" s="2"/>
      <c r="AD103" s="2"/>
      <c r="AE103" s="2"/>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3"/>
      <c r="AC104" s="2"/>
      <c r="AD104" s="2"/>
      <c r="AE104" s="2"/>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3"/>
      <c r="AC105" s="2"/>
      <c r="AD105" s="2"/>
      <c r="AE105" s="2"/>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3"/>
      <c r="AC106" s="2"/>
      <c r="AD106" s="2"/>
      <c r="AE106" s="2"/>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3"/>
      <c r="AC107" s="2"/>
      <c r="AD107" s="2"/>
      <c r="AE107" s="2"/>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3"/>
      <c r="AC108" s="2"/>
      <c r="AD108" s="2"/>
      <c r="AE108" s="2"/>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3"/>
      <c r="AC109" s="2"/>
      <c r="AD109" s="2"/>
      <c r="AE109" s="2"/>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3"/>
      <c r="AC110" s="2"/>
      <c r="AD110" s="2"/>
      <c r="AE110" s="2"/>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3"/>
      <c r="AC111" s="2"/>
      <c r="AD111" s="2"/>
      <c r="AE111" s="2"/>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3"/>
      <c r="AC112" s="2"/>
      <c r="AD112" s="2"/>
      <c r="AE112" s="2"/>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3"/>
      <c r="AC113" s="2"/>
      <c r="AD113" s="2"/>
      <c r="AE113" s="2"/>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3"/>
      <c r="AC114" s="2"/>
      <c r="AD114" s="2"/>
      <c r="AE114" s="2"/>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3"/>
      <c r="AC115" s="2"/>
      <c r="AD115" s="2"/>
      <c r="AE115" s="2"/>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3"/>
      <c r="AC116" s="2"/>
      <c r="AD116" s="2"/>
      <c r="AE116" s="2"/>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3"/>
      <c r="AC117" s="2"/>
      <c r="AD117" s="2"/>
      <c r="AE117" s="2"/>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3"/>
      <c r="AC118" s="2"/>
      <c r="AD118" s="2"/>
      <c r="AE118" s="2"/>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3"/>
      <c r="AC119" s="2"/>
      <c r="AD119" s="2"/>
      <c r="AE119" s="2"/>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3"/>
      <c r="AC120" s="2"/>
      <c r="AD120" s="2"/>
      <c r="AE120" s="2"/>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3"/>
      <c r="AC121" s="2"/>
      <c r="AD121" s="2"/>
      <c r="AE121" s="2"/>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3"/>
      <c r="AC122" s="2"/>
      <c r="AD122" s="2"/>
      <c r="AE122" s="2"/>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3"/>
      <c r="AC123" s="2"/>
      <c r="AD123" s="2"/>
      <c r="AE123" s="2"/>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3"/>
      <c r="AC124" s="2"/>
      <c r="AD124" s="2"/>
      <c r="AE124" s="2"/>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3"/>
      <c r="AC125" s="2"/>
      <c r="AD125" s="2"/>
      <c r="AE125" s="2"/>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3"/>
      <c r="AC126" s="2"/>
      <c r="AD126" s="2"/>
      <c r="AE126" s="2"/>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3"/>
      <c r="AC127" s="2"/>
      <c r="AD127" s="2"/>
      <c r="AE127" s="2"/>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3"/>
      <c r="AC128" s="2"/>
      <c r="AD128" s="2"/>
      <c r="AE128" s="2"/>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3"/>
      <c r="AC129" s="2"/>
      <c r="AD129" s="2"/>
      <c r="AE129" s="2"/>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3"/>
      <c r="AC130" s="2"/>
      <c r="AD130" s="2"/>
      <c r="AE130" s="2"/>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3"/>
      <c r="AC131" s="2"/>
      <c r="AD131" s="2"/>
      <c r="AE131" s="2"/>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3"/>
      <c r="AC132" s="2"/>
      <c r="AD132" s="2"/>
      <c r="AE132" s="2"/>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3"/>
      <c r="AC133" s="2"/>
      <c r="AD133" s="2"/>
      <c r="AE133" s="2"/>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3"/>
      <c r="AC134" s="2"/>
      <c r="AD134" s="2"/>
      <c r="AE134" s="2"/>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3"/>
      <c r="AC135" s="2"/>
      <c r="AD135" s="2"/>
      <c r="AE135" s="2"/>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3"/>
      <c r="AC136" s="2"/>
      <c r="AD136" s="2"/>
      <c r="AE136" s="2"/>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3"/>
      <c r="AC137" s="2"/>
      <c r="AD137" s="2"/>
      <c r="AE137" s="2"/>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3"/>
      <c r="AC138" s="2"/>
      <c r="AD138" s="2"/>
      <c r="AE138" s="2"/>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3"/>
      <c r="AC139" s="2"/>
      <c r="AD139" s="2"/>
      <c r="AE139" s="2"/>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3"/>
      <c r="AC140" s="2"/>
      <c r="AD140" s="2"/>
      <c r="AE140" s="2"/>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3"/>
      <c r="AC141" s="2"/>
      <c r="AD141" s="2"/>
      <c r="AE141" s="2"/>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3"/>
      <c r="AC142" s="2"/>
      <c r="AD142" s="2"/>
      <c r="AE142" s="2"/>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3"/>
      <c r="AC143" s="2"/>
      <c r="AD143" s="2"/>
      <c r="AE143" s="2"/>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3"/>
      <c r="AC144" s="2"/>
      <c r="AD144" s="2"/>
      <c r="AE144" s="2"/>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3"/>
      <c r="AC145" s="2"/>
      <c r="AD145" s="2"/>
      <c r="AE145" s="2"/>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3"/>
      <c r="AC146" s="2"/>
      <c r="AD146" s="2"/>
      <c r="AE146" s="2"/>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3"/>
      <c r="AC147" s="2"/>
      <c r="AD147" s="2"/>
      <c r="AE147" s="2"/>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3"/>
      <c r="AC148" s="2"/>
      <c r="AD148" s="2"/>
      <c r="AE148" s="2"/>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3"/>
      <c r="AC149" s="2"/>
      <c r="AD149" s="2"/>
      <c r="AE149" s="2"/>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3"/>
      <c r="AC150" s="2"/>
      <c r="AD150" s="2"/>
      <c r="AE150" s="2"/>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3"/>
      <c r="AC151" s="2"/>
      <c r="AD151" s="2"/>
      <c r="AE151" s="2"/>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3"/>
      <c r="AC152" s="2"/>
      <c r="AD152" s="2"/>
      <c r="AE152" s="2"/>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3"/>
      <c r="AC153" s="2"/>
      <c r="AD153" s="2"/>
      <c r="AE153" s="2"/>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3"/>
      <c r="AC154" s="2"/>
      <c r="AD154" s="2"/>
      <c r="AE154" s="2"/>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3"/>
      <c r="AC155" s="2"/>
      <c r="AD155" s="2"/>
      <c r="AE155" s="2"/>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3"/>
      <c r="AC156" s="2"/>
      <c r="AD156" s="2"/>
      <c r="AE156" s="2"/>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3"/>
      <c r="AC157" s="2"/>
      <c r="AD157" s="2"/>
      <c r="AE157" s="2"/>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3"/>
      <c r="AC158" s="2"/>
      <c r="AD158" s="2"/>
      <c r="AE158" s="2"/>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3"/>
      <c r="AC159" s="2"/>
      <c r="AD159" s="2"/>
      <c r="AE159" s="2"/>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3"/>
      <c r="AC160" s="2"/>
      <c r="AD160" s="2"/>
      <c r="AE160" s="2"/>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3"/>
      <c r="AC161" s="2"/>
      <c r="AD161" s="2"/>
      <c r="AE161" s="2"/>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3"/>
      <c r="AC162" s="2"/>
      <c r="AD162" s="2"/>
      <c r="AE162" s="2"/>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3"/>
      <c r="AC163" s="2"/>
      <c r="AD163" s="2"/>
      <c r="AE163" s="2"/>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3"/>
      <c r="AC164" s="2"/>
      <c r="AD164" s="2"/>
      <c r="AE164" s="2"/>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3"/>
      <c r="AC165" s="2"/>
      <c r="AD165" s="2"/>
      <c r="AE165" s="2"/>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3"/>
      <c r="AC166" s="2"/>
      <c r="AD166" s="2"/>
      <c r="AE166" s="2"/>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3"/>
      <c r="AC167" s="2"/>
      <c r="AD167" s="2"/>
      <c r="AE167" s="2"/>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3"/>
      <c r="AC168" s="2"/>
      <c r="AD168" s="2"/>
      <c r="AE168" s="2"/>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3"/>
      <c r="AC169" s="2"/>
      <c r="AD169" s="2"/>
      <c r="AE169" s="2"/>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3"/>
      <c r="AC170" s="2"/>
      <c r="AD170" s="2"/>
      <c r="AE170" s="2"/>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3"/>
      <c r="AC171" s="2"/>
      <c r="AD171" s="2"/>
      <c r="AE171" s="2"/>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3"/>
      <c r="AC172" s="2"/>
      <c r="AD172" s="2"/>
      <c r="AE172" s="2"/>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3"/>
      <c r="AC173" s="2"/>
      <c r="AD173" s="2"/>
      <c r="AE173" s="2"/>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3"/>
      <c r="AC174" s="2"/>
      <c r="AD174" s="2"/>
      <c r="AE174" s="2"/>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3"/>
      <c r="AC175" s="2"/>
      <c r="AD175" s="2"/>
      <c r="AE175" s="2"/>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3"/>
      <c r="AC176" s="2"/>
      <c r="AD176" s="2"/>
      <c r="AE176" s="2"/>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3"/>
      <c r="AC177" s="2"/>
      <c r="AD177" s="2"/>
      <c r="AE177" s="2"/>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3"/>
      <c r="AC178" s="2"/>
      <c r="AD178" s="2"/>
      <c r="AE178" s="2"/>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3"/>
      <c r="AC179" s="2"/>
      <c r="AD179" s="2"/>
      <c r="AE179" s="2"/>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3"/>
      <c r="AC180" s="2"/>
      <c r="AD180" s="2"/>
      <c r="AE180" s="2"/>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3"/>
      <c r="AC181" s="2"/>
      <c r="AD181" s="2"/>
      <c r="AE181" s="2"/>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3"/>
      <c r="AC182" s="2"/>
      <c r="AD182" s="2"/>
      <c r="AE182" s="2"/>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3"/>
      <c r="AC183" s="2"/>
      <c r="AD183" s="2"/>
      <c r="AE183" s="2"/>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3"/>
      <c r="AC184" s="2"/>
      <c r="AD184" s="2"/>
      <c r="AE184" s="2"/>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3"/>
      <c r="AC185" s="2"/>
      <c r="AD185" s="2"/>
      <c r="AE185" s="2"/>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3"/>
      <c r="AC186" s="2"/>
      <c r="AD186" s="2"/>
      <c r="AE186" s="2"/>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3"/>
      <c r="AC187" s="2"/>
      <c r="AD187" s="2"/>
      <c r="AE187" s="2"/>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3"/>
      <c r="AC188" s="2"/>
      <c r="AD188" s="2"/>
      <c r="AE188" s="2"/>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3"/>
      <c r="AC189" s="2"/>
      <c r="AD189" s="2"/>
      <c r="AE189" s="2"/>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3"/>
      <c r="AC190" s="2"/>
      <c r="AD190" s="2"/>
      <c r="AE190" s="2"/>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3"/>
      <c r="AC191" s="2"/>
      <c r="AD191" s="2"/>
      <c r="AE191" s="2"/>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3"/>
      <c r="AC192" s="2"/>
      <c r="AD192" s="2"/>
      <c r="AE192" s="2"/>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3"/>
      <c r="AC193" s="2"/>
      <c r="AD193" s="2"/>
      <c r="AE193" s="2"/>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3"/>
      <c r="AC194" s="2"/>
      <c r="AD194" s="2"/>
      <c r="AE194" s="2"/>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3"/>
      <c r="AC195" s="2"/>
      <c r="AD195" s="2"/>
      <c r="AE195" s="2"/>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3"/>
      <c r="AC196" s="2"/>
      <c r="AD196" s="2"/>
      <c r="AE196" s="2"/>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3"/>
      <c r="AC197" s="2"/>
      <c r="AD197" s="2"/>
      <c r="AE197" s="2"/>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3"/>
      <c r="AC198" s="2"/>
      <c r="AD198" s="2"/>
      <c r="AE198" s="2"/>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3"/>
      <c r="AC199" s="2"/>
      <c r="AD199" s="2"/>
      <c r="AE199" s="2"/>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3"/>
      <c r="AC200" s="2"/>
      <c r="AD200" s="2"/>
      <c r="AE200" s="2"/>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3"/>
      <c r="AC201" s="2"/>
      <c r="AD201" s="2"/>
      <c r="AE201" s="2"/>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3"/>
      <c r="AC202" s="2"/>
      <c r="AD202" s="2"/>
      <c r="AE202" s="2"/>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3"/>
      <c r="AC203" s="2"/>
      <c r="AD203" s="2"/>
      <c r="AE203" s="2"/>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3"/>
      <c r="AC204" s="2"/>
      <c r="AD204" s="2"/>
      <c r="AE204" s="2"/>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3"/>
      <c r="AC205" s="2"/>
      <c r="AD205" s="2"/>
      <c r="AE205" s="2"/>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3"/>
      <c r="AC206" s="2"/>
      <c r="AD206" s="2"/>
      <c r="AE206" s="2"/>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3"/>
      <c r="AC207" s="2"/>
      <c r="AD207" s="2"/>
      <c r="AE207" s="2"/>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3"/>
      <c r="AC208" s="2"/>
      <c r="AD208" s="2"/>
      <c r="AE208" s="2"/>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3"/>
      <c r="AC209" s="2"/>
      <c r="AD209" s="2"/>
      <c r="AE209" s="2"/>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3"/>
      <c r="AC210" s="2"/>
      <c r="AD210" s="2"/>
      <c r="AE210" s="2"/>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3"/>
      <c r="AC211" s="2"/>
      <c r="AD211" s="2"/>
      <c r="AE211" s="2"/>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3"/>
      <c r="AC212" s="2"/>
      <c r="AD212" s="2"/>
      <c r="AE212" s="2"/>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3"/>
      <c r="AC213" s="2"/>
      <c r="AD213" s="2"/>
      <c r="AE213" s="2"/>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3"/>
      <c r="AC214" s="2"/>
      <c r="AD214" s="2"/>
      <c r="AE214" s="2"/>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3"/>
      <c r="AC215" s="2"/>
      <c r="AD215" s="2"/>
      <c r="AE215" s="2"/>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3"/>
      <c r="AC216" s="2"/>
      <c r="AD216" s="2"/>
      <c r="AE216" s="2"/>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3"/>
      <c r="AC217" s="2"/>
      <c r="AD217" s="2"/>
      <c r="AE217" s="2"/>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3"/>
      <c r="AC218" s="2"/>
      <c r="AD218" s="2"/>
      <c r="AE218" s="2"/>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3"/>
      <c r="AC219" s="2"/>
      <c r="AD219" s="2"/>
      <c r="AE219" s="2"/>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3"/>
      <c r="AC220" s="2"/>
      <c r="AD220" s="2"/>
      <c r="AE220" s="2"/>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3"/>
      <c r="AC221" s="2"/>
      <c r="AD221" s="2"/>
      <c r="AE221" s="2"/>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3"/>
      <c r="AC222" s="2"/>
      <c r="AD222" s="2"/>
      <c r="AE222" s="2"/>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3"/>
      <c r="AC223" s="2"/>
      <c r="AD223" s="2"/>
      <c r="AE223" s="2"/>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3"/>
      <c r="AC224" s="2"/>
      <c r="AD224" s="2"/>
      <c r="AE224" s="2"/>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3"/>
      <c r="AC225" s="2"/>
      <c r="AD225" s="2"/>
      <c r="AE225" s="2"/>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3"/>
      <c r="AC226" s="2"/>
      <c r="AD226" s="2"/>
      <c r="AE226" s="2"/>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3"/>
      <c r="AC227" s="2"/>
      <c r="AD227" s="2"/>
      <c r="AE227" s="2"/>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3"/>
      <c r="AC228" s="2"/>
      <c r="AD228" s="2"/>
      <c r="AE228" s="2"/>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3"/>
      <c r="AC229" s="2"/>
      <c r="AD229" s="2"/>
      <c r="AE229" s="2"/>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3"/>
      <c r="AC230" s="2"/>
      <c r="AD230" s="2"/>
      <c r="AE230" s="2"/>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3"/>
      <c r="AC231" s="2"/>
      <c r="AD231" s="2"/>
      <c r="AE231" s="2"/>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3"/>
      <c r="AC232" s="2"/>
      <c r="AD232" s="2"/>
      <c r="AE232" s="2"/>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3"/>
      <c r="AC233" s="2"/>
      <c r="AD233" s="2"/>
      <c r="AE233" s="2"/>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3"/>
      <c r="AC234" s="2"/>
      <c r="AD234" s="2"/>
      <c r="AE234" s="2"/>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3"/>
      <c r="AC235" s="2"/>
      <c r="AD235" s="2"/>
      <c r="AE235" s="2"/>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3"/>
      <c r="AC236" s="2"/>
      <c r="AD236" s="2"/>
      <c r="AE236" s="2"/>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3"/>
      <c r="AC237" s="2"/>
      <c r="AD237" s="2"/>
      <c r="AE237" s="2"/>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3"/>
      <c r="AC238" s="2"/>
      <c r="AD238" s="2"/>
      <c r="AE238" s="2"/>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3"/>
      <c r="AC239" s="2"/>
      <c r="AD239" s="2"/>
      <c r="AE239" s="2"/>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3"/>
      <c r="AC240" s="2"/>
      <c r="AD240" s="2"/>
      <c r="AE240" s="2"/>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3"/>
      <c r="AC241" s="2"/>
      <c r="AD241" s="2"/>
      <c r="AE241" s="2"/>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3"/>
      <c r="AC242" s="2"/>
      <c r="AD242" s="2"/>
      <c r="AE242" s="2"/>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3"/>
      <c r="AC243" s="2"/>
      <c r="AD243" s="2"/>
      <c r="AE243" s="2"/>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3"/>
      <c r="AC244" s="2"/>
      <c r="AD244" s="2"/>
      <c r="AE244" s="2"/>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3"/>
      <c r="AC245" s="2"/>
      <c r="AD245" s="2"/>
      <c r="AE245" s="2"/>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3"/>
      <c r="AC246" s="2"/>
      <c r="AD246" s="2"/>
      <c r="AE246" s="2"/>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3"/>
      <c r="AC247" s="2"/>
      <c r="AD247" s="2"/>
      <c r="AE247" s="2"/>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3"/>
      <c r="AC248" s="2"/>
      <c r="AD248" s="2"/>
      <c r="AE248" s="2"/>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3"/>
      <c r="AC249" s="2"/>
      <c r="AD249" s="2"/>
      <c r="AE249" s="2"/>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3"/>
      <c r="AC250" s="2"/>
      <c r="AD250" s="2"/>
      <c r="AE250" s="2"/>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3"/>
      <c r="AC251" s="2"/>
      <c r="AD251" s="2"/>
      <c r="AE251" s="2"/>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3"/>
      <c r="AC252" s="2"/>
      <c r="AD252" s="2"/>
      <c r="AE252" s="2"/>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3"/>
      <c r="AC253" s="2"/>
      <c r="AD253" s="2"/>
      <c r="AE253" s="2"/>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3"/>
      <c r="AC254" s="2"/>
      <c r="AD254" s="2"/>
      <c r="AE254" s="2"/>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3"/>
      <c r="AC255" s="2"/>
      <c r="AD255" s="2"/>
      <c r="AE255" s="2"/>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3"/>
      <c r="AC256" s="2"/>
      <c r="AD256" s="2"/>
      <c r="AE256" s="2"/>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3"/>
      <c r="AC257" s="2"/>
      <c r="AD257" s="2"/>
      <c r="AE257" s="2"/>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3"/>
      <c r="AC258" s="2"/>
      <c r="AD258" s="2"/>
      <c r="AE258" s="2"/>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3"/>
      <c r="AC259" s="2"/>
      <c r="AD259" s="2"/>
      <c r="AE259" s="2"/>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3"/>
      <c r="AC260" s="2"/>
      <c r="AD260" s="2"/>
      <c r="AE260" s="2"/>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3"/>
      <c r="AC261" s="2"/>
      <c r="AD261" s="2"/>
      <c r="AE261" s="2"/>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3"/>
      <c r="AC262" s="2"/>
      <c r="AD262" s="2"/>
      <c r="AE262" s="2"/>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3"/>
      <c r="AC263" s="2"/>
      <c r="AD263" s="2"/>
      <c r="AE263" s="2"/>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3"/>
      <c r="AC264" s="2"/>
      <c r="AD264" s="2"/>
      <c r="AE264" s="2"/>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3"/>
      <c r="AC265" s="2"/>
      <c r="AD265" s="2"/>
      <c r="AE265" s="2"/>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3"/>
      <c r="AC266" s="2"/>
      <c r="AD266" s="2"/>
      <c r="AE266" s="2"/>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3"/>
      <c r="AC267" s="2"/>
      <c r="AD267" s="2"/>
      <c r="AE267" s="2"/>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3"/>
      <c r="AC268" s="2"/>
      <c r="AD268" s="2"/>
      <c r="AE268" s="2"/>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3"/>
      <c r="AC269" s="2"/>
      <c r="AD269" s="2"/>
      <c r="AE269" s="2"/>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3"/>
      <c r="AC270" s="2"/>
      <c r="AD270" s="2"/>
      <c r="AE270" s="2"/>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3"/>
      <c r="AC271" s="2"/>
      <c r="AD271" s="2"/>
      <c r="AE271" s="2"/>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3"/>
      <c r="AC272" s="2"/>
      <c r="AD272" s="2"/>
      <c r="AE272" s="2"/>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3"/>
      <c r="AC273" s="2"/>
      <c r="AD273" s="2"/>
      <c r="AE273" s="2"/>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3"/>
      <c r="AC274" s="2"/>
      <c r="AD274" s="2"/>
      <c r="AE274" s="2"/>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3"/>
      <c r="AC275" s="2"/>
      <c r="AD275" s="2"/>
      <c r="AE275" s="2"/>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3"/>
      <c r="AC276" s="2"/>
      <c r="AD276" s="2"/>
      <c r="AE276" s="2"/>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3"/>
      <c r="AC277" s="2"/>
      <c r="AD277" s="2"/>
      <c r="AE277" s="2"/>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3"/>
      <c r="AC278" s="2"/>
      <c r="AD278" s="2"/>
      <c r="AE278" s="2"/>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3"/>
      <c r="AC279" s="2"/>
      <c r="AD279" s="2"/>
      <c r="AE279" s="2"/>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3"/>
      <c r="AC280" s="2"/>
      <c r="AD280" s="2"/>
      <c r="AE280" s="2"/>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3"/>
      <c r="AC281" s="2"/>
      <c r="AD281" s="2"/>
      <c r="AE281" s="2"/>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3"/>
      <c r="AC282" s="2"/>
      <c r="AD282" s="2"/>
      <c r="AE282" s="2"/>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3"/>
      <c r="AC283" s="2"/>
      <c r="AD283" s="2"/>
      <c r="AE283" s="2"/>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3"/>
      <c r="AC284" s="2"/>
      <c r="AD284" s="2"/>
      <c r="AE284" s="2"/>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3"/>
      <c r="AC285" s="2"/>
      <c r="AD285" s="2"/>
      <c r="AE285" s="2"/>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3"/>
      <c r="AC286" s="2"/>
      <c r="AD286" s="2"/>
      <c r="AE286" s="2"/>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3"/>
      <c r="AC287" s="2"/>
      <c r="AD287" s="2"/>
      <c r="AE287" s="2"/>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3"/>
      <c r="AC288" s="2"/>
      <c r="AD288" s="2"/>
      <c r="AE288" s="2"/>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3"/>
      <c r="AC289" s="2"/>
      <c r="AD289" s="2"/>
      <c r="AE289" s="2"/>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3"/>
      <c r="AC290" s="2"/>
      <c r="AD290" s="2"/>
      <c r="AE290" s="2"/>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3"/>
      <c r="AC291" s="2"/>
      <c r="AD291" s="2"/>
      <c r="AE291" s="2"/>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3"/>
      <c r="AC292" s="2"/>
      <c r="AD292" s="2"/>
      <c r="AE292" s="2"/>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3"/>
      <c r="AC293" s="2"/>
      <c r="AD293" s="2"/>
      <c r="AE293" s="2"/>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3"/>
      <c r="AC294" s="2"/>
      <c r="AD294" s="2"/>
      <c r="AE294" s="2"/>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3"/>
      <c r="AC295" s="2"/>
      <c r="AD295" s="2"/>
      <c r="AE295" s="2"/>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3"/>
      <c r="AC296" s="2"/>
      <c r="AD296" s="2"/>
      <c r="AE296" s="2"/>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3"/>
      <c r="AC297" s="2"/>
      <c r="AD297" s="2"/>
      <c r="AE297" s="2"/>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3"/>
      <c r="AC298" s="2"/>
      <c r="AD298" s="2"/>
      <c r="AE298" s="2"/>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3"/>
      <c r="AC299" s="2"/>
      <c r="AD299" s="2"/>
      <c r="AE299" s="2"/>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3"/>
      <c r="AC300" s="2"/>
      <c r="AD300" s="2"/>
      <c r="AE300" s="2"/>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3"/>
      <c r="AC301" s="2"/>
      <c r="AD301" s="2"/>
      <c r="AE301" s="2"/>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3"/>
      <c r="AC302" s="2"/>
      <c r="AD302" s="2"/>
      <c r="AE302" s="2"/>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3"/>
      <c r="AC303" s="2"/>
      <c r="AD303" s="2"/>
      <c r="AE303" s="2"/>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3"/>
      <c r="AC304" s="2"/>
      <c r="AD304" s="2"/>
      <c r="AE304" s="2"/>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3"/>
      <c r="AC305" s="2"/>
      <c r="AD305" s="2"/>
      <c r="AE305" s="2"/>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3"/>
      <c r="AC306" s="2"/>
      <c r="AD306" s="2"/>
      <c r="AE306" s="2"/>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3"/>
      <c r="AC307" s="2"/>
      <c r="AD307" s="2"/>
      <c r="AE307" s="2"/>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3"/>
      <c r="AC308" s="2"/>
      <c r="AD308" s="2"/>
      <c r="AE308" s="2"/>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3"/>
      <c r="AC309" s="2"/>
      <c r="AD309" s="2"/>
      <c r="AE309" s="2"/>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3"/>
      <c r="AC310" s="2"/>
      <c r="AD310" s="2"/>
      <c r="AE310" s="2"/>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3"/>
      <c r="AC311" s="2"/>
      <c r="AD311" s="2"/>
      <c r="AE311" s="2"/>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3"/>
      <c r="AC312" s="2"/>
      <c r="AD312" s="2"/>
      <c r="AE312" s="2"/>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3"/>
      <c r="AC313" s="2"/>
      <c r="AD313" s="2"/>
      <c r="AE313" s="2"/>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3"/>
      <c r="AC314" s="2"/>
      <c r="AD314" s="2"/>
      <c r="AE314" s="2"/>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3"/>
      <c r="AC315" s="2"/>
      <c r="AD315" s="2"/>
      <c r="AE315" s="2"/>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3"/>
      <c r="AC316" s="2"/>
      <c r="AD316" s="2"/>
      <c r="AE316" s="2"/>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3"/>
      <c r="AC317" s="2"/>
      <c r="AD317" s="2"/>
      <c r="AE317" s="2"/>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3"/>
      <c r="AC318" s="2"/>
      <c r="AD318" s="2"/>
      <c r="AE318" s="2"/>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3"/>
      <c r="AC319" s="2"/>
      <c r="AD319" s="2"/>
      <c r="AE319" s="2"/>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3"/>
      <c r="AC320" s="2"/>
      <c r="AD320" s="2"/>
      <c r="AE320" s="2"/>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3"/>
      <c r="AC321" s="2"/>
      <c r="AD321" s="2"/>
      <c r="AE321" s="2"/>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3"/>
      <c r="AC322" s="2"/>
      <c r="AD322" s="2"/>
      <c r="AE322" s="2"/>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3"/>
      <c r="AC323" s="2"/>
      <c r="AD323" s="2"/>
      <c r="AE323" s="2"/>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3"/>
      <c r="AC324" s="2"/>
      <c r="AD324" s="2"/>
      <c r="AE324" s="2"/>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3"/>
      <c r="AC325" s="2"/>
      <c r="AD325" s="2"/>
      <c r="AE325" s="2"/>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3"/>
      <c r="AC326" s="2"/>
      <c r="AD326" s="2"/>
      <c r="AE326" s="2"/>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3"/>
      <c r="AC327" s="2"/>
      <c r="AD327" s="2"/>
      <c r="AE327" s="2"/>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3"/>
      <c r="AC328" s="2"/>
      <c r="AD328" s="2"/>
      <c r="AE328" s="2"/>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3"/>
      <c r="AC329" s="2"/>
      <c r="AD329" s="2"/>
      <c r="AE329" s="2"/>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3"/>
      <c r="AC330" s="2"/>
      <c r="AD330" s="2"/>
      <c r="AE330" s="2"/>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3"/>
      <c r="AC331" s="2"/>
      <c r="AD331" s="2"/>
      <c r="AE331" s="2"/>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3"/>
      <c r="AC332" s="2"/>
      <c r="AD332" s="2"/>
      <c r="AE332" s="2"/>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3"/>
      <c r="AC333" s="2"/>
      <c r="AD333" s="2"/>
      <c r="AE333" s="2"/>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3"/>
      <c r="AC334" s="2"/>
      <c r="AD334" s="2"/>
      <c r="AE334" s="2"/>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3"/>
      <c r="AC335" s="2"/>
      <c r="AD335" s="2"/>
      <c r="AE335" s="2"/>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3"/>
      <c r="AC336" s="2"/>
      <c r="AD336" s="2"/>
      <c r="AE336" s="2"/>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3"/>
      <c r="AC337" s="2"/>
      <c r="AD337" s="2"/>
      <c r="AE337" s="2"/>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3"/>
      <c r="AC338" s="2"/>
      <c r="AD338" s="2"/>
      <c r="AE338" s="2"/>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3"/>
      <c r="AC339" s="2"/>
      <c r="AD339" s="2"/>
      <c r="AE339" s="2"/>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3"/>
      <c r="AC340" s="2"/>
      <c r="AD340" s="2"/>
      <c r="AE340" s="2"/>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3"/>
      <c r="AC341" s="2"/>
      <c r="AD341" s="2"/>
      <c r="AE341" s="2"/>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3"/>
      <c r="AC342" s="2"/>
      <c r="AD342" s="2"/>
      <c r="AE342" s="2"/>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3"/>
      <c r="AC343" s="2"/>
      <c r="AD343" s="2"/>
      <c r="AE343" s="2"/>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3"/>
      <c r="AC344" s="2"/>
      <c r="AD344" s="2"/>
      <c r="AE344" s="2"/>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3"/>
      <c r="AC345" s="2"/>
      <c r="AD345" s="2"/>
      <c r="AE345" s="2"/>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3"/>
      <c r="AC346" s="2"/>
      <c r="AD346" s="2"/>
      <c r="AE346" s="2"/>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3"/>
      <c r="AC347" s="2"/>
      <c r="AD347" s="2"/>
      <c r="AE347" s="2"/>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3"/>
      <c r="AC348" s="2"/>
      <c r="AD348" s="2"/>
      <c r="AE348" s="2"/>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3"/>
      <c r="AC349" s="2"/>
      <c r="AD349" s="2"/>
      <c r="AE349" s="2"/>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3"/>
      <c r="AC350" s="2"/>
      <c r="AD350" s="2"/>
      <c r="AE350" s="2"/>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3"/>
      <c r="AC351" s="2"/>
      <c r="AD351" s="2"/>
      <c r="AE351" s="2"/>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3"/>
      <c r="AC352" s="2"/>
      <c r="AD352" s="2"/>
      <c r="AE352" s="2"/>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3"/>
      <c r="AC353" s="2"/>
      <c r="AD353" s="2"/>
      <c r="AE353" s="2"/>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3"/>
      <c r="AC354" s="2"/>
      <c r="AD354" s="2"/>
      <c r="AE354" s="2"/>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3"/>
      <c r="AC355" s="2"/>
      <c r="AD355" s="2"/>
      <c r="AE355" s="2"/>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3"/>
      <c r="AC356" s="2"/>
      <c r="AD356" s="2"/>
      <c r="AE356" s="2"/>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3"/>
      <c r="AC357" s="2"/>
      <c r="AD357" s="2"/>
      <c r="AE357" s="2"/>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3"/>
      <c r="AC358" s="2"/>
      <c r="AD358" s="2"/>
      <c r="AE358" s="2"/>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3"/>
      <c r="AC359" s="2"/>
      <c r="AD359" s="2"/>
      <c r="AE359" s="2"/>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3"/>
      <c r="AC360" s="2"/>
      <c r="AD360" s="2"/>
      <c r="AE360" s="2"/>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3"/>
      <c r="AC361" s="2"/>
      <c r="AD361" s="2"/>
      <c r="AE361" s="2"/>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3"/>
      <c r="AC362" s="2"/>
      <c r="AD362" s="2"/>
      <c r="AE362" s="2"/>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3"/>
      <c r="AC363" s="2"/>
      <c r="AD363" s="2"/>
      <c r="AE363" s="2"/>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3"/>
      <c r="AC364" s="2"/>
      <c r="AD364" s="2"/>
      <c r="AE364" s="2"/>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3"/>
      <c r="AC365" s="2"/>
      <c r="AD365" s="2"/>
      <c r="AE365" s="2"/>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3"/>
      <c r="AC366" s="2"/>
      <c r="AD366" s="2"/>
      <c r="AE366" s="2"/>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3"/>
      <c r="AC367" s="2"/>
      <c r="AD367" s="2"/>
      <c r="AE367" s="2"/>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3"/>
      <c r="AC368" s="2"/>
      <c r="AD368" s="2"/>
      <c r="AE368" s="2"/>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3"/>
      <c r="AC369" s="2"/>
      <c r="AD369" s="2"/>
      <c r="AE369" s="2"/>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3"/>
      <c r="AC370" s="2"/>
      <c r="AD370" s="2"/>
      <c r="AE370" s="2"/>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3"/>
      <c r="AC371" s="2"/>
      <c r="AD371" s="2"/>
      <c r="AE371" s="2"/>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3"/>
      <c r="AC372" s="2"/>
      <c r="AD372" s="2"/>
      <c r="AE372" s="2"/>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3"/>
      <c r="AC373" s="2"/>
      <c r="AD373" s="2"/>
      <c r="AE373" s="2"/>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3"/>
      <c r="AC374" s="2"/>
      <c r="AD374" s="2"/>
      <c r="AE374" s="2"/>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3"/>
      <c r="AC375" s="2"/>
      <c r="AD375" s="2"/>
      <c r="AE375" s="2"/>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3"/>
      <c r="AC376" s="2"/>
      <c r="AD376" s="2"/>
      <c r="AE376" s="2"/>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3"/>
      <c r="AC377" s="2"/>
      <c r="AD377" s="2"/>
      <c r="AE377" s="2"/>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3"/>
      <c r="AC378" s="2"/>
      <c r="AD378" s="2"/>
      <c r="AE378" s="2"/>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3"/>
      <c r="AC379" s="2"/>
      <c r="AD379" s="2"/>
      <c r="AE379" s="2"/>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3"/>
      <c r="AC380" s="2"/>
      <c r="AD380" s="2"/>
      <c r="AE380" s="2"/>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3"/>
      <c r="AC381" s="2"/>
      <c r="AD381" s="2"/>
      <c r="AE381" s="2"/>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3"/>
      <c r="AC382" s="2"/>
      <c r="AD382" s="2"/>
      <c r="AE382" s="2"/>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3"/>
      <c r="AC383" s="2"/>
      <c r="AD383" s="2"/>
      <c r="AE383" s="2"/>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3"/>
      <c r="AC384" s="2"/>
      <c r="AD384" s="2"/>
      <c r="AE384" s="2"/>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3"/>
      <c r="AC385" s="2"/>
      <c r="AD385" s="2"/>
      <c r="AE385" s="2"/>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3"/>
      <c r="AC386" s="2"/>
      <c r="AD386" s="2"/>
      <c r="AE386" s="2"/>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3"/>
      <c r="AC387" s="2"/>
      <c r="AD387" s="2"/>
      <c r="AE387" s="2"/>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3"/>
      <c r="AC388" s="2"/>
      <c r="AD388" s="2"/>
      <c r="AE388" s="2"/>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3"/>
      <c r="AC389" s="2"/>
      <c r="AD389" s="2"/>
      <c r="AE389" s="2"/>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3"/>
      <c r="AC390" s="2"/>
      <c r="AD390" s="2"/>
      <c r="AE390" s="2"/>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3"/>
      <c r="AC391" s="2"/>
      <c r="AD391" s="2"/>
      <c r="AE391" s="2"/>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3"/>
      <c r="AC392" s="2"/>
      <c r="AD392" s="2"/>
      <c r="AE392" s="2"/>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3"/>
      <c r="AC393" s="2"/>
      <c r="AD393" s="2"/>
      <c r="AE393" s="2"/>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3"/>
      <c r="AC394" s="2"/>
      <c r="AD394" s="2"/>
      <c r="AE394" s="2"/>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3"/>
      <c r="AC395" s="2"/>
      <c r="AD395" s="2"/>
      <c r="AE395" s="2"/>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3"/>
      <c r="AC396" s="2"/>
      <c r="AD396" s="2"/>
      <c r="AE396" s="2"/>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3"/>
      <c r="AC397" s="2"/>
      <c r="AD397" s="2"/>
      <c r="AE397" s="2"/>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3"/>
      <c r="AC398" s="2"/>
      <c r="AD398" s="2"/>
      <c r="AE398" s="2"/>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3"/>
      <c r="AC399" s="2"/>
      <c r="AD399" s="2"/>
      <c r="AE399" s="2"/>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3"/>
      <c r="AC400" s="2"/>
      <c r="AD400" s="2"/>
      <c r="AE400" s="2"/>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3"/>
      <c r="AC401" s="2"/>
      <c r="AD401" s="2"/>
      <c r="AE401" s="2"/>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3"/>
      <c r="AC402" s="2"/>
      <c r="AD402" s="2"/>
      <c r="AE402" s="2"/>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3"/>
      <c r="AC403" s="2"/>
      <c r="AD403" s="2"/>
      <c r="AE403" s="2"/>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3"/>
      <c r="AC404" s="2"/>
      <c r="AD404" s="2"/>
      <c r="AE404" s="2"/>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3"/>
      <c r="AC405" s="2"/>
      <c r="AD405" s="2"/>
      <c r="AE405" s="2"/>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3"/>
      <c r="AC406" s="2"/>
      <c r="AD406" s="2"/>
      <c r="AE406" s="2"/>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3"/>
      <c r="AC407" s="2"/>
      <c r="AD407" s="2"/>
      <c r="AE407" s="2"/>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3"/>
      <c r="AC408" s="2"/>
      <c r="AD408" s="2"/>
      <c r="AE408" s="2"/>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3"/>
      <c r="AC409" s="2"/>
      <c r="AD409" s="2"/>
      <c r="AE409" s="2"/>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3"/>
      <c r="AC410" s="2"/>
      <c r="AD410" s="2"/>
      <c r="AE410" s="2"/>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3"/>
      <c r="AC411" s="2"/>
      <c r="AD411" s="2"/>
      <c r="AE411" s="2"/>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3"/>
      <c r="AC412" s="2"/>
      <c r="AD412" s="2"/>
      <c r="AE412" s="2"/>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3"/>
      <c r="AC413" s="2"/>
      <c r="AD413" s="2"/>
      <c r="AE413" s="2"/>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3"/>
      <c r="AC414" s="2"/>
      <c r="AD414" s="2"/>
      <c r="AE414" s="2"/>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3"/>
      <c r="AC415" s="2"/>
      <c r="AD415" s="2"/>
      <c r="AE415" s="2"/>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3"/>
      <c r="AC416" s="2"/>
      <c r="AD416" s="2"/>
      <c r="AE416" s="2"/>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3"/>
      <c r="AC417" s="2"/>
      <c r="AD417" s="2"/>
      <c r="AE417" s="2"/>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3"/>
      <c r="AC418" s="2"/>
      <c r="AD418" s="2"/>
      <c r="AE418" s="2"/>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3"/>
      <c r="AC419" s="2"/>
      <c r="AD419" s="2"/>
      <c r="AE419" s="2"/>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3"/>
      <c r="AC420" s="2"/>
      <c r="AD420" s="2"/>
      <c r="AE420" s="2"/>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3"/>
      <c r="AC421" s="2"/>
      <c r="AD421" s="2"/>
      <c r="AE421" s="2"/>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3"/>
      <c r="AC422" s="2"/>
      <c r="AD422" s="2"/>
      <c r="AE422" s="2"/>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3"/>
      <c r="AC423" s="2"/>
      <c r="AD423" s="2"/>
      <c r="AE423" s="2"/>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3"/>
      <c r="AC424" s="2"/>
      <c r="AD424" s="2"/>
      <c r="AE424" s="2"/>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3"/>
      <c r="AC425" s="2"/>
      <c r="AD425" s="2"/>
      <c r="AE425" s="2"/>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3"/>
      <c r="AC426" s="2"/>
      <c r="AD426" s="2"/>
      <c r="AE426" s="2"/>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3"/>
      <c r="AC427" s="2"/>
      <c r="AD427" s="2"/>
      <c r="AE427" s="2"/>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3"/>
      <c r="AC428" s="2"/>
      <c r="AD428" s="2"/>
      <c r="AE428" s="2"/>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3"/>
      <c r="AC429" s="2"/>
      <c r="AD429" s="2"/>
      <c r="AE429" s="2"/>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3"/>
      <c r="AC430" s="2"/>
      <c r="AD430" s="2"/>
      <c r="AE430" s="2"/>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3"/>
      <c r="AC431" s="2"/>
      <c r="AD431" s="2"/>
      <c r="AE431" s="2"/>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3"/>
      <c r="AC432" s="2"/>
      <c r="AD432" s="2"/>
      <c r="AE432" s="2"/>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3"/>
      <c r="AC433" s="2"/>
      <c r="AD433" s="2"/>
      <c r="AE433" s="2"/>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3"/>
      <c r="AC434" s="2"/>
      <c r="AD434" s="2"/>
      <c r="AE434" s="2"/>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3"/>
      <c r="AC435" s="2"/>
      <c r="AD435" s="2"/>
      <c r="AE435" s="2"/>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3"/>
      <c r="AC436" s="2"/>
      <c r="AD436" s="2"/>
      <c r="AE436" s="2"/>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3"/>
      <c r="AC437" s="2"/>
      <c r="AD437" s="2"/>
      <c r="AE437" s="2"/>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3"/>
      <c r="AC438" s="2"/>
      <c r="AD438" s="2"/>
      <c r="AE438" s="2"/>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3"/>
      <c r="AC439" s="2"/>
      <c r="AD439" s="2"/>
      <c r="AE439" s="2"/>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3"/>
      <c r="AC440" s="2"/>
      <c r="AD440" s="2"/>
      <c r="AE440" s="2"/>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3"/>
      <c r="AC441" s="2"/>
      <c r="AD441" s="2"/>
      <c r="AE441" s="2"/>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3"/>
      <c r="AC442" s="2"/>
      <c r="AD442" s="2"/>
      <c r="AE442" s="2"/>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3"/>
      <c r="AC443" s="2"/>
      <c r="AD443" s="2"/>
      <c r="AE443" s="2"/>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3"/>
      <c r="AC444" s="2"/>
      <c r="AD444" s="2"/>
      <c r="AE444" s="2"/>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3"/>
      <c r="AC445" s="2"/>
      <c r="AD445" s="2"/>
      <c r="AE445" s="2"/>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3"/>
      <c r="AC446" s="2"/>
      <c r="AD446" s="2"/>
      <c r="AE446" s="2"/>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3"/>
      <c r="AC447" s="2"/>
      <c r="AD447" s="2"/>
      <c r="AE447" s="2"/>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3"/>
      <c r="AC448" s="2"/>
      <c r="AD448" s="2"/>
      <c r="AE448" s="2"/>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3"/>
      <c r="AC449" s="2"/>
      <c r="AD449" s="2"/>
      <c r="AE449" s="2"/>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3"/>
      <c r="AC450" s="2"/>
      <c r="AD450" s="2"/>
      <c r="AE450" s="2"/>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3"/>
      <c r="AC451" s="2"/>
      <c r="AD451" s="2"/>
      <c r="AE451" s="2"/>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3"/>
      <c r="AC452" s="2"/>
      <c r="AD452" s="2"/>
      <c r="AE452" s="2"/>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3"/>
      <c r="AC453" s="2"/>
      <c r="AD453" s="2"/>
      <c r="AE453" s="2"/>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3"/>
      <c r="AC454" s="2"/>
      <c r="AD454" s="2"/>
      <c r="AE454" s="2"/>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3"/>
      <c r="AC455" s="2"/>
      <c r="AD455" s="2"/>
      <c r="AE455" s="2"/>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3"/>
      <c r="AC456" s="2"/>
      <c r="AD456" s="2"/>
      <c r="AE456" s="2"/>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3"/>
      <c r="AC457" s="2"/>
      <c r="AD457" s="2"/>
      <c r="AE457" s="2"/>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3"/>
      <c r="AC458" s="2"/>
      <c r="AD458" s="2"/>
      <c r="AE458" s="2"/>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3"/>
      <c r="AC459" s="2"/>
      <c r="AD459" s="2"/>
      <c r="AE459" s="2"/>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3"/>
      <c r="AC460" s="2"/>
      <c r="AD460" s="2"/>
      <c r="AE460" s="2"/>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3"/>
      <c r="AC461" s="2"/>
      <c r="AD461" s="2"/>
      <c r="AE461" s="2"/>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3"/>
      <c r="AC462" s="2"/>
      <c r="AD462" s="2"/>
      <c r="AE462" s="2"/>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3"/>
      <c r="AC463" s="2"/>
      <c r="AD463" s="2"/>
      <c r="AE463" s="2"/>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3"/>
      <c r="AC464" s="2"/>
      <c r="AD464" s="2"/>
      <c r="AE464" s="2"/>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3"/>
      <c r="AC465" s="2"/>
      <c r="AD465" s="2"/>
      <c r="AE465" s="2"/>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3"/>
      <c r="AC466" s="2"/>
      <c r="AD466" s="2"/>
      <c r="AE466" s="2"/>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3"/>
      <c r="AC467" s="2"/>
      <c r="AD467" s="2"/>
      <c r="AE467" s="2"/>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3"/>
      <c r="AC468" s="2"/>
      <c r="AD468" s="2"/>
      <c r="AE468" s="2"/>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3"/>
      <c r="AC469" s="2"/>
      <c r="AD469" s="2"/>
      <c r="AE469" s="2"/>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3"/>
      <c r="AC470" s="2"/>
      <c r="AD470" s="2"/>
      <c r="AE470" s="2"/>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3"/>
      <c r="AC471" s="2"/>
      <c r="AD471" s="2"/>
      <c r="AE471" s="2"/>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3"/>
      <c r="AC472" s="2"/>
      <c r="AD472" s="2"/>
      <c r="AE472" s="2"/>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3"/>
      <c r="AC473" s="2"/>
      <c r="AD473" s="2"/>
      <c r="AE473" s="2"/>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3"/>
      <c r="AC474" s="2"/>
      <c r="AD474" s="2"/>
      <c r="AE474" s="2"/>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3"/>
      <c r="AC475" s="2"/>
      <c r="AD475" s="2"/>
      <c r="AE475" s="2"/>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3"/>
      <c r="AC476" s="2"/>
      <c r="AD476" s="2"/>
      <c r="AE476" s="2"/>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3"/>
      <c r="AC477" s="2"/>
      <c r="AD477" s="2"/>
      <c r="AE477" s="2"/>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3"/>
      <c r="AC478" s="2"/>
      <c r="AD478" s="2"/>
      <c r="AE478" s="2"/>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3"/>
      <c r="AC479" s="2"/>
      <c r="AD479" s="2"/>
      <c r="AE479" s="2"/>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3"/>
      <c r="AC480" s="2"/>
      <c r="AD480" s="2"/>
      <c r="AE480" s="2"/>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3"/>
      <c r="AC481" s="2"/>
      <c r="AD481" s="2"/>
      <c r="AE481" s="2"/>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3"/>
      <c r="AC482" s="2"/>
      <c r="AD482" s="2"/>
      <c r="AE482" s="2"/>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3"/>
      <c r="AC483" s="2"/>
      <c r="AD483" s="2"/>
      <c r="AE483" s="2"/>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3"/>
      <c r="AC484" s="2"/>
      <c r="AD484" s="2"/>
      <c r="AE484" s="2"/>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3"/>
      <c r="AC485" s="2"/>
      <c r="AD485" s="2"/>
      <c r="AE485" s="2"/>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3"/>
      <c r="AC486" s="2"/>
      <c r="AD486" s="2"/>
      <c r="AE486" s="2"/>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3"/>
      <c r="AC487" s="2"/>
      <c r="AD487" s="2"/>
      <c r="AE487" s="2"/>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3"/>
      <c r="AC488" s="2"/>
      <c r="AD488" s="2"/>
      <c r="AE488" s="2"/>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3"/>
      <c r="AC489" s="2"/>
      <c r="AD489" s="2"/>
      <c r="AE489" s="2"/>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3"/>
      <c r="AC490" s="2"/>
      <c r="AD490" s="2"/>
      <c r="AE490" s="2"/>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3"/>
      <c r="AC491" s="2"/>
      <c r="AD491" s="2"/>
      <c r="AE491" s="2"/>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3"/>
      <c r="AC492" s="2"/>
      <c r="AD492" s="2"/>
      <c r="AE492" s="2"/>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3"/>
      <c r="AC493" s="2"/>
      <c r="AD493" s="2"/>
      <c r="AE493" s="2"/>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3"/>
      <c r="AC494" s="2"/>
      <c r="AD494" s="2"/>
      <c r="AE494" s="2"/>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3"/>
      <c r="AC495" s="2"/>
      <c r="AD495" s="2"/>
      <c r="AE495" s="2"/>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3"/>
      <c r="AC496" s="2"/>
      <c r="AD496" s="2"/>
      <c r="AE496" s="2"/>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3"/>
      <c r="AC497" s="2"/>
      <c r="AD497" s="2"/>
      <c r="AE497" s="2"/>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3"/>
      <c r="AC498" s="2"/>
      <c r="AD498" s="2"/>
      <c r="AE498" s="2"/>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3"/>
      <c r="AC499" s="2"/>
      <c r="AD499" s="2"/>
      <c r="AE499" s="2"/>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3"/>
      <c r="AC500" s="2"/>
      <c r="AD500" s="2"/>
      <c r="AE500" s="2"/>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3"/>
      <c r="AC501" s="2"/>
      <c r="AD501" s="2"/>
      <c r="AE501" s="2"/>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3"/>
      <c r="AC502" s="2"/>
      <c r="AD502" s="2"/>
      <c r="AE502" s="2"/>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3"/>
      <c r="AC503" s="2"/>
      <c r="AD503" s="2"/>
      <c r="AE503" s="2"/>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3"/>
      <c r="AC504" s="2"/>
      <c r="AD504" s="2"/>
      <c r="AE504" s="2"/>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3"/>
      <c r="AC505" s="2"/>
      <c r="AD505" s="2"/>
      <c r="AE505" s="2"/>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3"/>
      <c r="AC506" s="2"/>
      <c r="AD506" s="2"/>
      <c r="AE506" s="2"/>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3"/>
      <c r="AC507" s="2"/>
      <c r="AD507" s="2"/>
      <c r="AE507" s="2"/>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3"/>
      <c r="AC508" s="2"/>
      <c r="AD508" s="2"/>
      <c r="AE508" s="2"/>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3"/>
      <c r="AC509" s="2"/>
      <c r="AD509" s="2"/>
      <c r="AE509" s="2"/>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3"/>
      <c r="AC510" s="2"/>
      <c r="AD510" s="2"/>
      <c r="AE510" s="2"/>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3"/>
      <c r="AC511" s="2"/>
      <c r="AD511" s="2"/>
      <c r="AE511" s="2"/>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3"/>
      <c r="AC512" s="2"/>
      <c r="AD512" s="2"/>
      <c r="AE512" s="2"/>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3"/>
      <c r="AC513" s="2"/>
      <c r="AD513" s="2"/>
      <c r="AE513" s="2"/>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3"/>
      <c r="AC514" s="2"/>
      <c r="AD514" s="2"/>
      <c r="AE514" s="2"/>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3"/>
      <c r="AC515" s="2"/>
      <c r="AD515" s="2"/>
      <c r="AE515" s="2"/>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3"/>
      <c r="AC516" s="2"/>
      <c r="AD516" s="2"/>
      <c r="AE516" s="2"/>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3"/>
      <c r="AC517" s="2"/>
      <c r="AD517" s="2"/>
      <c r="AE517" s="2"/>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3"/>
      <c r="AC518" s="2"/>
      <c r="AD518" s="2"/>
      <c r="AE518" s="2"/>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3"/>
      <c r="AC519" s="2"/>
      <c r="AD519" s="2"/>
      <c r="AE519" s="2"/>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3"/>
      <c r="AC520" s="2"/>
      <c r="AD520" s="2"/>
      <c r="AE520" s="2"/>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3"/>
      <c r="AC521" s="2"/>
      <c r="AD521" s="2"/>
      <c r="AE521" s="2"/>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3"/>
      <c r="AC522" s="2"/>
      <c r="AD522" s="2"/>
      <c r="AE522" s="2"/>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3"/>
      <c r="AC523" s="2"/>
      <c r="AD523" s="2"/>
      <c r="AE523" s="2"/>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3"/>
      <c r="AC524" s="2"/>
      <c r="AD524" s="2"/>
      <c r="AE524" s="2"/>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3"/>
      <c r="AC525" s="2"/>
      <c r="AD525" s="2"/>
      <c r="AE525" s="2"/>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3"/>
      <c r="AC526" s="2"/>
      <c r="AD526" s="2"/>
      <c r="AE526" s="2"/>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3"/>
      <c r="AC527" s="2"/>
      <c r="AD527" s="2"/>
      <c r="AE527" s="2"/>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3"/>
      <c r="AC528" s="2"/>
      <c r="AD528" s="2"/>
      <c r="AE528" s="2"/>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3"/>
      <c r="AC529" s="2"/>
      <c r="AD529" s="2"/>
      <c r="AE529" s="2"/>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3"/>
      <c r="AC530" s="2"/>
      <c r="AD530" s="2"/>
      <c r="AE530" s="2"/>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3"/>
      <c r="AC531" s="2"/>
      <c r="AD531" s="2"/>
      <c r="AE531" s="2"/>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3"/>
      <c r="AC532" s="2"/>
      <c r="AD532" s="2"/>
      <c r="AE532" s="2"/>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3"/>
      <c r="AC533" s="2"/>
      <c r="AD533" s="2"/>
      <c r="AE533" s="2"/>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3"/>
      <c r="AC534" s="2"/>
      <c r="AD534" s="2"/>
      <c r="AE534" s="2"/>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3"/>
      <c r="AC535" s="2"/>
      <c r="AD535" s="2"/>
      <c r="AE535" s="2"/>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3"/>
      <c r="AC536" s="2"/>
      <c r="AD536" s="2"/>
      <c r="AE536" s="2"/>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3"/>
      <c r="AC537" s="2"/>
      <c r="AD537" s="2"/>
      <c r="AE537" s="2"/>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3"/>
      <c r="AC538" s="2"/>
      <c r="AD538" s="2"/>
      <c r="AE538" s="2"/>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3"/>
      <c r="AC539" s="2"/>
      <c r="AD539" s="2"/>
      <c r="AE539" s="2"/>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3"/>
      <c r="AC540" s="2"/>
      <c r="AD540" s="2"/>
      <c r="AE540" s="2"/>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3"/>
      <c r="AC541" s="2"/>
      <c r="AD541" s="2"/>
      <c r="AE541" s="2"/>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3"/>
      <c r="AC542" s="2"/>
      <c r="AD542" s="2"/>
      <c r="AE542" s="2"/>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3"/>
      <c r="AC543" s="2"/>
      <c r="AD543" s="2"/>
      <c r="AE543" s="2"/>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3"/>
      <c r="AC544" s="2"/>
      <c r="AD544" s="2"/>
      <c r="AE544" s="2"/>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3"/>
      <c r="AC545" s="2"/>
      <c r="AD545" s="2"/>
      <c r="AE545" s="2"/>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3"/>
      <c r="AC546" s="2"/>
      <c r="AD546" s="2"/>
      <c r="AE546" s="2"/>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3"/>
      <c r="AC547" s="2"/>
      <c r="AD547" s="2"/>
      <c r="AE547" s="2"/>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3"/>
      <c r="AC548" s="2"/>
      <c r="AD548" s="2"/>
      <c r="AE548" s="2"/>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3"/>
      <c r="AC549" s="2"/>
      <c r="AD549" s="2"/>
      <c r="AE549" s="2"/>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3"/>
      <c r="AC550" s="2"/>
      <c r="AD550" s="2"/>
      <c r="AE550" s="2"/>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3"/>
      <c r="AC551" s="2"/>
      <c r="AD551" s="2"/>
      <c r="AE551" s="2"/>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3"/>
      <c r="AC552" s="2"/>
      <c r="AD552" s="2"/>
      <c r="AE552" s="2"/>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3"/>
      <c r="AC553" s="2"/>
      <c r="AD553" s="2"/>
      <c r="AE553" s="2"/>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3"/>
      <c r="AC554" s="2"/>
      <c r="AD554" s="2"/>
      <c r="AE554" s="2"/>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3"/>
      <c r="AC555" s="2"/>
      <c r="AD555" s="2"/>
      <c r="AE555" s="2"/>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3"/>
      <c r="AC556" s="2"/>
      <c r="AD556" s="2"/>
      <c r="AE556" s="2"/>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3"/>
      <c r="AC557" s="2"/>
      <c r="AD557" s="2"/>
      <c r="AE557" s="2"/>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3"/>
      <c r="AC558" s="2"/>
      <c r="AD558" s="2"/>
      <c r="AE558" s="2"/>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3"/>
      <c r="AC559" s="2"/>
      <c r="AD559" s="2"/>
      <c r="AE559" s="2"/>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3"/>
      <c r="AC560" s="2"/>
      <c r="AD560" s="2"/>
      <c r="AE560" s="2"/>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3"/>
      <c r="AC561" s="2"/>
      <c r="AD561" s="2"/>
      <c r="AE561" s="2"/>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3"/>
      <c r="AC562" s="2"/>
      <c r="AD562" s="2"/>
      <c r="AE562" s="2"/>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3"/>
      <c r="AC563" s="2"/>
      <c r="AD563" s="2"/>
      <c r="AE563" s="2"/>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3"/>
      <c r="AC564" s="2"/>
      <c r="AD564" s="2"/>
      <c r="AE564" s="2"/>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3"/>
      <c r="AC565" s="2"/>
      <c r="AD565" s="2"/>
      <c r="AE565" s="2"/>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3"/>
      <c r="AC566" s="2"/>
      <c r="AD566" s="2"/>
      <c r="AE566" s="2"/>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3"/>
      <c r="AC567" s="2"/>
      <c r="AD567" s="2"/>
      <c r="AE567" s="2"/>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3"/>
      <c r="AC568" s="2"/>
      <c r="AD568" s="2"/>
      <c r="AE568" s="2"/>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3"/>
      <c r="AC569" s="2"/>
      <c r="AD569" s="2"/>
      <c r="AE569" s="2"/>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3"/>
      <c r="AC570" s="2"/>
      <c r="AD570" s="2"/>
      <c r="AE570" s="2"/>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3"/>
      <c r="AC571" s="2"/>
      <c r="AD571" s="2"/>
      <c r="AE571" s="2"/>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3"/>
      <c r="AC572" s="2"/>
      <c r="AD572" s="2"/>
      <c r="AE572" s="2"/>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3"/>
      <c r="AC573" s="2"/>
      <c r="AD573" s="2"/>
      <c r="AE573" s="2"/>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3"/>
      <c r="AC574" s="2"/>
      <c r="AD574" s="2"/>
      <c r="AE574" s="2"/>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3"/>
      <c r="AC575" s="2"/>
      <c r="AD575" s="2"/>
      <c r="AE575" s="2"/>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3"/>
      <c r="AC576" s="2"/>
      <c r="AD576" s="2"/>
      <c r="AE576" s="2"/>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3"/>
      <c r="AC577" s="2"/>
      <c r="AD577" s="2"/>
      <c r="AE577" s="2"/>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3"/>
      <c r="AC578" s="2"/>
      <c r="AD578" s="2"/>
      <c r="AE578" s="2"/>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3"/>
      <c r="AC579" s="2"/>
      <c r="AD579" s="2"/>
      <c r="AE579" s="2"/>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3"/>
      <c r="AC580" s="2"/>
      <c r="AD580" s="2"/>
      <c r="AE580" s="2"/>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3"/>
      <c r="AC581" s="2"/>
      <c r="AD581" s="2"/>
      <c r="AE581" s="2"/>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3"/>
      <c r="AC582" s="2"/>
      <c r="AD582" s="2"/>
      <c r="AE582" s="2"/>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3"/>
      <c r="AC583" s="2"/>
      <c r="AD583" s="2"/>
      <c r="AE583" s="2"/>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3"/>
      <c r="AC584" s="2"/>
      <c r="AD584" s="2"/>
      <c r="AE584" s="2"/>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3"/>
      <c r="AC585" s="2"/>
      <c r="AD585" s="2"/>
      <c r="AE585" s="2"/>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3"/>
      <c r="AC586" s="2"/>
      <c r="AD586" s="2"/>
      <c r="AE586" s="2"/>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3"/>
      <c r="AC587" s="2"/>
      <c r="AD587" s="2"/>
      <c r="AE587" s="2"/>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3"/>
      <c r="AC588" s="2"/>
      <c r="AD588" s="2"/>
      <c r="AE588" s="2"/>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3"/>
      <c r="AC589" s="2"/>
      <c r="AD589" s="2"/>
      <c r="AE589" s="2"/>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3"/>
      <c r="AC590" s="2"/>
      <c r="AD590" s="2"/>
      <c r="AE590" s="2"/>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3"/>
      <c r="AC591" s="2"/>
      <c r="AD591" s="2"/>
      <c r="AE591" s="2"/>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3"/>
      <c r="AC592" s="2"/>
      <c r="AD592" s="2"/>
      <c r="AE592" s="2"/>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3"/>
      <c r="AC593" s="2"/>
      <c r="AD593" s="2"/>
      <c r="AE593" s="2"/>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3"/>
      <c r="AC594" s="2"/>
      <c r="AD594" s="2"/>
      <c r="AE594" s="2"/>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3"/>
      <c r="AC595" s="2"/>
      <c r="AD595" s="2"/>
      <c r="AE595" s="2"/>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3"/>
      <c r="AC596" s="2"/>
      <c r="AD596" s="2"/>
      <c r="AE596" s="2"/>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3"/>
      <c r="AC597" s="2"/>
      <c r="AD597" s="2"/>
      <c r="AE597" s="2"/>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3"/>
      <c r="AC598" s="2"/>
      <c r="AD598" s="2"/>
      <c r="AE598" s="2"/>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3"/>
      <c r="AC599" s="2"/>
      <c r="AD599" s="2"/>
      <c r="AE599" s="2"/>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3"/>
      <c r="AC600" s="2"/>
      <c r="AD600" s="2"/>
      <c r="AE600" s="2"/>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3"/>
      <c r="AC601" s="2"/>
      <c r="AD601" s="2"/>
      <c r="AE601" s="2"/>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3"/>
      <c r="AC602" s="2"/>
      <c r="AD602" s="2"/>
      <c r="AE602" s="2"/>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3"/>
      <c r="AC603" s="2"/>
      <c r="AD603" s="2"/>
      <c r="AE603" s="2"/>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3"/>
      <c r="AC604" s="2"/>
      <c r="AD604" s="2"/>
      <c r="AE604" s="2"/>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3"/>
      <c r="AC605" s="2"/>
      <c r="AD605" s="2"/>
      <c r="AE605" s="2"/>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3"/>
      <c r="AC606" s="2"/>
      <c r="AD606" s="2"/>
      <c r="AE606" s="2"/>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3"/>
      <c r="AC607" s="2"/>
      <c r="AD607" s="2"/>
      <c r="AE607" s="2"/>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3"/>
      <c r="AC608" s="2"/>
      <c r="AD608" s="2"/>
      <c r="AE608" s="2"/>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3"/>
      <c r="AC609" s="2"/>
      <c r="AD609" s="2"/>
      <c r="AE609" s="2"/>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3"/>
      <c r="AC610" s="2"/>
      <c r="AD610" s="2"/>
      <c r="AE610" s="2"/>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3"/>
      <c r="AC611" s="2"/>
      <c r="AD611" s="2"/>
      <c r="AE611" s="2"/>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3"/>
      <c r="AC612" s="2"/>
      <c r="AD612" s="2"/>
      <c r="AE612" s="2"/>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3"/>
      <c r="AC613" s="2"/>
      <c r="AD613" s="2"/>
      <c r="AE613" s="2"/>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3"/>
      <c r="AC614" s="2"/>
      <c r="AD614" s="2"/>
      <c r="AE614" s="2"/>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3"/>
      <c r="AC615" s="2"/>
      <c r="AD615" s="2"/>
      <c r="AE615" s="2"/>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3"/>
      <c r="AC616" s="2"/>
      <c r="AD616" s="2"/>
      <c r="AE616" s="2"/>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3"/>
      <c r="AC617" s="2"/>
      <c r="AD617" s="2"/>
      <c r="AE617" s="2"/>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3"/>
      <c r="AC618" s="2"/>
      <c r="AD618" s="2"/>
      <c r="AE618" s="2"/>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3"/>
      <c r="AC619" s="2"/>
      <c r="AD619" s="2"/>
      <c r="AE619" s="2"/>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3"/>
      <c r="AC620" s="2"/>
      <c r="AD620" s="2"/>
      <c r="AE620" s="2"/>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3"/>
      <c r="AC621" s="2"/>
      <c r="AD621" s="2"/>
      <c r="AE621" s="2"/>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3"/>
      <c r="AC622" s="2"/>
      <c r="AD622" s="2"/>
      <c r="AE622" s="2"/>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3"/>
      <c r="AC623" s="2"/>
      <c r="AD623" s="2"/>
      <c r="AE623" s="2"/>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3"/>
      <c r="AC624" s="2"/>
      <c r="AD624" s="2"/>
      <c r="AE624" s="2"/>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3"/>
      <c r="AC625" s="2"/>
      <c r="AD625" s="2"/>
      <c r="AE625" s="2"/>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3"/>
      <c r="AC626" s="2"/>
      <c r="AD626" s="2"/>
      <c r="AE626" s="2"/>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3"/>
      <c r="AC627" s="2"/>
      <c r="AD627" s="2"/>
      <c r="AE627" s="2"/>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3"/>
      <c r="AC628" s="2"/>
      <c r="AD628" s="2"/>
      <c r="AE628" s="2"/>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3"/>
      <c r="AC629" s="2"/>
      <c r="AD629" s="2"/>
      <c r="AE629" s="2"/>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3"/>
      <c r="AC630" s="2"/>
      <c r="AD630" s="2"/>
      <c r="AE630" s="2"/>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3"/>
      <c r="AC631" s="2"/>
      <c r="AD631" s="2"/>
      <c r="AE631" s="2"/>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3"/>
      <c r="AC632" s="2"/>
      <c r="AD632" s="2"/>
      <c r="AE632" s="2"/>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3"/>
      <c r="AC633" s="2"/>
      <c r="AD633" s="2"/>
      <c r="AE633" s="2"/>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3"/>
      <c r="AC634" s="2"/>
      <c r="AD634" s="2"/>
      <c r="AE634" s="2"/>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3"/>
      <c r="AC635" s="2"/>
      <c r="AD635" s="2"/>
      <c r="AE635" s="2"/>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3"/>
      <c r="AC636" s="2"/>
      <c r="AD636" s="2"/>
      <c r="AE636" s="2"/>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3"/>
      <c r="AC637" s="2"/>
      <c r="AD637" s="2"/>
      <c r="AE637" s="2"/>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3"/>
      <c r="AC638" s="2"/>
      <c r="AD638" s="2"/>
      <c r="AE638" s="2"/>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3"/>
      <c r="AC639" s="2"/>
      <c r="AD639" s="2"/>
      <c r="AE639" s="2"/>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3"/>
      <c r="AC640" s="2"/>
      <c r="AD640" s="2"/>
      <c r="AE640" s="2"/>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3"/>
      <c r="AC641" s="2"/>
      <c r="AD641" s="2"/>
      <c r="AE641" s="2"/>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3"/>
      <c r="AC642" s="2"/>
      <c r="AD642" s="2"/>
      <c r="AE642" s="2"/>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3"/>
      <c r="AC643" s="2"/>
      <c r="AD643" s="2"/>
      <c r="AE643" s="2"/>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3"/>
      <c r="AC644" s="2"/>
      <c r="AD644" s="2"/>
      <c r="AE644" s="2"/>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3"/>
      <c r="AC645" s="2"/>
      <c r="AD645" s="2"/>
      <c r="AE645" s="2"/>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3"/>
      <c r="AC646" s="2"/>
      <c r="AD646" s="2"/>
      <c r="AE646" s="2"/>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3"/>
      <c r="AC647" s="2"/>
      <c r="AD647" s="2"/>
      <c r="AE647" s="2"/>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3"/>
      <c r="AC648" s="2"/>
      <c r="AD648" s="2"/>
      <c r="AE648" s="2"/>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3"/>
      <c r="AC649" s="2"/>
      <c r="AD649" s="2"/>
      <c r="AE649" s="2"/>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3"/>
      <c r="AC650" s="2"/>
      <c r="AD650" s="2"/>
      <c r="AE650" s="2"/>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3"/>
      <c r="AC651" s="2"/>
      <c r="AD651" s="2"/>
      <c r="AE651" s="2"/>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3"/>
      <c r="AC652" s="2"/>
      <c r="AD652" s="2"/>
      <c r="AE652" s="2"/>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3"/>
      <c r="AC653" s="2"/>
      <c r="AD653" s="2"/>
      <c r="AE653" s="2"/>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3"/>
      <c r="AC654" s="2"/>
      <c r="AD654" s="2"/>
      <c r="AE654" s="2"/>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3"/>
      <c r="AC655" s="2"/>
      <c r="AD655" s="2"/>
      <c r="AE655" s="2"/>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3"/>
      <c r="AC656" s="2"/>
      <c r="AD656" s="2"/>
      <c r="AE656" s="2"/>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3"/>
      <c r="AC657" s="2"/>
      <c r="AD657" s="2"/>
      <c r="AE657" s="2"/>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3"/>
      <c r="AC658" s="2"/>
      <c r="AD658" s="2"/>
      <c r="AE658" s="2"/>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3"/>
      <c r="AC659" s="2"/>
      <c r="AD659" s="2"/>
      <c r="AE659" s="2"/>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3"/>
      <c r="AC660" s="2"/>
      <c r="AD660" s="2"/>
      <c r="AE660" s="2"/>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3"/>
      <c r="AC661" s="2"/>
      <c r="AD661" s="2"/>
      <c r="AE661" s="2"/>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3"/>
      <c r="AC662" s="2"/>
      <c r="AD662" s="2"/>
      <c r="AE662" s="2"/>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3"/>
      <c r="AC663" s="2"/>
      <c r="AD663" s="2"/>
      <c r="AE663" s="2"/>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3"/>
      <c r="AC664" s="2"/>
      <c r="AD664" s="2"/>
      <c r="AE664" s="2"/>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3"/>
      <c r="AC665" s="2"/>
      <c r="AD665" s="2"/>
      <c r="AE665" s="2"/>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3"/>
      <c r="AC666" s="2"/>
      <c r="AD666" s="2"/>
      <c r="AE666" s="2"/>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3"/>
      <c r="AC667" s="2"/>
      <c r="AD667" s="2"/>
      <c r="AE667" s="2"/>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3"/>
      <c r="AC668" s="2"/>
      <c r="AD668" s="2"/>
      <c r="AE668" s="2"/>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3"/>
      <c r="AC669" s="2"/>
      <c r="AD669" s="2"/>
      <c r="AE669" s="2"/>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3"/>
      <c r="AC670" s="2"/>
      <c r="AD670" s="2"/>
      <c r="AE670" s="2"/>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3"/>
      <c r="AC671" s="2"/>
      <c r="AD671" s="2"/>
      <c r="AE671" s="2"/>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3"/>
      <c r="AC672" s="2"/>
      <c r="AD672" s="2"/>
      <c r="AE672" s="2"/>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3"/>
      <c r="AC673" s="2"/>
      <c r="AD673" s="2"/>
      <c r="AE673" s="2"/>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3"/>
      <c r="AC674" s="2"/>
      <c r="AD674" s="2"/>
      <c r="AE674" s="2"/>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3"/>
      <c r="AC675" s="2"/>
      <c r="AD675" s="2"/>
      <c r="AE675" s="2"/>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3"/>
      <c r="AC676" s="2"/>
      <c r="AD676" s="2"/>
      <c r="AE676" s="2"/>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3"/>
      <c r="AC677" s="2"/>
      <c r="AD677" s="2"/>
      <c r="AE677" s="2"/>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3"/>
      <c r="AC678" s="2"/>
      <c r="AD678" s="2"/>
      <c r="AE678" s="2"/>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3"/>
      <c r="AC679" s="2"/>
      <c r="AD679" s="2"/>
      <c r="AE679" s="2"/>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3"/>
      <c r="AC680" s="2"/>
      <c r="AD680" s="2"/>
      <c r="AE680" s="2"/>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3"/>
      <c r="AC681" s="2"/>
      <c r="AD681" s="2"/>
      <c r="AE681" s="2"/>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3"/>
      <c r="AC682" s="2"/>
      <c r="AD682" s="2"/>
      <c r="AE682" s="2"/>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3"/>
      <c r="AC683" s="2"/>
      <c r="AD683" s="2"/>
      <c r="AE683" s="2"/>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3"/>
      <c r="AC684" s="2"/>
      <c r="AD684" s="2"/>
      <c r="AE684" s="2"/>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3"/>
      <c r="AC685" s="2"/>
      <c r="AD685" s="2"/>
      <c r="AE685" s="2"/>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3"/>
      <c r="AC686" s="2"/>
      <c r="AD686" s="2"/>
      <c r="AE686" s="2"/>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3"/>
      <c r="AC687" s="2"/>
      <c r="AD687" s="2"/>
      <c r="AE687" s="2"/>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3"/>
      <c r="AC688" s="2"/>
      <c r="AD688" s="2"/>
      <c r="AE688" s="2"/>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3"/>
      <c r="AC689" s="2"/>
      <c r="AD689" s="2"/>
      <c r="AE689" s="2"/>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3"/>
      <c r="AC690" s="2"/>
      <c r="AD690" s="2"/>
      <c r="AE690" s="2"/>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3"/>
      <c r="AC691" s="2"/>
      <c r="AD691" s="2"/>
      <c r="AE691" s="2"/>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3"/>
      <c r="AC692" s="2"/>
      <c r="AD692" s="2"/>
      <c r="AE692" s="2"/>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3"/>
      <c r="AC693" s="2"/>
      <c r="AD693" s="2"/>
      <c r="AE693" s="2"/>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3"/>
      <c r="AC694" s="2"/>
      <c r="AD694" s="2"/>
      <c r="AE694" s="2"/>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3"/>
      <c r="AC695" s="2"/>
      <c r="AD695" s="2"/>
      <c r="AE695" s="2"/>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3"/>
      <c r="AC696" s="2"/>
      <c r="AD696" s="2"/>
      <c r="AE696" s="2"/>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3"/>
      <c r="AC697" s="2"/>
      <c r="AD697" s="2"/>
      <c r="AE697" s="2"/>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3"/>
      <c r="AC698" s="2"/>
      <c r="AD698" s="2"/>
      <c r="AE698" s="2"/>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3"/>
      <c r="AC699" s="2"/>
      <c r="AD699" s="2"/>
      <c r="AE699" s="2"/>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3"/>
      <c r="AC700" s="2"/>
      <c r="AD700" s="2"/>
      <c r="AE700" s="2"/>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3"/>
      <c r="AC701" s="2"/>
      <c r="AD701" s="2"/>
      <c r="AE701" s="2"/>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3"/>
      <c r="AC702" s="2"/>
      <c r="AD702" s="2"/>
      <c r="AE702" s="2"/>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3"/>
      <c r="AC703" s="2"/>
      <c r="AD703" s="2"/>
      <c r="AE703" s="2"/>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3"/>
      <c r="AC704" s="2"/>
      <c r="AD704" s="2"/>
      <c r="AE704" s="2"/>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3"/>
      <c r="AC705" s="2"/>
      <c r="AD705" s="2"/>
      <c r="AE705" s="2"/>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3"/>
      <c r="AC706" s="2"/>
      <c r="AD706" s="2"/>
      <c r="AE706" s="2"/>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3"/>
      <c r="AC707" s="2"/>
      <c r="AD707" s="2"/>
      <c r="AE707" s="2"/>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3"/>
      <c r="AC708" s="2"/>
      <c r="AD708" s="2"/>
      <c r="AE708" s="2"/>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3"/>
      <c r="AC709" s="2"/>
      <c r="AD709" s="2"/>
      <c r="AE709" s="2"/>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3"/>
      <c r="AC710" s="2"/>
      <c r="AD710" s="2"/>
      <c r="AE710" s="2"/>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3"/>
      <c r="AC711" s="2"/>
      <c r="AD711" s="2"/>
      <c r="AE711" s="2"/>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3"/>
      <c r="AC712" s="2"/>
      <c r="AD712" s="2"/>
      <c r="AE712" s="2"/>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3"/>
      <c r="AC713" s="2"/>
      <c r="AD713" s="2"/>
      <c r="AE713" s="2"/>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3"/>
      <c r="AC714" s="2"/>
      <c r="AD714" s="2"/>
      <c r="AE714" s="2"/>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3"/>
      <c r="AC715" s="2"/>
      <c r="AD715" s="2"/>
      <c r="AE715" s="2"/>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3"/>
      <c r="AC716" s="2"/>
      <c r="AD716" s="2"/>
      <c r="AE716" s="2"/>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3"/>
      <c r="AC717" s="2"/>
      <c r="AD717" s="2"/>
      <c r="AE717" s="2"/>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3"/>
      <c r="AC718" s="2"/>
      <c r="AD718" s="2"/>
      <c r="AE718" s="2"/>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3"/>
      <c r="AC719" s="2"/>
      <c r="AD719" s="2"/>
      <c r="AE719" s="2"/>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3"/>
      <c r="AC720" s="2"/>
      <c r="AD720" s="2"/>
      <c r="AE720" s="2"/>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3"/>
      <c r="AC721" s="2"/>
      <c r="AD721" s="2"/>
      <c r="AE721" s="2"/>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3"/>
      <c r="AC722" s="2"/>
      <c r="AD722" s="2"/>
      <c r="AE722" s="2"/>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3"/>
      <c r="AC723" s="2"/>
      <c r="AD723" s="2"/>
      <c r="AE723" s="2"/>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3"/>
      <c r="AC724" s="2"/>
      <c r="AD724" s="2"/>
      <c r="AE724" s="2"/>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3"/>
      <c r="AC725" s="2"/>
      <c r="AD725" s="2"/>
      <c r="AE725" s="2"/>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3"/>
      <c r="AC726" s="2"/>
      <c r="AD726" s="2"/>
      <c r="AE726" s="2"/>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3"/>
      <c r="AC727" s="2"/>
      <c r="AD727" s="2"/>
      <c r="AE727" s="2"/>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3"/>
      <c r="AC728" s="2"/>
      <c r="AD728" s="2"/>
      <c r="AE728" s="2"/>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3"/>
      <c r="AC729" s="2"/>
      <c r="AD729" s="2"/>
      <c r="AE729" s="2"/>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3"/>
      <c r="AC730" s="2"/>
      <c r="AD730" s="2"/>
      <c r="AE730" s="2"/>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3"/>
      <c r="AC731" s="2"/>
      <c r="AD731" s="2"/>
      <c r="AE731" s="2"/>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3"/>
      <c r="AC732" s="2"/>
      <c r="AD732" s="2"/>
      <c r="AE732" s="2"/>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3"/>
      <c r="AC733" s="2"/>
      <c r="AD733" s="2"/>
      <c r="AE733" s="2"/>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3"/>
      <c r="AC734" s="2"/>
      <c r="AD734" s="2"/>
      <c r="AE734" s="2"/>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3"/>
      <c r="AC735" s="2"/>
      <c r="AD735" s="2"/>
      <c r="AE735" s="2"/>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3"/>
      <c r="AC736" s="2"/>
      <c r="AD736" s="2"/>
      <c r="AE736" s="2"/>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3"/>
      <c r="AC737" s="2"/>
      <c r="AD737" s="2"/>
      <c r="AE737" s="2"/>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3"/>
      <c r="AC738" s="2"/>
      <c r="AD738" s="2"/>
      <c r="AE738" s="2"/>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3"/>
      <c r="AC739" s="2"/>
      <c r="AD739" s="2"/>
      <c r="AE739" s="2"/>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3"/>
      <c r="AC740" s="2"/>
      <c r="AD740" s="2"/>
      <c r="AE740" s="2"/>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3"/>
      <c r="AC741" s="2"/>
      <c r="AD741" s="2"/>
      <c r="AE741" s="2"/>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3"/>
      <c r="AC742" s="2"/>
      <c r="AD742" s="2"/>
      <c r="AE742" s="2"/>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3"/>
      <c r="AC743" s="2"/>
      <c r="AD743" s="2"/>
      <c r="AE743" s="2"/>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3"/>
      <c r="AC744" s="2"/>
      <c r="AD744" s="2"/>
      <c r="AE744" s="2"/>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3"/>
      <c r="AC745" s="2"/>
      <c r="AD745" s="2"/>
      <c r="AE745" s="2"/>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3"/>
      <c r="AC746" s="2"/>
      <c r="AD746" s="2"/>
      <c r="AE746" s="2"/>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3"/>
      <c r="AC747" s="2"/>
      <c r="AD747" s="2"/>
      <c r="AE747" s="2"/>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3"/>
      <c r="AC748" s="2"/>
      <c r="AD748" s="2"/>
      <c r="AE748" s="2"/>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3"/>
      <c r="AC749" s="2"/>
      <c r="AD749" s="2"/>
      <c r="AE749" s="2"/>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3"/>
      <c r="AC750" s="2"/>
      <c r="AD750" s="2"/>
      <c r="AE750" s="2"/>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3"/>
      <c r="AC751" s="2"/>
      <c r="AD751" s="2"/>
      <c r="AE751" s="2"/>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3"/>
      <c r="AC752" s="2"/>
      <c r="AD752" s="2"/>
      <c r="AE752" s="2"/>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3"/>
      <c r="AC753" s="2"/>
      <c r="AD753" s="2"/>
      <c r="AE753" s="2"/>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3"/>
      <c r="AC754" s="2"/>
      <c r="AD754" s="2"/>
      <c r="AE754" s="2"/>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3"/>
      <c r="AC755" s="2"/>
      <c r="AD755" s="2"/>
      <c r="AE755" s="2"/>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3"/>
      <c r="AC756" s="2"/>
      <c r="AD756" s="2"/>
      <c r="AE756" s="2"/>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3"/>
      <c r="AC757" s="2"/>
      <c r="AD757" s="2"/>
      <c r="AE757" s="2"/>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3"/>
      <c r="AC758" s="2"/>
      <c r="AD758" s="2"/>
      <c r="AE758" s="2"/>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3"/>
      <c r="AC759" s="2"/>
      <c r="AD759" s="2"/>
      <c r="AE759" s="2"/>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3"/>
      <c r="AC760" s="2"/>
      <c r="AD760" s="2"/>
      <c r="AE760" s="2"/>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3"/>
      <c r="AC761" s="2"/>
      <c r="AD761" s="2"/>
      <c r="AE761" s="2"/>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3"/>
      <c r="AC762" s="2"/>
      <c r="AD762" s="2"/>
      <c r="AE762" s="2"/>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3"/>
      <c r="AC763" s="2"/>
      <c r="AD763" s="2"/>
      <c r="AE763" s="2"/>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3"/>
      <c r="AC764" s="2"/>
      <c r="AD764" s="2"/>
      <c r="AE764" s="2"/>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3"/>
      <c r="AC765" s="2"/>
      <c r="AD765" s="2"/>
      <c r="AE765" s="2"/>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3"/>
      <c r="AC766" s="2"/>
      <c r="AD766" s="2"/>
      <c r="AE766" s="2"/>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3"/>
      <c r="AC767" s="2"/>
      <c r="AD767" s="2"/>
      <c r="AE767" s="2"/>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3"/>
      <c r="AC768" s="2"/>
      <c r="AD768" s="2"/>
      <c r="AE768" s="2"/>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3"/>
      <c r="AC769" s="2"/>
      <c r="AD769" s="2"/>
      <c r="AE769" s="2"/>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3"/>
      <c r="AC770" s="2"/>
      <c r="AD770" s="2"/>
      <c r="AE770" s="2"/>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3"/>
      <c r="AC771" s="2"/>
      <c r="AD771" s="2"/>
      <c r="AE771" s="2"/>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3"/>
      <c r="AC772" s="2"/>
      <c r="AD772" s="2"/>
      <c r="AE772" s="2"/>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3"/>
      <c r="AC773" s="2"/>
      <c r="AD773" s="2"/>
      <c r="AE773" s="2"/>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3"/>
      <c r="AC774" s="2"/>
      <c r="AD774" s="2"/>
      <c r="AE774" s="2"/>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3"/>
      <c r="AC775" s="2"/>
      <c r="AD775" s="2"/>
      <c r="AE775" s="2"/>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3"/>
      <c r="AC776" s="2"/>
      <c r="AD776" s="2"/>
      <c r="AE776" s="2"/>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3"/>
      <c r="AC777" s="2"/>
      <c r="AD777" s="2"/>
      <c r="AE777" s="2"/>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3"/>
      <c r="AC778" s="2"/>
      <c r="AD778" s="2"/>
      <c r="AE778" s="2"/>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3"/>
      <c r="AC779" s="2"/>
      <c r="AD779" s="2"/>
      <c r="AE779" s="2"/>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3"/>
      <c r="AC780" s="2"/>
      <c r="AD780" s="2"/>
      <c r="AE780" s="2"/>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3"/>
      <c r="AC781" s="2"/>
      <c r="AD781" s="2"/>
      <c r="AE781" s="2"/>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3"/>
      <c r="AC782" s="2"/>
      <c r="AD782" s="2"/>
      <c r="AE782" s="2"/>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3"/>
      <c r="AC783" s="2"/>
      <c r="AD783" s="2"/>
      <c r="AE783" s="2"/>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3"/>
      <c r="AC784" s="2"/>
      <c r="AD784" s="2"/>
      <c r="AE784" s="2"/>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3"/>
      <c r="AC785" s="2"/>
      <c r="AD785" s="2"/>
      <c r="AE785" s="2"/>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3"/>
      <c r="AC786" s="2"/>
      <c r="AD786" s="2"/>
      <c r="AE786" s="2"/>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3"/>
      <c r="AC787" s="2"/>
      <c r="AD787" s="2"/>
      <c r="AE787" s="2"/>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3"/>
      <c r="AC788" s="2"/>
      <c r="AD788" s="2"/>
      <c r="AE788" s="2"/>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3"/>
      <c r="AC789" s="2"/>
      <c r="AD789" s="2"/>
      <c r="AE789" s="2"/>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3"/>
      <c r="AC790" s="2"/>
      <c r="AD790" s="2"/>
      <c r="AE790" s="2"/>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3"/>
      <c r="AC791" s="2"/>
      <c r="AD791" s="2"/>
      <c r="AE791" s="2"/>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3"/>
      <c r="AC792" s="2"/>
      <c r="AD792" s="2"/>
      <c r="AE792" s="2"/>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3"/>
      <c r="AC793" s="2"/>
      <c r="AD793" s="2"/>
      <c r="AE793" s="2"/>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3"/>
      <c r="AC794" s="2"/>
      <c r="AD794" s="2"/>
      <c r="AE794" s="2"/>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3"/>
      <c r="AC795" s="2"/>
      <c r="AD795" s="2"/>
      <c r="AE795" s="2"/>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3"/>
      <c r="AC796" s="2"/>
      <c r="AD796" s="2"/>
      <c r="AE796" s="2"/>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3"/>
      <c r="AC797" s="2"/>
      <c r="AD797" s="2"/>
      <c r="AE797" s="2"/>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3"/>
      <c r="AC798" s="2"/>
      <c r="AD798" s="2"/>
      <c r="AE798" s="2"/>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3"/>
      <c r="AC799" s="2"/>
      <c r="AD799" s="2"/>
      <c r="AE799" s="2"/>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3"/>
      <c r="AC800" s="2"/>
      <c r="AD800" s="2"/>
      <c r="AE800" s="2"/>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3"/>
      <c r="AC801" s="2"/>
      <c r="AD801" s="2"/>
      <c r="AE801" s="2"/>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3"/>
      <c r="AC802" s="2"/>
      <c r="AD802" s="2"/>
      <c r="AE802" s="2"/>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3"/>
      <c r="AC803" s="2"/>
      <c r="AD803" s="2"/>
      <c r="AE803" s="2"/>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3"/>
      <c r="AC804" s="2"/>
      <c r="AD804" s="2"/>
      <c r="AE804" s="2"/>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3"/>
      <c r="AC805" s="2"/>
      <c r="AD805" s="2"/>
      <c r="AE805" s="2"/>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3"/>
      <c r="AC806" s="2"/>
      <c r="AD806" s="2"/>
      <c r="AE806" s="2"/>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3"/>
      <c r="AC807" s="2"/>
      <c r="AD807" s="2"/>
      <c r="AE807" s="2"/>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3"/>
      <c r="AC808" s="2"/>
      <c r="AD808" s="2"/>
      <c r="AE808" s="2"/>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3"/>
      <c r="AC809" s="2"/>
      <c r="AD809" s="2"/>
      <c r="AE809" s="2"/>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3"/>
      <c r="AC810" s="2"/>
      <c r="AD810" s="2"/>
      <c r="AE810" s="2"/>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3"/>
      <c r="AC811" s="2"/>
      <c r="AD811" s="2"/>
      <c r="AE811" s="2"/>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3"/>
      <c r="AC812" s="2"/>
      <c r="AD812" s="2"/>
      <c r="AE812" s="2"/>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3"/>
      <c r="AC813" s="2"/>
      <c r="AD813" s="2"/>
      <c r="AE813" s="2"/>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3"/>
      <c r="AC814" s="2"/>
      <c r="AD814" s="2"/>
      <c r="AE814" s="2"/>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3"/>
      <c r="AC815" s="2"/>
      <c r="AD815" s="2"/>
      <c r="AE815" s="2"/>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3"/>
      <c r="AC816" s="2"/>
      <c r="AD816" s="2"/>
      <c r="AE816" s="2"/>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3"/>
      <c r="AC817" s="2"/>
      <c r="AD817" s="2"/>
      <c r="AE817" s="2"/>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3"/>
      <c r="AC818" s="2"/>
      <c r="AD818" s="2"/>
      <c r="AE818" s="2"/>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3"/>
      <c r="AC819" s="2"/>
      <c r="AD819" s="2"/>
      <c r="AE819" s="2"/>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3"/>
      <c r="AC820" s="2"/>
      <c r="AD820" s="2"/>
      <c r="AE820" s="2"/>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3"/>
      <c r="AC821" s="2"/>
      <c r="AD821" s="2"/>
      <c r="AE821" s="2"/>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3"/>
      <c r="AC822" s="2"/>
      <c r="AD822" s="2"/>
      <c r="AE822" s="2"/>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3"/>
      <c r="AC823" s="2"/>
      <c r="AD823" s="2"/>
      <c r="AE823" s="2"/>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3"/>
      <c r="AC824" s="2"/>
      <c r="AD824" s="2"/>
      <c r="AE824" s="2"/>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3"/>
      <c r="AC825" s="2"/>
      <c r="AD825" s="2"/>
      <c r="AE825" s="2"/>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3"/>
      <c r="AC826" s="2"/>
      <c r="AD826" s="2"/>
      <c r="AE826" s="2"/>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3"/>
      <c r="AC827" s="2"/>
      <c r="AD827" s="2"/>
      <c r="AE827" s="2"/>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3"/>
      <c r="AC828" s="2"/>
      <c r="AD828" s="2"/>
      <c r="AE828" s="2"/>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3"/>
      <c r="AC829" s="2"/>
      <c r="AD829" s="2"/>
      <c r="AE829" s="2"/>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3"/>
      <c r="AC830" s="2"/>
      <c r="AD830" s="2"/>
      <c r="AE830" s="2"/>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3"/>
      <c r="AC831" s="2"/>
      <c r="AD831" s="2"/>
      <c r="AE831" s="2"/>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3"/>
      <c r="AC832" s="2"/>
      <c r="AD832" s="2"/>
      <c r="AE832" s="2"/>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3"/>
      <c r="AC833" s="2"/>
      <c r="AD833" s="2"/>
      <c r="AE833" s="2"/>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3"/>
      <c r="AC834" s="2"/>
      <c r="AD834" s="2"/>
      <c r="AE834" s="2"/>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3"/>
      <c r="AC835" s="2"/>
      <c r="AD835" s="2"/>
      <c r="AE835" s="2"/>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3"/>
      <c r="AC836" s="2"/>
      <c r="AD836" s="2"/>
      <c r="AE836" s="2"/>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3"/>
      <c r="AC837" s="2"/>
      <c r="AD837" s="2"/>
      <c r="AE837" s="2"/>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3"/>
      <c r="AC838" s="2"/>
      <c r="AD838" s="2"/>
      <c r="AE838" s="2"/>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3"/>
      <c r="AC839" s="2"/>
      <c r="AD839" s="2"/>
      <c r="AE839" s="2"/>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3"/>
      <c r="AC840" s="2"/>
      <c r="AD840" s="2"/>
      <c r="AE840" s="2"/>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3"/>
      <c r="AC841" s="2"/>
      <c r="AD841" s="2"/>
      <c r="AE841" s="2"/>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3"/>
      <c r="AC842" s="2"/>
      <c r="AD842" s="2"/>
      <c r="AE842" s="2"/>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3"/>
      <c r="AC843" s="2"/>
      <c r="AD843" s="2"/>
      <c r="AE843" s="2"/>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3"/>
      <c r="AC844" s="2"/>
      <c r="AD844" s="2"/>
      <c r="AE844" s="2"/>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3"/>
      <c r="AC845" s="2"/>
      <c r="AD845" s="2"/>
      <c r="AE845" s="2"/>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3"/>
      <c r="AC846" s="2"/>
      <c r="AD846" s="2"/>
      <c r="AE846" s="2"/>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3"/>
      <c r="AC847" s="2"/>
      <c r="AD847" s="2"/>
      <c r="AE847" s="2"/>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3"/>
      <c r="AC848" s="2"/>
      <c r="AD848" s="2"/>
      <c r="AE848" s="2"/>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3"/>
      <c r="AC849" s="2"/>
      <c r="AD849" s="2"/>
      <c r="AE849" s="2"/>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3"/>
      <c r="AC850" s="2"/>
      <c r="AD850" s="2"/>
      <c r="AE850" s="2"/>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3"/>
      <c r="AC851" s="2"/>
      <c r="AD851" s="2"/>
      <c r="AE851" s="2"/>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3"/>
      <c r="AC852" s="2"/>
      <c r="AD852" s="2"/>
      <c r="AE852" s="2"/>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3"/>
      <c r="AC853" s="2"/>
      <c r="AD853" s="2"/>
      <c r="AE853" s="2"/>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3"/>
      <c r="AC854" s="2"/>
      <c r="AD854" s="2"/>
      <c r="AE854" s="2"/>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3"/>
      <c r="AC855" s="2"/>
      <c r="AD855" s="2"/>
      <c r="AE855" s="2"/>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3"/>
      <c r="AC856" s="2"/>
      <c r="AD856" s="2"/>
      <c r="AE856" s="2"/>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3"/>
      <c r="AC857" s="2"/>
      <c r="AD857" s="2"/>
      <c r="AE857" s="2"/>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3"/>
      <c r="AC858" s="2"/>
      <c r="AD858" s="2"/>
      <c r="AE858" s="2"/>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3"/>
      <c r="AC859" s="2"/>
      <c r="AD859" s="2"/>
      <c r="AE859" s="2"/>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3"/>
      <c r="AC860" s="2"/>
      <c r="AD860" s="2"/>
      <c r="AE860" s="2"/>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3"/>
      <c r="AC861" s="2"/>
      <c r="AD861" s="2"/>
      <c r="AE861" s="2"/>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3"/>
      <c r="AC862" s="2"/>
      <c r="AD862" s="2"/>
      <c r="AE862" s="2"/>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3"/>
      <c r="AC863" s="2"/>
      <c r="AD863" s="2"/>
      <c r="AE863" s="2"/>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3"/>
      <c r="AC864" s="2"/>
      <c r="AD864" s="2"/>
      <c r="AE864" s="2"/>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3"/>
      <c r="AC865" s="2"/>
      <c r="AD865" s="2"/>
      <c r="AE865" s="2"/>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3"/>
      <c r="AC866" s="2"/>
      <c r="AD866" s="2"/>
      <c r="AE866" s="2"/>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3"/>
      <c r="AC867" s="2"/>
      <c r="AD867" s="2"/>
      <c r="AE867" s="2"/>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3"/>
      <c r="AC868" s="2"/>
      <c r="AD868" s="2"/>
      <c r="AE868" s="2"/>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3"/>
      <c r="AC869" s="2"/>
      <c r="AD869" s="2"/>
      <c r="AE869" s="2"/>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3"/>
      <c r="AC870" s="2"/>
      <c r="AD870" s="2"/>
      <c r="AE870" s="2"/>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3"/>
      <c r="AC871" s="2"/>
      <c r="AD871" s="2"/>
      <c r="AE871" s="2"/>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3"/>
      <c r="AC872" s="2"/>
      <c r="AD872" s="2"/>
      <c r="AE872" s="2"/>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3"/>
      <c r="AC873" s="2"/>
      <c r="AD873" s="2"/>
      <c r="AE873" s="2"/>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3"/>
      <c r="AC874" s="2"/>
      <c r="AD874" s="2"/>
      <c r="AE874" s="2"/>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3"/>
      <c r="AC875" s="2"/>
      <c r="AD875" s="2"/>
      <c r="AE875" s="2"/>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3"/>
      <c r="AC876" s="2"/>
      <c r="AD876" s="2"/>
      <c r="AE876" s="2"/>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3"/>
      <c r="AC877" s="2"/>
      <c r="AD877" s="2"/>
      <c r="AE877" s="2"/>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3"/>
      <c r="AC878" s="2"/>
      <c r="AD878" s="2"/>
      <c r="AE878" s="2"/>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3"/>
      <c r="AC879" s="2"/>
      <c r="AD879" s="2"/>
      <c r="AE879" s="2"/>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3"/>
      <c r="AC880" s="2"/>
      <c r="AD880" s="2"/>
      <c r="AE880" s="2"/>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3"/>
      <c r="AC881" s="2"/>
      <c r="AD881" s="2"/>
      <c r="AE881" s="2"/>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3"/>
      <c r="AC882" s="2"/>
      <c r="AD882" s="2"/>
      <c r="AE882" s="2"/>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3"/>
      <c r="AC883" s="2"/>
      <c r="AD883" s="2"/>
      <c r="AE883" s="2"/>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3"/>
      <c r="AC884" s="2"/>
      <c r="AD884" s="2"/>
      <c r="AE884" s="2"/>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3"/>
      <c r="AC885" s="2"/>
      <c r="AD885" s="2"/>
      <c r="AE885" s="2"/>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3"/>
      <c r="AC886" s="2"/>
      <c r="AD886" s="2"/>
      <c r="AE886" s="2"/>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3"/>
      <c r="AC887" s="2"/>
      <c r="AD887" s="2"/>
      <c r="AE887" s="2"/>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3"/>
      <c r="AC888" s="2"/>
      <c r="AD888" s="2"/>
      <c r="AE888" s="2"/>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3"/>
      <c r="AC889" s="2"/>
      <c r="AD889" s="2"/>
      <c r="AE889" s="2"/>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3"/>
      <c r="AC890" s="2"/>
      <c r="AD890" s="2"/>
      <c r="AE890" s="2"/>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3"/>
      <c r="AC891" s="2"/>
      <c r="AD891" s="2"/>
      <c r="AE891" s="2"/>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3"/>
      <c r="AC892" s="2"/>
      <c r="AD892" s="2"/>
      <c r="AE892" s="2"/>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3"/>
      <c r="AC893" s="2"/>
      <c r="AD893" s="2"/>
      <c r="AE893" s="2"/>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3"/>
      <c r="AC894" s="2"/>
      <c r="AD894" s="2"/>
      <c r="AE894" s="2"/>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3"/>
      <c r="AC895" s="2"/>
      <c r="AD895" s="2"/>
      <c r="AE895" s="2"/>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3"/>
      <c r="AC896" s="2"/>
      <c r="AD896" s="2"/>
      <c r="AE896" s="2"/>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3"/>
      <c r="AC897" s="2"/>
      <c r="AD897" s="2"/>
      <c r="AE897" s="2"/>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3"/>
      <c r="AC898" s="2"/>
      <c r="AD898" s="2"/>
      <c r="AE898" s="2"/>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3"/>
      <c r="AC899" s="2"/>
      <c r="AD899" s="2"/>
      <c r="AE899" s="2"/>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3"/>
      <c r="AC900" s="2"/>
      <c r="AD900" s="2"/>
      <c r="AE900" s="2"/>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3"/>
      <c r="AC901" s="2"/>
      <c r="AD901" s="2"/>
      <c r="AE901" s="2"/>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3"/>
      <c r="AC902" s="2"/>
      <c r="AD902" s="2"/>
      <c r="AE902" s="2"/>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3"/>
      <c r="AC903" s="2"/>
      <c r="AD903" s="2"/>
      <c r="AE903" s="2"/>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3"/>
      <c r="AC904" s="2"/>
      <c r="AD904" s="2"/>
      <c r="AE904" s="2"/>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3"/>
      <c r="AC905" s="2"/>
      <c r="AD905" s="2"/>
      <c r="AE905" s="2"/>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3"/>
      <c r="AC906" s="2"/>
      <c r="AD906" s="2"/>
      <c r="AE906" s="2"/>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3"/>
      <c r="AC907" s="2"/>
      <c r="AD907" s="2"/>
      <c r="AE907" s="2"/>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3"/>
      <c r="AC908" s="2"/>
      <c r="AD908" s="2"/>
      <c r="AE908" s="2"/>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3"/>
      <c r="AC909" s="2"/>
      <c r="AD909" s="2"/>
      <c r="AE909" s="2"/>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3"/>
      <c r="AC910" s="2"/>
      <c r="AD910" s="2"/>
      <c r="AE910" s="2"/>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3"/>
      <c r="AC911" s="2"/>
      <c r="AD911" s="2"/>
      <c r="AE911" s="2"/>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3"/>
      <c r="AC912" s="2"/>
      <c r="AD912" s="2"/>
      <c r="AE912" s="2"/>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3"/>
      <c r="AC913" s="2"/>
      <c r="AD913" s="2"/>
      <c r="AE913" s="2"/>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3"/>
      <c r="AC914" s="2"/>
      <c r="AD914" s="2"/>
      <c r="AE914" s="2"/>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3"/>
      <c r="AC915" s="2"/>
      <c r="AD915" s="2"/>
      <c r="AE915" s="2"/>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3"/>
      <c r="AC916" s="2"/>
      <c r="AD916" s="2"/>
      <c r="AE916" s="2"/>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3"/>
      <c r="AC917" s="2"/>
      <c r="AD917" s="2"/>
      <c r="AE917" s="2"/>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3"/>
      <c r="AC918" s="2"/>
      <c r="AD918" s="2"/>
      <c r="AE918" s="2"/>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3"/>
      <c r="AC919" s="2"/>
      <c r="AD919" s="2"/>
      <c r="AE919" s="2"/>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3"/>
      <c r="AC920" s="2"/>
      <c r="AD920" s="2"/>
      <c r="AE920" s="2"/>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3"/>
      <c r="AC921" s="2"/>
      <c r="AD921" s="2"/>
      <c r="AE921" s="2"/>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3"/>
      <c r="AC922" s="2"/>
      <c r="AD922" s="2"/>
      <c r="AE922" s="2"/>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3"/>
      <c r="AC923" s="2"/>
      <c r="AD923" s="2"/>
      <c r="AE923" s="2"/>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3"/>
      <c r="AC924" s="2"/>
      <c r="AD924" s="2"/>
      <c r="AE924" s="2"/>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3"/>
      <c r="AC925" s="2"/>
      <c r="AD925" s="2"/>
      <c r="AE925" s="2"/>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3"/>
      <c r="AC926" s="2"/>
      <c r="AD926" s="2"/>
      <c r="AE926" s="2"/>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3"/>
      <c r="AC927" s="2"/>
      <c r="AD927" s="2"/>
      <c r="AE927" s="2"/>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3"/>
      <c r="AC928" s="2"/>
      <c r="AD928" s="2"/>
      <c r="AE928" s="2"/>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3"/>
      <c r="AC929" s="2"/>
      <c r="AD929" s="2"/>
      <c r="AE929" s="2"/>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3"/>
      <c r="AC930" s="2"/>
      <c r="AD930" s="2"/>
      <c r="AE930" s="2"/>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3"/>
      <c r="AC931" s="2"/>
      <c r="AD931" s="2"/>
      <c r="AE931" s="2"/>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3"/>
      <c r="AC932" s="2"/>
      <c r="AD932" s="2"/>
      <c r="AE932" s="2"/>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3"/>
      <c r="AC933" s="2"/>
      <c r="AD933" s="2"/>
      <c r="AE933" s="2"/>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3"/>
      <c r="AC934" s="2"/>
      <c r="AD934" s="2"/>
      <c r="AE934" s="2"/>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3"/>
      <c r="AC935" s="2"/>
      <c r="AD935" s="2"/>
      <c r="AE935" s="2"/>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3"/>
      <c r="AC936" s="2"/>
      <c r="AD936" s="2"/>
      <c r="AE936" s="2"/>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3"/>
      <c r="AC937" s="2"/>
      <c r="AD937" s="2"/>
      <c r="AE937" s="2"/>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3"/>
      <c r="AC938" s="2"/>
      <c r="AD938" s="2"/>
      <c r="AE938" s="2"/>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3"/>
      <c r="AC939" s="2"/>
      <c r="AD939" s="2"/>
      <c r="AE939" s="2"/>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3"/>
      <c r="AC940" s="2"/>
      <c r="AD940" s="2"/>
      <c r="AE940" s="2"/>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3"/>
      <c r="AC941" s="2"/>
      <c r="AD941" s="2"/>
      <c r="AE941" s="2"/>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3"/>
      <c r="AC942" s="2"/>
      <c r="AD942" s="2"/>
      <c r="AE942" s="2"/>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3"/>
      <c r="AC943" s="2"/>
      <c r="AD943" s="2"/>
      <c r="AE943" s="2"/>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3"/>
      <c r="AC944" s="2"/>
      <c r="AD944" s="2"/>
      <c r="AE944" s="2"/>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3"/>
      <c r="AC945" s="2"/>
      <c r="AD945" s="2"/>
      <c r="AE945" s="2"/>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3"/>
      <c r="AC946" s="2"/>
      <c r="AD946" s="2"/>
      <c r="AE946" s="2"/>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3"/>
      <c r="AC947" s="2"/>
      <c r="AD947" s="2"/>
      <c r="AE947" s="2"/>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3"/>
      <c r="AC948" s="2"/>
      <c r="AD948" s="2"/>
      <c r="AE948" s="2"/>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3"/>
      <c r="AC949" s="2"/>
      <c r="AD949" s="2"/>
      <c r="AE949" s="2"/>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3"/>
      <c r="AC950" s="2"/>
      <c r="AD950" s="2"/>
      <c r="AE950" s="2"/>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3"/>
      <c r="AC951" s="2"/>
      <c r="AD951" s="2"/>
      <c r="AE951" s="2"/>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3"/>
      <c r="AC952" s="2"/>
      <c r="AD952" s="2"/>
      <c r="AE952" s="2"/>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3"/>
      <c r="AC953" s="2"/>
      <c r="AD953" s="2"/>
      <c r="AE953" s="2"/>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3"/>
      <c r="AC954" s="2"/>
      <c r="AD954" s="2"/>
      <c r="AE954" s="2"/>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3"/>
      <c r="AC955" s="2"/>
      <c r="AD955" s="2"/>
      <c r="AE955" s="2"/>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3"/>
      <c r="AC956" s="2"/>
      <c r="AD956" s="2"/>
      <c r="AE956" s="2"/>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3"/>
      <c r="AC957" s="2"/>
      <c r="AD957" s="2"/>
      <c r="AE957" s="2"/>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3"/>
      <c r="AC958" s="2"/>
      <c r="AD958" s="2"/>
      <c r="AE958" s="2"/>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3"/>
      <c r="AC959" s="2"/>
      <c r="AD959" s="2"/>
      <c r="AE959" s="2"/>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3"/>
      <c r="AC960" s="2"/>
      <c r="AD960" s="2"/>
      <c r="AE960" s="2"/>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3"/>
      <c r="AC961" s="2"/>
      <c r="AD961" s="2"/>
      <c r="AE961" s="2"/>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3"/>
      <c r="AC962" s="2"/>
      <c r="AD962" s="2"/>
      <c r="AE962" s="2"/>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3"/>
      <c r="AC963" s="2"/>
      <c r="AD963" s="2"/>
      <c r="AE963" s="2"/>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3"/>
      <c r="AC964" s="2"/>
      <c r="AD964" s="2"/>
      <c r="AE964" s="2"/>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3"/>
      <c r="AC965" s="2"/>
      <c r="AD965" s="2"/>
      <c r="AE965" s="2"/>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3"/>
      <c r="AC966" s="2"/>
      <c r="AD966" s="2"/>
      <c r="AE966" s="2"/>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3"/>
      <c r="AC967" s="2"/>
      <c r="AD967" s="2"/>
      <c r="AE967" s="2"/>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3"/>
      <c r="AC968" s="2"/>
      <c r="AD968" s="2"/>
      <c r="AE968" s="2"/>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3"/>
      <c r="AC969" s="2"/>
      <c r="AD969" s="2"/>
      <c r="AE969" s="2"/>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3"/>
      <c r="AC970" s="2"/>
      <c r="AD970" s="2"/>
      <c r="AE970" s="2"/>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3"/>
      <c r="AC971" s="2"/>
      <c r="AD971" s="2"/>
      <c r="AE971" s="2"/>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3"/>
      <c r="AC972" s="2"/>
      <c r="AD972" s="2"/>
      <c r="AE972" s="2"/>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3"/>
      <c r="AC973" s="2"/>
      <c r="AD973" s="2"/>
      <c r="AE973" s="2"/>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3"/>
      <c r="AC974" s="2"/>
      <c r="AD974" s="2"/>
      <c r="AE974" s="2"/>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3"/>
      <c r="AC975" s="2"/>
      <c r="AD975" s="2"/>
      <c r="AE975" s="2"/>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3"/>
      <c r="AC976" s="2"/>
      <c r="AD976" s="2"/>
      <c r="AE976" s="2"/>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3"/>
      <c r="AC977" s="2"/>
      <c r="AD977" s="2"/>
      <c r="AE977" s="2"/>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3"/>
      <c r="AC978" s="2"/>
      <c r="AD978" s="2"/>
      <c r="AE978" s="2"/>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3"/>
      <c r="AC979" s="2"/>
      <c r="AD979" s="2"/>
      <c r="AE979" s="2"/>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3"/>
      <c r="AC980" s="2"/>
      <c r="AD980" s="2"/>
      <c r="AE980" s="2"/>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3"/>
      <c r="AC981" s="2"/>
      <c r="AD981" s="2"/>
      <c r="AE981" s="2"/>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3"/>
      <c r="AC982" s="2"/>
      <c r="AD982" s="2"/>
      <c r="AE982" s="2"/>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3"/>
      <c r="AC983" s="2"/>
      <c r="AD983" s="2"/>
      <c r="AE983" s="2"/>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3"/>
      <c r="AC984" s="2"/>
      <c r="AD984" s="2"/>
      <c r="AE984" s="2"/>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3"/>
      <c r="AC985" s="2"/>
      <c r="AD985" s="2"/>
      <c r="AE985" s="2"/>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3"/>
      <c r="AC986" s="2"/>
      <c r="AD986" s="2"/>
      <c r="AE986" s="2"/>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3"/>
      <c r="AC987" s="2"/>
      <c r="AD987" s="2"/>
      <c r="AE987" s="2"/>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3"/>
      <c r="AC988" s="2"/>
      <c r="AD988" s="2"/>
      <c r="AE988" s="2"/>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3"/>
      <c r="AC989" s="2"/>
      <c r="AD989" s="2"/>
      <c r="AE989" s="2"/>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3"/>
      <c r="AC990" s="2"/>
      <c r="AD990" s="2"/>
      <c r="AE990" s="2"/>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3"/>
      <c r="AC991" s="2"/>
      <c r="AD991" s="2"/>
      <c r="AE991" s="2"/>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3"/>
      <c r="AC992" s="2"/>
      <c r="AD992" s="2"/>
      <c r="AE992" s="2"/>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3"/>
      <c r="AC993" s="2"/>
      <c r="AD993" s="2"/>
      <c r="AE993" s="2"/>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3"/>
      <c r="AC994" s="2"/>
      <c r="AD994" s="2"/>
      <c r="AE994" s="2"/>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3"/>
      <c r="AC995" s="2"/>
      <c r="AD995" s="2"/>
      <c r="AE995" s="2"/>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3"/>
      <c r="AC996" s="2"/>
      <c r="AD996" s="2"/>
      <c r="AE996" s="2"/>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3"/>
      <c r="AC997" s="2"/>
      <c r="AD997" s="2"/>
      <c r="AE997" s="2"/>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3"/>
      <c r="AC998" s="2"/>
      <c r="AD998" s="2"/>
      <c r="AE998" s="2"/>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3"/>
      <c r="AC999" s="2"/>
      <c r="AD999" s="2"/>
      <c r="AE999" s="2"/>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3"/>
      <c r="AC1000" s="2"/>
      <c r="AD1000" s="2"/>
      <c r="AE1000" s="2"/>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3"/>
      <c r="AC1001" s="2"/>
      <c r="AD1001" s="2"/>
      <c r="AE1001" s="2"/>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row>
  </sheetData>
  <mergeCells count="640">
    <mergeCell ref="BH40:BI40"/>
    <mergeCell ref="BJ40:BK40"/>
    <mergeCell ref="AT40:AU40"/>
    <mergeCell ref="AV40:AW40"/>
    <mergeCell ref="AX40:AY40"/>
    <mergeCell ref="AZ40:BA40"/>
    <mergeCell ref="BB40:BC40"/>
    <mergeCell ref="BD40:BE40"/>
    <mergeCell ref="BF40:BG40"/>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N16:O16"/>
    <mergeCell ref="P16:Q16"/>
    <mergeCell ref="R16:S16"/>
    <mergeCell ref="T16:U16"/>
    <mergeCell ref="V16:W16"/>
    <mergeCell ref="X16:Y16"/>
    <mergeCell ref="Z16:AA16"/>
    <mergeCell ref="AP16:AQ16"/>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BD20:BE20"/>
    <mergeCell ref="BF20:BG20"/>
    <mergeCell ref="BH20:BI20"/>
    <mergeCell ref="BJ20:BK20"/>
    <mergeCell ref="AP20:AQ20"/>
    <mergeCell ref="AR20:AS20"/>
    <mergeCell ref="AT20:AU20"/>
    <mergeCell ref="AV20:AW20"/>
    <mergeCell ref="AX20:AY20"/>
    <mergeCell ref="AZ20:BA20"/>
    <mergeCell ref="BB20:BC20"/>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AD24:AE24"/>
    <mergeCell ref="AF24:AG24"/>
    <mergeCell ref="AH24:AI24"/>
    <mergeCell ref="AJ24:AK24"/>
    <mergeCell ref="AL24:AM24"/>
    <mergeCell ref="AN24:AO24"/>
    <mergeCell ref="BD24:BE24"/>
    <mergeCell ref="BF24:BG24"/>
    <mergeCell ref="BH24:BI24"/>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27:A28"/>
    <mergeCell ref="B28:C28"/>
    <mergeCell ref="D28:E28"/>
    <mergeCell ref="F28:G28"/>
    <mergeCell ref="H28:I28"/>
    <mergeCell ref="J28:K28"/>
    <mergeCell ref="L28:M28"/>
    <mergeCell ref="N28:O28"/>
    <mergeCell ref="P28:Q28"/>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BD72:BE72"/>
    <mergeCell ref="BF72:BG72"/>
    <mergeCell ref="BH72:BI72"/>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75:A76"/>
    <mergeCell ref="B76:C76"/>
    <mergeCell ref="D76:E76"/>
    <mergeCell ref="F76:G76"/>
    <mergeCell ref="H76:I76"/>
    <mergeCell ref="J76:K76"/>
    <mergeCell ref="L76:M76"/>
    <mergeCell ref="N76:O76"/>
    <mergeCell ref="P76:Q76"/>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BH88:BI88"/>
    <mergeCell ref="BJ88:BK88"/>
    <mergeCell ref="AT88:AU88"/>
    <mergeCell ref="AV88:AW88"/>
    <mergeCell ref="AX88:AY88"/>
    <mergeCell ref="AZ88:BA88"/>
    <mergeCell ref="BB88:BC88"/>
    <mergeCell ref="BD88:BE88"/>
    <mergeCell ref="BF88:BG88"/>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BD84:BE84"/>
    <mergeCell ref="BF84:BG84"/>
    <mergeCell ref="BH84:BI84"/>
    <mergeCell ref="BJ84:BK84"/>
    <mergeCell ref="AP84:AQ84"/>
    <mergeCell ref="AR84:AS84"/>
    <mergeCell ref="AT84:AU84"/>
    <mergeCell ref="AV84:AW84"/>
    <mergeCell ref="AX84:AY84"/>
    <mergeCell ref="AZ84:BA84"/>
    <mergeCell ref="BB84:BC84"/>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N52:O52"/>
    <mergeCell ref="P52:Q52"/>
    <mergeCell ref="R52:S52"/>
    <mergeCell ref="T52:U52"/>
    <mergeCell ref="V52:W52"/>
    <mergeCell ref="X52:Y52"/>
    <mergeCell ref="Z52:AA52"/>
    <mergeCell ref="AP52:AQ52"/>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BD56:BE56"/>
    <mergeCell ref="BF56:BG56"/>
    <mergeCell ref="BH56:BI56"/>
    <mergeCell ref="BJ56:BK56"/>
    <mergeCell ref="AP56:AQ56"/>
    <mergeCell ref="AR56:AS56"/>
    <mergeCell ref="AT56:AU56"/>
    <mergeCell ref="AV56:AW56"/>
    <mergeCell ref="AX56:AY56"/>
    <mergeCell ref="AZ56:BA56"/>
    <mergeCell ref="BB56:BC56"/>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AD60:AE60"/>
    <mergeCell ref="AF60:AG60"/>
    <mergeCell ref="AH60:AI60"/>
    <mergeCell ref="AJ60:AK60"/>
    <mergeCell ref="AL60:AM60"/>
    <mergeCell ref="AN60:AO60"/>
    <mergeCell ref="BD60:BE60"/>
    <mergeCell ref="BF60:BG60"/>
    <mergeCell ref="BH60:BI60"/>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63:A64"/>
    <mergeCell ref="B64:C64"/>
    <mergeCell ref="D64:E64"/>
    <mergeCell ref="F64:G64"/>
    <mergeCell ref="H64:I64"/>
    <mergeCell ref="J64:K64"/>
    <mergeCell ref="L64:M64"/>
    <mergeCell ref="N64:O64"/>
    <mergeCell ref="P64:Q64"/>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D80:BE80"/>
    <mergeCell ref="BF80:BG80"/>
    <mergeCell ref="BH80:BI80"/>
    <mergeCell ref="BJ80:BK80"/>
    <mergeCell ref="AP80:AQ80"/>
    <mergeCell ref="AR80:AS80"/>
    <mergeCell ref="AT80:AU80"/>
    <mergeCell ref="AV80:AW80"/>
    <mergeCell ref="AX80:AY80"/>
    <mergeCell ref="AZ80:BA80"/>
    <mergeCell ref="BB80:BC80"/>
    <mergeCell ref="A79:A80"/>
    <mergeCell ref="B80:C80"/>
    <mergeCell ref="D80:E80"/>
    <mergeCell ref="F80:G80"/>
    <mergeCell ref="H80:I80"/>
    <mergeCell ref="J80:K80"/>
    <mergeCell ref="L80:M80"/>
  </mergeCells>
  <conditionalFormatting sqref="B13:BL13 B17:BL17 B21:BL21 B25:BL25 B29:BL29 B33:BL33 B37:BL37 B41:BL41 B45:BL45 B49:BL49 B53:BL53 B57:BL57 B61:BL61 B65:BL65 B69:BL69 B73:BL73 B77:BL77 B81:BL81 B85:BL85 B89:BL89">
    <cfRule type="cellIs" dxfId="0" priority="1" operator="greaterThanOrEqual">
      <formula>0.5</formula>
    </cfRule>
  </conditionalFormatting>
  <conditionalFormatting sqref="B12:BK12 B15:BK16 B20:BK20 B23:BK24 B28:BK28 B31:BK32 D35:BK36 B36:C36 D39:BK40 B40:C40 D43:BK44 B44:C44 D47:BK48 B48:C48 D51:BK52 B52:C52 D55:BK56 B56:C56 D59:BK60 B60:C60 D63:BK64 B64:C64 D67:BK68 B68:C68 D71:BK72 B72:C72 D75:BK76 B76:C76 D79:BK80 B80:C80 D83:BK84 B84:C84 D87:BK88 B88:C88">
    <cfRule type="containsText" dxfId="1" priority="2" operator="containsText" text="D,">
      <formula>NOT(ISERROR(SEARCH(("D,"),(B12))))</formula>
    </cfRule>
  </conditionalFormatting>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conditionalFormatting sqref="B12:BK12 B16:BK16 B20:BK20 B24:BK24 B28:BK28 B32:BK32 B36:BK36 B40:BK40 B44:BK44 B48:BK48 B52:BK52 B56:BK56 B60:BK60 B64:BK64 B68:BK68 B72:BK72 B76:BK76 B80:BK80 B84:BK84 B88:BK88">
    <cfRule type="containsText" dxfId="3" priority="4" operator="containsText" text="NX">
      <formula>NOT(ISERROR(SEARCH(("NX"),(B12))))</formula>
    </cfRule>
  </conditionalFormatting>
  <dataValidations>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formula1>"APLICA PRIMA"</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formula1>0.5</formula1>
    </dataValidation>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formula1>"FALTA,RETARDO,ACUERDO,P SIN GOCE,NO SE CITO,FESTIVO,VACACIONES,INCAPACIDAD,SUSPENSION"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25"/>
    <col customWidth="1" min="2" max="64" width="15.63"/>
  </cols>
  <sheetData>
    <row r="1">
      <c r="A1" s="1"/>
      <c r="B1" s="1"/>
      <c r="E1" s="1"/>
      <c r="F1" s="1"/>
      <c r="G1" s="1"/>
      <c r="H1" s="2"/>
      <c r="I1" s="2"/>
      <c r="J1" s="1"/>
      <c r="K1" s="1"/>
      <c r="L1" s="1"/>
      <c r="M1" s="1"/>
      <c r="N1" s="1"/>
      <c r="O1" s="1"/>
      <c r="P1" s="1"/>
      <c r="Q1" s="1"/>
      <c r="R1" s="1"/>
      <c r="S1" s="1"/>
      <c r="T1" s="1"/>
      <c r="U1" s="1"/>
      <c r="V1" s="1"/>
      <c r="W1" s="1"/>
      <c r="X1" s="1"/>
      <c r="Y1" s="1"/>
      <c r="Z1" s="1"/>
      <c r="AA1" s="1"/>
      <c r="AB1" s="3"/>
      <c r="AC1" s="2"/>
      <c r="AD1" s="2"/>
      <c r="AE1" s="2"/>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 r="A2" s="1"/>
      <c r="B2" s="1"/>
      <c r="E2" s="1"/>
      <c r="F2" s="1"/>
      <c r="G2" s="1"/>
      <c r="H2" s="2"/>
      <c r="I2" s="2"/>
      <c r="J2" s="1"/>
      <c r="K2" s="1"/>
      <c r="L2" s="1"/>
      <c r="M2" s="1"/>
      <c r="N2" s="1"/>
      <c r="O2" s="1"/>
      <c r="P2" s="1"/>
      <c r="Q2" s="1"/>
      <c r="R2" s="1"/>
      <c r="S2" s="1"/>
      <c r="T2" s="1"/>
      <c r="U2" s="1"/>
      <c r="V2" s="1"/>
      <c r="W2" s="1"/>
      <c r="X2" s="1"/>
      <c r="Y2" s="1"/>
      <c r="Z2" s="1"/>
      <c r="AA2" s="1"/>
      <c r="AB2" s="3"/>
      <c r="AC2" s="2"/>
      <c r="AD2" s="2"/>
      <c r="AE2" s="2"/>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 r="A3" s="2"/>
      <c r="B3" s="1"/>
      <c r="E3" s="1"/>
      <c r="F3" s="1"/>
      <c r="G3" s="1"/>
      <c r="H3" s="2"/>
      <c r="I3" s="2"/>
      <c r="J3" s="1"/>
      <c r="K3" s="1"/>
      <c r="L3" s="1"/>
      <c r="M3" s="1"/>
      <c r="N3" s="1"/>
      <c r="O3" s="1"/>
      <c r="P3" s="1"/>
      <c r="Q3" s="1"/>
      <c r="R3" s="1"/>
      <c r="S3" s="1"/>
      <c r="T3" s="1"/>
      <c r="U3" s="1"/>
      <c r="V3" s="1"/>
      <c r="W3" s="1"/>
      <c r="X3" s="1"/>
      <c r="Y3" s="1"/>
      <c r="Z3" s="1"/>
      <c r="AA3" s="1"/>
      <c r="AB3" s="3"/>
      <c r="AC3" s="2"/>
      <c r="AD3" s="2"/>
      <c r="AE3" s="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 r="A4" s="2"/>
      <c r="B4" s="1"/>
      <c r="E4" s="1"/>
      <c r="F4" s="1"/>
      <c r="G4" s="1"/>
      <c r="H4" s="2"/>
      <c r="I4" s="2"/>
      <c r="J4" s="1"/>
      <c r="K4" s="1"/>
      <c r="L4" s="1"/>
      <c r="M4" s="1"/>
      <c r="N4" s="1"/>
      <c r="O4" s="1"/>
      <c r="P4" s="1"/>
      <c r="Q4" s="1"/>
      <c r="R4" s="1"/>
      <c r="S4" s="1"/>
      <c r="T4" s="1"/>
      <c r="U4" s="1"/>
      <c r="V4" s="1"/>
      <c r="W4" s="1"/>
      <c r="X4" s="1"/>
      <c r="Y4" s="1"/>
      <c r="Z4" s="1"/>
      <c r="AA4" s="1"/>
      <c r="AB4" s="3"/>
      <c r="AC4" s="2"/>
      <c r="AD4" s="2"/>
      <c r="AE4" s="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 r="A5" s="2"/>
      <c r="B5" s="1"/>
      <c r="E5" s="1"/>
      <c r="F5" s="1"/>
      <c r="G5" s="1"/>
      <c r="H5" s="2"/>
      <c r="I5" s="2"/>
      <c r="J5" s="1"/>
      <c r="K5" s="1"/>
      <c r="L5" s="1"/>
      <c r="M5" s="1"/>
      <c r="N5" s="1"/>
      <c r="O5" s="1"/>
      <c r="P5" s="1"/>
      <c r="Q5" s="1"/>
      <c r="R5" s="1"/>
      <c r="S5" s="1"/>
      <c r="T5" s="1"/>
      <c r="U5" s="1"/>
      <c r="V5" s="1"/>
      <c r="W5" s="1"/>
      <c r="X5" s="1"/>
      <c r="Y5" s="1"/>
      <c r="Z5" s="1"/>
      <c r="AA5" s="1"/>
      <c r="AB5" s="3"/>
      <c r="AC5" s="2"/>
      <c r="AD5" s="2"/>
      <c r="AE5" s="2"/>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 r="A6" s="2"/>
      <c r="B6" s="1"/>
      <c r="D6" s="1"/>
      <c r="E6" s="1"/>
      <c r="F6" s="1"/>
      <c r="G6" s="1"/>
      <c r="H6" s="1"/>
      <c r="I6" s="1"/>
      <c r="J6" s="1"/>
      <c r="K6" s="1"/>
      <c r="L6" s="1"/>
      <c r="M6" s="1"/>
      <c r="N6" s="1"/>
      <c r="O6" s="1"/>
      <c r="P6" s="1"/>
      <c r="Q6" s="1"/>
      <c r="R6" s="1"/>
      <c r="S6" s="1"/>
      <c r="T6" s="1"/>
      <c r="U6" s="1"/>
      <c r="V6" s="1"/>
      <c r="W6" s="1"/>
      <c r="X6" s="1"/>
      <c r="Y6" s="1"/>
      <c r="Z6" s="1"/>
      <c r="AA6" s="1"/>
      <c r="AB6" s="3"/>
      <c r="AC6" s="2"/>
      <c r="AD6" s="2"/>
      <c r="AE6" s="2"/>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 r="A7" s="2"/>
      <c r="B7" s="1"/>
      <c r="D7" s="1"/>
      <c r="E7" s="1"/>
      <c r="F7" s="1"/>
      <c r="G7" s="1"/>
      <c r="H7" s="1"/>
      <c r="I7" s="1"/>
      <c r="J7" s="1"/>
      <c r="K7" s="1"/>
      <c r="L7" s="1"/>
      <c r="M7" s="1"/>
      <c r="N7" s="1"/>
      <c r="O7" s="1"/>
      <c r="P7" s="1"/>
      <c r="Q7" s="1"/>
      <c r="R7" s="1"/>
      <c r="S7" s="1"/>
      <c r="T7" s="1"/>
      <c r="U7" s="1"/>
      <c r="V7" s="1"/>
      <c r="W7" s="1"/>
      <c r="X7" s="1"/>
      <c r="Y7" s="1"/>
      <c r="Z7" s="1"/>
      <c r="AA7" s="1"/>
      <c r="AB7" s="3"/>
      <c r="AC7" s="2"/>
      <c r="AD7" s="2"/>
      <c r="AE7" s="2"/>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 r="A8" s="2"/>
      <c r="B8" s="1"/>
      <c r="D8" s="1"/>
      <c r="E8" s="1"/>
      <c r="F8" s="1"/>
      <c r="G8" s="1"/>
      <c r="H8" s="1"/>
      <c r="I8" s="1"/>
      <c r="J8" s="1"/>
      <c r="K8" s="1"/>
      <c r="L8" s="1"/>
      <c r="M8" s="1"/>
      <c r="N8" s="1"/>
      <c r="O8" s="1"/>
      <c r="P8" s="1"/>
      <c r="Q8" s="1"/>
      <c r="R8" s="1"/>
      <c r="S8" s="1"/>
      <c r="T8" s="1"/>
      <c r="U8" s="1"/>
      <c r="V8" s="1"/>
      <c r="W8" s="1"/>
      <c r="X8" s="1"/>
      <c r="Y8" s="1"/>
      <c r="Z8" s="1"/>
      <c r="AA8" s="1"/>
      <c r="AB8" s="3"/>
      <c r="AC8" s="2"/>
      <c r="AD8" s="2"/>
      <c r="AE8" s="2"/>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 r="A9" s="1"/>
      <c r="B9" s="1"/>
      <c r="D9" s="1"/>
      <c r="E9" s="1"/>
      <c r="F9" s="1"/>
      <c r="G9" s="1"/>
      <c r="H9" s="1"/>
      <c r="I9" s="1"/>
      <c r="J9" s="1"/>
      <c r="K9" s="1"/>
      <c r="L9" s="1"/>
      <c r="M9" s="1"/>
      <c r="N9" s="1"/>
      <c r="O9" s="1"/>
      <c r="P9" s="1"/>
      <c r="Q9" s="1"/>
      <c r="R9" s="1"/>
      <c r="S9" s="1"/>
      <c r="T9" s="1"/>
      <c r="U9" s="1"/>
      <c r="V9" s="1"/>
      <c r="W9" s="1"/>
      <c r="X9" s="1"/>
      <c r="Y9" s="1"/>
      <c r="Z9" s="1"/>
      <c r="AA9" s="1"/>
      <c r="AB9" s="3"/>
      <c r="AC9" s="2"/>
      <c r="AD9" s="2"/>
      <c r="AE9" s="2"/>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 r="A10" s="4" t="str">
        <f>IFERROR(__xludf.DUMMYFUNCTION("IMPORTRANGE(""https://docs.google.com/spreadsheets/d/1ziahsWZSm69nhzx_Atls_d0lXutJDo5ELl4KNgro4yA/edit#gid=1935951028"",""INFRA!A10:BL100"")"),"NOMBRE")</f>
        <v>NOMBRE</v>
      </c>
      <c r="B10" s="5">
        <f>IFERROR(__xludf.DUMMYFUNCTION("""COMPUTED_VALUE"""),45200.0)</f>
        <v>45200</v>
      </c>
      <c r="C10" s="6"/>
      <c r="D10" s="5">
        <f>IFERROR(__xludf.DUMMYFUNCTION("""COMPUTED_VALUE"""),45201.0)</f>
        <v>45201</v>
      </c>
      <c r="E10" s="6"/>
      <c r="F10" s="5">
        <f>IFERROR(__xludf.DUMMYFUNCTION("""COMPUTED_VALUE"""),45202.0)</f>
        <v>45202</v>
      </c>
      <c r="G10" s="6"/>
      <c r="H10" s="5">
        <f>IFERROR(__xludf.DUMMYFUNCTION("""COMPUTED_VALUE"""),45203.0)</f>
        <v>45203</v>
      </c>
      <c r="I10" s="6"/>
      <c r="J10" s="5">
        <f>IFERROR(__xludf.DUMMYFUNCTION("""COMPUTED_VALUE"""),45204.0)</f>
        <v>45204</v>
      </c>
      <c r="K10" s="6"/>
      <c r="L10" s="5">
        <f>IFERROR(__xludf.DUMMYFUNCTION("""COMPUTED_VALUE"""),45205.0)</f>
        <v>45205</v>
      </c>
      <c r="M10" s="6"/>
      <c r="N10" s="5">
        <f>IFERROR(__xludf.DUMMYFUNCTION("""COMPUTED_VALUE"""),45206.0)</f>
        <v>45206</v>
      </c>
      <c r="O10" s="18"/>
      <c r="P10" s="5">
        <f>IFERROR(__xludf.DUMMYFUNCTION("""COMPUTED_VALUE"""),45207.0)</f>
        <v>45207</v>
      </c>
      <c r="Q10" s="6"/>
      <c r="R10" s="5">
        <f>IFERROR(__xludf.DUMMYFUNCTION("""COMPUTED_VALUE"""),45208.0)</f>
        <v>45208</v>
      </c>
      <c r="S10" s="6"/>
      <c r="T10" s="5">
        <f>IFERROR(__xludf.DUMMYFUNCTION("""COMPUTED_VALUE"""),45209.0)</f>
        <v>45209</v>
      </c>
      <c r="U10" s="18"/>
      <c r="V10" s="5">
        <f>IFERROR(__xludf.DUMMYFUNCTION("""COMPUTED_VALUE"""),45210.0)</f>
        <v>45210</v>
      </c>
      <c r="W10" s="18"/>
      <c r="X10" s="5">
        <f>IFERROR(__xludf.DUMMYFUNCTION("""COMPUTED_VALUE"""),45211.0)</f>
        <v>45211</v>
      </c>
      <c r="Y10" s="18"/>
      <c r="Z10" s="5">
        <f>IFERROR(__xludf.DUMMYFUNCTION("""COMPUTED_VALUE"""),45212.0)</f>
        <v>45212</v>
      </c>
      <c r="AA10" s="18"/>
      <c r="AB10" s="5">
        <f>IFERROR(__xludf.DUMMYFUNCTION("""COMPUTED_VALUE"""),45213.0)</f>
        <v>45213</v>
      </c>
      <c r="AC10" s="18"/>
      <c r="AD10" s="5">
        <f>IFERROR(__xludf.DUMMYFUNCTION("""COMPUTED_VALUE"""),45214.0)</f>
        <v>45214</v>
      </c>
      <c r="AE10" s="18"/>
      <c r="AF10" s="5">
        <f>IFERROR(__xludf.DUMMYFUNCTION("""COMPUTED_VALUE"""),45215.0)</f>
        <v>45215</v>
      </c>
      <c r="AG10" s="18"/>
      <c r="AH10" s="5">
        <f>IFERROR(__xludf.DUMMYFUNCTION("""COMPUTED_VALUE"""),45216.0)</f>
        <v>45216</v>
      </c>
      <c r="AI10" s="18"/>
      <c r="AJ10" s="5">
        <f>IFERROR(__xludf.DUMMYFUNCTION("""COMPUTED_VALUE"""),45217.0)</f>
        <v>45217</v>
      </c>
      <c r="AK10" s="18"/>
      <c r="AL10" s="5">
        <f>IFERROR(__xludf.DUMMYFUNCTION("""COMPUTED_VALUE"""),45218.0)</f>
        <v>45218</v>
      </c>
      <c r="AM10" s="18"/>
      <c r="AN10" s="5">
        <f>IFERROR(__xludf.DUMMYFUNCTION("""COMPUTED_VALUE"""),45219.0)</f>
        <v>45219</v>
      </c>
      <c r="AO10" s="18"/>
      <c r="AP10" s="5">
        <f>IFERROR(__xludf.DUMMYFUNCTION("""COMPUTED_VALUE"""),45220.0)</f>
        <v>45220</v>
      </c>
      <c r="AQ10" s="18"/>
      <c r="AR10" s="5">
        <f>IFERROR(__xludf.DUMMYFUNCTION("""COMPUTED_VALUE"""),45221.0)</f>
        <v>45221</v>
      </c>
      <c r="AS10" s="18"/>
      <c r="AT10" s="5">
        <f>IFERROR(__xludf.DUMMYFUNCTION("""COMPUTED_VALUE"""),45222.0)</f>
        <v>45222</v>
      </c>
      <c r="AU10" s="18"/>
      <c r="AV10" s="5">
        <f>IFERROR(__xludf.DUMMYFUNCTION("""COMPUTED_VALUE"""),45223.0)</f>
        <v>45223</v>
      </c>
      <c r="AW10" s="18"/>
      <c r="AX10" s="5">
        <f>IFERROR(__xludf.DUMMYFUNCTION("""COMPUTED_VALUE"""),45224.0)</f>
        <v>45224</v>
      </c>
      <c r="AY10" s="18"/>
      <c r="AZ10" s="5">
        <f>IFERROR(__xludf.DUMMYFUNCTION("""COMPUTED_VALUE"""),45225.0)</f>
        <v>45225</v>
      </c>
      <c r="BA10" s="18"/>
      <c r="BB10" s="5">
        <f>IFERROR(__xludf.DUMMYFUNCTION("""COMPUTED_VALUE"""),45226.0)</f>
        <v>45226</v>
      </c>
      <c r="BC10" s="18"/>
      <c r="BD10" s="5">
        <f>IFERROR(__xludf.DUMMYFUNCTION("""COMPUTED_VALUE"""),45227.0)</f>
        <v>45227</v>
      </c>
      <c r="BE10" s="18"/>
      <c r="BF10" s="5">
        <f>IFERROR(__xludf.DUMMYFUNCTION("""COMPUTED_VALUE"""),45228.0)</f>
        <v>45228</v>
      </c>
      <c r="BG10" s="18"/>
      <c r="BH10" s="5">
        <f>IFERROR(__xludf.DUMMYFUNCTION("""COMPUTED_VALUE"""),45229.0)</f>
        <v>45229</v>
      </c>
      <c r="BI10" s="18"/>
      <c r="BJ10" s="5">
        <f>IFERROR(__xludf.DUMMYFUNCTION("""COMPUTED_VALUE"""),45230.0)</f>
        <v>45230</v>
      </c>
      <c r="BK10" s="18"/>
      <c r="BL10" s="7" t="str">
        <f>IFERROR(__xludf.DUMMYFUNCTION("""COMPUTED_VALUE"""),"HORAS EXTRA")</f>
        <v>HORAS EXTRA</v>
      </c>
    </row>
    <row r="11">
      <c r="A11" s="8" t="str">
        <f>IFERROR(__xludf.DUMMYFUNCTION("""COMPUTED_VALUE"""),"CARLOS MENDOZA")</f>
        <v>CARLOS MENDOZA</v>
      </c>
      <c r="B11" s="9"/>
      <c r="C11" s="9"/>
      <c r="D11" s="9" t="str">
        <f>IFERROR(__xludf.DUMMYFUNCTION("""COMPUTED_VALUE"""),"ALMACEN")</f>
        <v>ALMACEN</v>
      </c>
      <c r="E11" s="9" t="str">
        <f>IFERROR(__xludf.DUMMYFUNCTION("""COMPUTED_VALUE"""),"ALMACEN")</f>
        <v>ALMACEN</v>
      </c>
      <c r="F11" s="9" t="str">
        <f>IFERROR(__xludf.DUMMYFUNCTION("""COMPUTED_VALUE"""),"ALMACEN")</f>
        <v>ALMACEN</v>
      </c>
      <c r="G11" s="9" t="str">
        <f>IFERROR(__xludf.DUMMYFUNCTION("""COMPUTED_VALUE"""),"ALMACEN")</f>
        <v>ALMACEN</v>
      </c>
      <c r="H11" s="9" t="str">
        <f>IFERROR(__xludf.DUMMYFUNCTION("""COMPUTED_VALUE"""),"ALMACEN")</f>
        <v>ALMACEN</v>
      </c>
      <c r="I11" s="9" t="str">
        <f>IFERROR(__xludf.DUMMYFUNCTION("""COMPUTED_VALUE"""),"ALMACEN")</f>
        <v>ALMACEN</v>
      </c>
      <c r="J11" s="9" t="str">
        <f>IFERROR(__xludf.DUMMYFUNCTION("""COMPUTED_VALUE"""),"ALMACEN")</f>
        <v>ALMACEN</v>
      </c>
      <c r="K11" s="9" t="str">
        <f>IFERROR(__xludf.DUMMYFUNCTION("""COMPUTED_VALUE"""),"ALMACEN")</f>
        <v>ALMACEN</v>
      </c>
      <c r="L11" s="9" t="str">
        <f>IFERROR(__xludf.DUMMYFUNCTION("""COMPUTED_VALUE"""),"ALMACEN")</f>
        <v>ALMACEN</v>
      </c>
      <c r="M11" s="9" t="str">
        <f>IFERROR(__xludf.DUMMYFUNCTION("""COMPUTED_VALUE"""),"ALMACEN")</f>
        <v>ALMACEN</v>
      </c>
      <c r="N11" s="9" t="str">
        <f>IFERROR(__xludf.DUMMYFUNCTION("""COMPUTED_VALUE"""),"MITRAS")</f>
        <v>MITRAS</v>
      </c>
      <c r="O11" s="9" t="str">
        <f>IFERROR(__xludf.DUMMYFUNCTION("""COMPUTED_VALUE"""),"MITRAS")</f>
        <v>MITRAS</v>
      </c>
      <c r="P11" s="9"/>
      <c r="Q11" s="9"/>
      <c r="R11" s="9" t="str">
        <f>IFERROR(__xludf.DUMMYFUNCTION("""COMPUTED_VALUE"""),"MITRAS")</f>
        <v>MITRAS</v>
      </c>
      <c r="S11" s="9" t="str">
        <f>IFERROR(__xludf.DUMMYFUNCTION("""COMPUTED_VALUE"""),"ALMACEN")</f>
        <v>ALMACEN</v>
      </c>
      <c r="T11" s="9" t="str">
        <f>IFERROR(__xludf.DUMMYFUNCTION("""COMPUTED_VALUE"""),"ALMACEN")</f>
        <v>ALMACEN</v>
      </c>
      <c r="U11" s="9" t="str">
        <f>IFERROR(__xludf.DUMMYFUNCTION("""COMPUTED_VALUE"""),"ALMACEN")</f>
        <v>ALMACEN</v>
      </c>
      <c r="V11" s="9" t="str">
        <f>IFERROR(__xludf.DUMMYFUNCTION("""COMPUTED_VALUE"""),"ALMACEN")</f>
        <v>ALMACEN</v>
      </c>
      <c r="W11" s="9"/>
      <c r="X11" s="9" t="str">
        <f>IFERROR(__xludf.DUMMYFUNCTION("""COMPUTED_VALUE"""),"ALMACEN")</f>
        <v>ALMACEN</v>
      </c>
      <c r="Y11" s="9" t="str">
        <f>IFERROR(__xludf.DUMMYFUNCTION("""COMPUTED_VALUE"""),"ALMACEN")</f>
        <v>ALMACEN</v>
      </c>
      <c r="Z11" s="9" t="str">
        <f>IFERROR(__xludf.DUMMYFUNCTION("""COMPUTED_VALUE"""),"ALMACEN")</f>
        <v>ALMACEN</v>
      </c>
      <c r="AA11" s="9" t="str">
        <f>IFERROR(__xludf.DUMMYFUNCTION("""COMPUTED_VALUE"""),"ALMACEN")</f>
        <v>ALMACEN</v>
      </c>
      <c r="AB11" s="9"/>
      <c r="AC11" s="9"/>
      <c r="AD11" s="9"/>
      <c r="AE11" s="9"/>
      <c r="AF11" s="9" t="str">
        <f>IFERROR(__xludf.DUMMYFUNCTION("""COMPUTED_VALUE"""),"ALMACEN")</f>
        <v>ALMACEN</v>
      </c>
      <c r="AG11" s="9" t="str">
        <f>IFERROR(__xludf.DUMMYFUNCTION("""COMPUTED_VALUE"""),"ALMACEN")</f>
        <v>ALMACEN</v>
      </c>
      <c r="AH11" s="9" t="str">
        <f>IFERROR(__xludf.DUMMYFUNCTION("""COMPUTED_VALUE"""),"ALMACEN")</f>
        <v>ALMACEN</v>
      </c>
      <c r="AI11" s="9" t="str">
        <f>IFERROR(__xludf.DUMMYFUNCTION("""COMPUTED_VALUE"""),"ALMACEN")</f>
        <v>ALMACEN</v>
      </c>
      <c r="AJ11" s="9" t="str">
        <f>IFERROR(__xludf.DUMMYFUNCTION("""COMPUTED_VALUE"""),"ALMACEN")</f>
        <v>ALMACEN</v>
      </c>
      <c r="AK11" s="9"/>
      <c r="AL11" s="9" t="str">
        <f>IFERROR(__xludf.DUMMYFUNCTION("""COMPUTED_VALUE"""),"ALMACEN")</f>
        <v>ALMACEN</v>
      </c>
      <c r="AM11" s="9" t="str">
        <f>IFERROR(__xludf.DUMMYFUNCTION("""COMPUTED_VALUE"""),"ALMACEN")</f>
        <v>ALMACEN</v>
      </c>
      <c r="AN11" s="9" t="str">
        <f>IFERROR(__xludf.DUMMYFUNCTION("""COMPUTED_VALUE"""),"ALMACEN")</f>
        <v>ALMACEN</v>
      </c>
      <c r="AO11" s="9" t="str">
        <f>IFERROR(__xludf.DUMMYFUNCTION("""COMPUTED_VALUE"""),"ALMACEN")</f>
        <v>ALMACEN</v>
      </c>
      <c r="AP11" s="9"/>
      <c r="AQ11" s="9"/>
      <c r="AR11" s="9"/>
      <c r="AS11" s="9"/>
      <c r="AT11" s="9" t="str">
        <f>IFERROR(__xludf.DUMMYFUNCTION("""COMPUTED_VALUE"""),"ALMACEN")</f>
        <v>ALMACEN</v>
      </c>
      <c r="AU11" s="9" t="str">
        <f>IFERROR(__xludf.DUMMYFUNCTION("""COMPUTED_VALUE"""),"ALMACEN")</f>
        <v>ALMACEN</v>
      </c>
      <c r="AV11" s="9" t="str">
        <f>IFERROR(__xludf.DUMMYFUNCTION("""COMPUTED_VALUE"""),"ALMACEN")</f>
        <v>ALMACEN</v>
      </c>
      <c r="AW11" s="9" t="str">
        <f>IFERROR(__xludf.DUMMYFUNCTION("""COMPUTED_VALUE"""),"ALMACEN")</f>
        <v>ALMACEN</v>
      </c>
      <c r="AX11" s="9" t="str">
        <f>IFERROR(__xludf.DUMMYFUNCTION("""COMPUTED_VALUE"""),"ALMACEN")</f>
        <v>ALMACEN</v>
      </c>
      <c r="AY11" s="9" t="str">
        <f>IFERROR(__xludf.DUMMYFUNCTION("""COMPUTED_VALUE"""),"ALMACEN")</f>
        <v>ALMACEN</v>
      </c>
      <c r="AZ11" s="9" t="str">
        <f>IFERROR(__xludf.DUMMYFUNCTION("""COMPUTED_VALUE"""),"ALMACEN")</f>
        <v>ALMACEN</v>
      </c>
      <c r="BA11" s="9" t="str">
        <f>IFERROR(__xludf.DUMMYFUNCTION("""COMPUTED_VALUE"""),"ALMACEN")</f>
        <v>ALMACEN</v>
      </c>
      <c r="BB11" s="9" t="str">
        <f>IFERROR(__xludf.DUMMYFUNCTION("""COMPUTED_VALUE"""),"ALMACEN")</f>
        <v>ALMACEN</v>
      </c>
      <c r="BC11" s="9" t="str">
        <f>IFERROR(__xludf.DUMMYFUNCTION("""COMPUTED_VALUE"""),"MITRAS")</f>
        <v>MITRAS</v>
      </c>
      <c r="BD11" s="9"/>
      <c r="BE11" s="9"/>
      <c r="BF11" s="9"/>
      <c r="BG11" s="9"/>
      <c r="BH11" s="9" t="str">
        <f>IFERROR(__xludf.DUMMYFUNCTION("""COMPUTED_VALUE"""),"ALMACEN")</f>
        <v>ALMACEN</v>
      </c>
      <c r="BI11" s="9" t="str">
        <f>IFERROR(__xludf.DUMMYFUNCTION("""COMPUTED_VALUE"""),"ALMACEN")</f>
        <v>ALMACEN</v>
      </c>
      <c r="BJ11" s="9" t="str">
        <f>IFERROR(__xludf.DUMMYFUNCTION("""COMPUTED_VALUE"""),"ALMACEN")</f>
        <v>ALMACEN</v>
      </c>
      <c r="BK11" s="9" t="str">
        <f>IFERROR(__xludf.DUMMYFUNCTION("""COMPUTED_VALUE"""),"ALMACEN")</f>
        <v>ALMACEN</v>
      </c>
      <c r="BL11" s="10"/>
    </row>
    <row r="12" ht="78.0" customHeight="1">
      <c r="B12" s="11"/>
      <c r="D12" s="11" t="str">
        <f>IFERROR(__xludf.DUMMYFUNCTION("""COMPUTED_VALUE"""),"ENVIO DE COTIZACIONES, LLENADO DE REPORTES")</f>
        <v>ENVIO DE COTIZACIONES, LLENADO DE REPORTES</v>
      </c>
      <c r="F12" s="11" t="str">
        <f>IFERROR(__xludf.DUMMYFUNCTION("""COMPUTED_VALUE"""),"ENVIO DE COTIZACIONES, LLENADO DE REPORTES")</f>
        <v>ENVIO DE COTIZACIONES, LLENADO DE REPORTES</v>
      </c>
      <c r="H12" s="11" t="str">
        <f>IFERROR(__xludf.DUMMYFUNCTION("""COMPUTED_VALUE"""),"ENVIO DE COTIZACIONES, LLENADO DE REPORTES")</f>
        <v>ENVIO DE COTIZACIONES, LLENADO DE REPORTES</v>
      </c>
      <c r="J12" s="11" t="str">
        <f>IFERROR(__xludf.DUMMYFUNCTION("""COMPUTED_VALUE"""),"ENVIO DE COTIZACIONES, LLENADO DE REPORTES")</f>
        <v>ENVIO DE COTIZACIONES, LLENADO DE REPORTES</v>
      </c>
      <c r="L12" s="11" t="str">
        <f>IFERROR(__xludf.DUMMYFUNCTION("""COMPUTED_VALUE"""),"ENVIO DE COTIZACIONES, LLENADO DE REPORTES, REUNION ISO EN MITRAS")</f>
        <v>ENVIO DE COTIZACIONES, LLENADO DE REPORTES, REUNION ISO EN MITRAS</v>
      </c>
      <c r="N12" s="11" t="str">
        <f>IFERROR(__xludf.DUMMYFUNCTION("""COMPUTED_VALUE"""),"REUNION EN MITRAS ISO")</f>
        <v>REUNION EN MITRAS ISO</v>
      </c>
      <c r="P12" s="11"/>
      <c r="R12" s="11" t="str">
        <f>IFERROR(__xludf.DUMMYFUNCTION("""COMPUTED_VALUE"""),"CURSO ISO EN MITRAS, ENVIO DE COTIZACIONES, LLENADO DE REPORTES")</f>
        <v>CURSO ISO EN MITRAS, ENVIO DE COTIZACIONES, LLENADO DE REPORTES</v>
      </c>
      <c r="T12" s="11" t="str">
        <f>IFERROR(__xludf.DUMMYFUNCTION("""COMPUTED_VALUE"""),"ENVIO DE COTIZACIONES, LLENADO DE REPORTES")</f>
        <v>ENVIO DE COTIZACIONES, LLENADO DE REPORTES</v>
      </c>
      <c r="V12" s="11" t="str">
        <f>IFERROR(__xludf.DUMMYFUNCTION("""COMPUTED_VALUE"""),"ENVIO DE COTIZACIONES, LLENADO DE REPORTES")</f>
        <v>ENVIO DE COTIZACIONES, LLENADO DE REPORTES</v>
      </c>
      <c r="X12" s="11" t="str">
        <f>IFERROR(__xludf.DUMMYFUNCTION("""COMPUTED_VALUE"""),"
ENVIO DE COTIZACIONES, LLENADO DE REPORTES
")</f>
        <v>
ENVIO DE COTIZACIONES, LLENADO DE REPORTES
</v>
      </c>
      <c r="Z12" s="11" t="str">
        <f>IFERROR(__xludf.DUMMYFUNCTION("""COMPUTED_VALUE"""),"ENVIO DE COTIZACIONES, LLENADO DE REPORTES
")</f>
        <v>ENVIO DE COTIZACIONES, LLENADO DE REPORTES
</v>
      </c>
      <c r="AB12" s="11" t="str">
        <f>IFERROR(__xludf.DUMMYFUNCTION("""COMPUTED_VALUE"""),"NO SE CITO")</f>
        <v>NO SE CITO</v>
      </c>
      <c r="AD12" s="11"/>
      <c r="AF12" s="11" t="str">
        <f>IFERROR(__xludf.DUMMYFUNCTION("""COMPUTED_VALUE"""),"AUDITORIA ISO")</f>
        <v>AUDITORIA ISO</v>
      </c>
      <c r="AH12" s="11" t="str">
        <f>IFERROR(__xludf.DUMMYFUNCTION("""COMPUTED_VALUE"""),"ENVIO DE COTIZACIONES, LLENADO DE REPORTES")</f>
        <v>ENVIO DE COTIZACIONES, LLENADO DE REPORTES</v>
      </c>
      <c r="AJ12" s="11" t="str">
        <f>IFERROR(__xludf.DUMMYFUNCTION("""COMPUTED_VALUE"""),"ENVIO DE COTIZACIONES, LLENADO DE REPORTES")</f>
        <v>ENVIO DE COTIZACIONES, LLENADO DE REPORTES</v>
      </c>
      <c r="AL12" s="11" t="str">
        <f>IFERROR(__xludf.DUMMYFUNCTION("""COMPUTED_VALUE"""),"ENVIO DE COTIZACIONES, LLENADO DE REPORTES")</f>
        <v>ENVIO DE COTIZACIONES, LLENADO DE REPORTES</v>
      </c>
      <c r="AN12" s="11" t="str">
        <f>IFERROR(__xludf.DUMMYFUNCTION("""COMPUTED_VALUE"""),"ENVIO DE COTIZACIONES, LLENADO DE REPORTES")</f>
        <v>ENVIO DE COTIZACIONES, LLENADO DE REPORTES</v>
      </c>
      <c r="AP12" s="11" t="str">
        <f>IFERROR(__xludf.DUMMYFUNCTION("""COMPUTED_VALUE"""),"NO SE CITO")</f>
        <v>NO SE CITO</v>
      </c>
      <c r="AR12" s="11"/>
      <c r="AT12" s="11" t="str">
        <f>IFERROR(__xludf.DUMMYFUNCTION("""COMPUTED_VALUE"""),"ENVIO DE COTIZACIONES, LLENADO DE REPORTES        ")</f>
        <v>ENVIO DE COTIZACIONES, LLENADO DE REPORTES        </v>
      </c>
      <c r="AV12" s="11" t="str">
        <f>IFERROR(__xludf.DUMMYFUNCTION("""COMPUTED_VALUE"""),"ENVIO DE COTIZACIONES, LLENADO DE REPORTES ")</f>
        <v>ENVIO DE COTIZACIONES, LLENADO DE REPORTES </v>
      </c>
      <c r="AX12" s="11" t="str">
        <f>IFERROR(__xludf.DUMMYFUNCTION("""COMPUTED_VALUE"""),"ENVIO DE COTIZACIONES, LLENADO DE REPORTES")</f>
        <v>ENVIO DE COTIZACIONES, LLENADO DE REPORTES</v>
      </c>
      <c r="AZ12" s="11" t="str">
        <f>IFERROR(__xludf.DUMMYFUNCTION("""COMPUTED_VALUE"""),"ENVIO DE COTIZACIONES, LLENADO DE REPORTES")</f>
        <v>ENVIO DE COTIZACIONES, LLENADO DE REPORTES</v>
      </c>
      <c r="BB12" s="11" t="str">
        <f>IFERROR(__xludf.DUMMYFUNCTION("""COMPUTED_VALUE"""),"ENVIO DE COTIZACIONES, LLENADO DE REPORTES, REUNION ISO EN MITRAS")</f>
        <v>ENVIO DE COTIZACIONES, LLENADO DE REPORTES, REUNION ISO EN MITRAS</v>
      </c>
      <c r="BD12" s="11" t="str">
        <f>IFERROR(__xludf.DUMMYFUNCTION("""COMPUTED_VALUE"""),"NO SE CITO")</f>
        <v>NO SE CITO</v>
      </c>
      <c r="BF12" s="11"/>
      <c r="BH12" s="11" t="str">
        <f>IFERROR(__xludf.DUMMYFUNCTION("""COMPUTED_VALUE"""),"ENVIO DE COTIZACIONES, LLENADO DE REPORTES")</f>
        <v>ENVIO DE COTIZACIONES, LLENADO DE REPORTES</v>
      </c>
      <c r="BJ12" s="11" t="str">
        <f>IFERROR(__xludf.DUMMYFUNCTION("""COMPUTED_VALUE"""),"ENVIO DE COTIZACIONES, LLENADO DE REPORTES,")</f>
        <v>ENVIO DE COTIZACIONES, LLENADO DE REPORTES,</v>
      </c>
      <c r="BL12" s="10"/>
    </row>
    <row r="13">
      <c r="A13" s="12" t="str">
        <f>IFERROR(__xludf.DUMMYFUNCTION("""COMPUTED_VALUE"""),"HORAS EXTRA/PRIMA ALIMENTICIA")</f>
        <v>HORAS EXTRA/PRIMA ALIMENTICIA</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
        <f>IFERROR(__xludf.DUMMYFUNCTION("""COMPUTED_VALUE"""),0.0)</f>
        <v>0</v>
      </c>
    </row>
    <row r="14">
      <c r="A14" s="4" t="str">
        <f>IFERROR(__xludf.DUMMYFUNCTION("""COMPUTED_VALUE"""),"NOMBRE")</f>
        <v>NOMBRE</v>
      </c>
      <c r="B14" s="5">
        <f>IFERROR(__xludf.DUMMYFUNCTION("""COMPUTED_VALUE"""),45200.0)</f>
        <v>45200</v>
      </c>
      <c r="C14" s="6"/>
      <c r="D14" s="5">
        <f>IFERROR(__xludf.DUMMYFUNCTION("""COMPUTED_VALUE"""),45201.0)</f>
        <v>45201</v>
      </c>
      <c r="E14" s="6"/>
      <c r="F14" s="5">
        <f>IFERROR(__xludf.DUMMYFUNCTION("""COMPUTED_VALUE"""),45202.0)</f>
        <v>45202</v>
      </c>
      <c r="G14" s="6"/>
      <c r="H14" s="5">
        <f>IFERROR(__xludf.DUMMYFUNCTION("""COMPUTED_VALUE"""),45203.0)</f>
        <v>45203</v>
      </c>
      <c r="I14" s="6"/>
      <c r="J14" s="5">
        <f>IFERROR(__xludf.DUMMYFUNCTION("""COMPUTED_VALUE"""),45204.0)</f>
        <v>45204</v>
      </c>
      <c r="K14" s="6"/>
      <c r="L14" s="5">
        <f>IFERROR(__xludf.DUMMYFUNCTION("""COMPUTED_VALUE"""),45205.0)</f>
        <v>45205</v>
      </c>
      <c r="M14" s="6"/>
      <c r="N14" s="5">
        <f>IFERROR(__xludf.DUMMYFUNCTION("""COMPUTED_VALUE"""),45206.0)</f>
        <v>45206</v>
      </c>
      <c r="O14" s="18"/>
      <c r="P14" s="5">
        <f>IFERROR(__xludf.DUMMYFUNCTION("""COMPUTED_VALUE"""),45207.0)</f>
        <v>45207</v>
      </c>
      <c r="Q14" s="6"/>
      <c r="R14" s="5">
        <f>IFERROR(__xludf.DUMMYFUNCTION("""COMPUTED_VALUE"""),45208.0)</f>
        <v>45208</v>
      </c>
      <c r="S14" s="6"/>
      <c r="T14" s="5">
        <f>IFERROR(__xludf.DUMMYFUNCTION("""COMPUTED_VALUE"""),45209.0)</f>
        <v>45209</v>
      </c>
      <c r="U14" s="18"/>
      <c r="V14" s="5">
        <f>IFERROR(__xludf.DUMMYFUNCTION("""COMPUTED_VALUE"""),45210.0)</f>
        <v>45210</v>
      </c>
      <c r="W14" s="18" t="str">
        <f>IFERROR(__xludf.DUMMYFUNCTION("""COMPUTED_VALUE"""),"VACACIONES")</f>
        <v>VACACIONES</v>
      </c>
      <c r="X14" s="5">
        <f>IFERROR(__xludf.DUMMYFUNCTION("""COMPUTED_VALUE"""),45211.0)</f>
        <v>45211</v>
      </c>
      <c r="Y14" s="18"/>
      <c r="Z14" s="5">
        <f>IFERROR(__xludf.DUMMYFUNCTION("""COMPUTED_VALUE"""),45212.0)</f>
        <v>45212</v>
      </c>
      <c r="AA14" s="18"/>
      <c r="AB14" s="5">
        <f>IFERROR(__xludf.DUMMYFUNCTION("""COMPUTED_VALUE"""),45213.0)</f>
        <v>45213</v>
      </c>
      <c r="AC14" s="18"/>
      <c r="AD14" s="5">
        <f>IFERROR(__xludf.DUMMYFUNCTION("""COMPUTED_VALUE"""),45214.0)</f>
        <v>45214</v>
      </c>
      <c r="AE14" s="18"/>
      <c r="AF14" s="5">
        <f>IFERROR(__xludf.DUMMYFUNCTION("""COMPUTED_VALUE"""),45215.0)</f>
        <v>45215</v>
      </c>
      <c r="AG14" s="18"/>
      <c r="AH14" s="5">
        <f>IFERROR(__xludf.DUMMYFUNCTION("""COMPUTED_VALUE"""),45216.0)</f>
        <v>45216</v>
      </c>
      <c r="AI14" s="18"/>
      <c r="AJ14" s="5">
        <f>IFERROR(__xludf.DUMMYFUNCTION("""COMPUTED_VALUE"""),45217.0)</f>
        <v>45217</v>
      </c>
      <c r="AK14" s="18"/>
      <c r="AL14" s="5">
        <f>IFERROR(__xludf.DUMMYFUNCTION("""COMPUTED_VALUE"""),45218.0)</f>
        <v>45218</v>
      </c>
      <c r="AM14" s="18"/>
      <c r="AN14" s="5">
        <f>IFERROR(__xludf.DUMMYFUNCTION("""COMPUTED_VALUE"""),45219.0)</f>
        <v>45219</v>
      </c>
      <c r="AO14" s="18"/>
      <c r="AP14" s="5">
        <f>IFERROR(__xludf.DUMMYFUNCTION("""COMPUTED_VALUE"""),45220.0)</f>
        <v>45220</v>
      </c>
      <c r="AQ14" s="18"/>
      <c r="AR14" s="5">
        <f>IFERROR(__xludf.DUMMYFUNCTION("""COMPUTED_VALUE"""),45221.0)</f>
        <v>45221</v>
      </c>
      <c r="AS14" s="18"/>
      <c r="AT14" s="5">
        <f>IFERROR(__xludf.DUMMYFUNCTION("""COMPUTED_VALUE"""),45222.0)</f>
        <v>45222</v>
      </c>
      <c r="AU14" s="18"/>
      <c r="AV14" s="5">
        <f>IFERROR(__xludf.DUMMYFUNCTION("""COMPUTED_VALUE"""),45223.0)</f>
        <v>45223</v>
      </c>
      <c r="AW14" s="18"/>
      <c r="AX14" s="5">
        <f>IFERROR(__xludf.DUMMYFUNCTION("""COMPUTED_VALUE"""),45224.0)</f>
        <v>45224</v>
      </c>
      <c r="AY14" s="18"/>
      <c r="AZ14" s="5">
        <f>IFERROR(__xludf.DUMMYFUNCTION("""COMPUTED_VALUE"""),45225.0)</f>
        <v>45225</v>
      </c>
      <c r="BA14" s="18"/>
      <c r="BB14" s="5">
        <f>IFERROR(__xludf.DUMMYFUNCTION("""COMPUTED_VALUE"""),45226.0)</f>
        <v>45226</v>
      </c>
      <c r="BC14" s="18"/>
      <c r="BD14" s="5">
        <f>IFERROR(__xludf.DUMMYFUNCTION("""COMPUTED_VALUE"""),45227.0)</f>
        <v>45227</v>
      </c>
      <c r="BE14" s="18"/>
      <c r="BF14" s="5">
        <f>IFERROR(__xludf.DUMMYFUNCTION("""COMPUTED_VALUE"""),45228.0)</f>
        <v>45228</v>
      </c>
      <c r="BG14" s="18"/>
      <c r="BH14" s="5">
        <f>IFERROR(__xludf.DUMMYFUNCTION("""COMPUTED_VALUE"""),45229.0)</f>
        <v>45229</v>
      </c>
      <c r="BI14" s="18"/>
      <c r="BJ14" s="5">
        <f>IFERROR(__xludf.DUMMYFUNCTION("""COMPUTED_VALUE"""),45230.0)</f>
        <v>45230</v>
      </c>
      <c r="BK14" s="18" t="str">
        <f>IFERROR(__xludf.DUMMYFUNCTION("""COMPUTED_VALUE"""),"FALTA")</f>
        <v>FALTA</v>
      </c>
      <c r="BL14" s="7" t="str">
        <f>IFERROR(__xludf.DUMMYFUNCTION("""COMPUTED_VALUE"""),"HORAS EXTRA")</f>
        <v>HORAS EXTRA</v>
      </c>
    </row>
    <row r="15">
      <c r="A15" s="8" t="str">
        <f>IFERROR(__xludf.DUMMYFUNCTION("""COMPUTED_VALUE"""),"JUAN PABLO MARTINEZ")</f>
        <v>JUAN PABLO MARTINEZ</v>
      </c>
      <c r="B15" s="9"/>
      <c r="C15" s="9"/>
      <c r="D15" s="9"/>
      <c r="E15" s="9"/>
      <c r="F15" s="9"/>
      <c r="G15" s="9"/>
      <c r="H15" s="9"/>
      <c r="I15" s="9"/>
      <c r="J15" s="9" t="str">
        <f>IFERROR(__xludf.DUMMYFUNCTION("""COMPUTED_VALUE"""),"ALMACEN")</f>
        <v>ALMACEN</v>
      </c>
      <c r="K15" s="9" t="str">
        <f>IFERROR(__xludf.DUMMYFUNCTION("""COMPUTED_VALUE"""),"UNI")</f>
        <v>UNI</v>
      </c>
      <c r="L15" s="9" t="str">
        <f>IFERROR(__xludf.DUMMYFUNCTION("""COMPUTED_VALUE"""),"ALMACEN")</f>
        <v>ALMACEN</v>
      </c>
      <c r="M15" s="9" t="str">
        <f>IFERROR(__xludf.DUMMYFUNCTION("""COMPUTED_VALUE"""),"ALMACEN")</f>
        <v>ALMACEN</v>
      </c>
      <c r="N15" s="9" t="str">
        <f>IFERROR(__xludf.DUMMYFUNCTION("""COMPUTED_VALUE"""),"MITRAS")</f>
        <v>MITRAS</v>
      </c>
      <c r="O15" s="9" t="str">
        <f>IFERROR(__xludf.DUMMYFUNCTION("""COMPUTED_VALUE"""),"MITRAS")</f>
        <v>MITRAS</v>
      </c>
      <c r="P15" s="9"/>
      <c r="Q15" s="9"/>
      <c r="R15" s="9" t="str">
        <f>IFERROR(__xludf.DUMMYFUNCTION("""COMPUTED_VALUE"""),"ALMACEN")</f>
        <v>ALMACEN</v>
      </c>
      <c r="S15" s="9" t="str">
        <f>IFERROR(__xludf.DUMMYFUNCTION("""COMPUTED_VALUE"""),"ALMACEN")</f>
        <v>ALMACEN</v>
      </c>
      <c r="T15" s="9" t="str">
        <f>IFERROR(__xludf.DUMMYFUNCTION("""COMPUTED_VALUE"""),"ALMACEN")</f>
        <v>ALMACEN</v>
      </c>
      <c r="U15" s="9" t="str">
        <f>IFERROR(__xludf.DUMMYFUNCTION("""COMPUTED_VALUE"""),"ALMACEN")</f>
        <v>ALMACEN</v>
      </c>
      <c r="V15" s="9"/>
      <c r="W15" s="9"/>
      <c r="X15" s="9" t="str">
        <f>IFERROR(__xludf.DUMMYFUNCTION("""COMPUTED_VALUE"""),"ALMACEN")</f>
        <v>ALMACEN</v>
      </c>
      <c r="Y15" s="9" t="str">
        <f>IFERROR(__xludf.DUMMYFUNCTION("""COMPUTED_VALUE"""),"ALMACEN")</f>
        <v>ALMACEN</v>
      </c>
      <c r="Z15" s="9" t="str">
        <f>IFERROR(__xludf.DUMMYFUNCTION("""COMPUTED_VALUE"""),"ALMACEN")</f>
        <v>ALMACEN</v>
      </c>
      <c r="AA15" s="9" t="str">
        <f>IFERROR(__xludf.DUMMYFUNCTION("""COMPUTED_VALUE"""),"ALMACEN")</f>
        <v>ALMACEN</v>
      </c>
      <c r="AB15" s="9"/>
      <c r="AC15" s="9"/>
      <c r="AD15" s="9"/>
      <c r="AE15" s="9"/>
      <c r="AF15" s="9" t="str">
        <f>IFERROR(__xludf.DUMMYFUNCTION("""COMPUTED_VALUE"""),"ALMACEN")</f>
        <v>ALMACEN</v>
      </c>
      <c r="AG15" s="9" t="str">
        <f>IFERROR(__xludf.DUMMYFUNCTION("""COMPUTED_VALUE"""),"ALMACEN")</f>
        <v>ALMACEN</v>
      </c>
      <c r="AH15" s="9" t="str">
        <f>IFERROR(__xludf.DUMMYFUNCTION("""COMPUTED_VALUE"""),"ALMACEN")</f>
        <v>ALMACEN</v>
      </c>
      <c r="AI15" s="9" t="str">
        <f>IFERROR(__xludf.DUMMYFUNCTION("""COMPUTED_VALUE"""),"ALMACEN")</f>
        <v>ALMACEN</v>
      </c>
      <c r="AJ15" s="9" t="str">
        <f>IFERROR(__xludf.DUMMYFUNCTION("""COMPUTED_VALUE"""),"ALMACEN")</f>
        <v>ALMACEN</v>
      </c>
      <c r="AK15" s="9" t="str">
        <f>IFERROR(__xludf.DUMMYFUNCTION("""COMPUTED_VALUE"""),"ALMACEN")</f>
        <v>ALMACEN</v>
      </c>
      <c r="AL15" s="9" t="str">
        <f>IFERROR(__xludf.DUMMYFUNCTION("""COMPUTED_VALUE"""),"ALMACEN")</f>
        <v>ALMACEN</v>
      </c>
      <c r="AM15" s="9" t="str">
        <f>IFERROR(__xludf.DUMMYFUNCTION("""COMPUTED_VALUE"""),"ALMACEN")</f>
        <v>ALMACEN</v>
      </c>
      <c r="AN15" s="9" t="str">
        <f>IFERROR(__xludf.DUMMYFUNCTION("""COMPUTED_VALUE"""),"ALMACEN")</f>
        <v>ALMACEN</v>
      </c>
      <c r="AO15" s="9" t="str">
        <f>IFERROR(__xludf.DUMMYFUNCTION("""COMPUTED_VALUE"""),"ALMACEN")</f>
        <v>ALMACEN</v>
      </c>
      <c r="AP15" s="9" t="str">
        <f>IFERROR(__xludf.DUMMYFUNCTION("""COMPUTED_VALUE"""),"GUE")</f>
        <v>GUE</v>
      </c>
      <c r="AQ15" s="9" t="str">
        <f>IFERROR(__xludf.DUMMYFUNCTION("""COMPUTED_VALUE"""),"GUE")</f>
        <v>GUE</v>
      </c>
      <c r="AR15" s="9"/>
      <c r="AS15" s="9"/>
      <c r="AT15" s="9" t="str">
        <f>IFERROR(__xludf.DUMMYFUNCTION("""COMPUTED_VALUE"""),"ALMACEN")</f>
        <v>ALMACEN</v>
      </c>
      <c r="AU15" s="9" t="str">
        <f>IFERROR(__xludf.DUMMYFUNCTION("""COMPUTED_VALUE"""),"ALMACEN")</f>
        <v>ALMACEN</v>
      </c>
      <c r="AV15" s="9" t="str">
        <f>IFERROR(__xludf.DUMMYFUNCTION("""COMPUTED_VALUE"""),"ALMACEN")</f>
        <v>ALMACEN</v>
      </c>
      <c r="AW15" s="9" t="str">
        <f>IFERROR(__xludf.DUMMYFUNCTION("""COMPUTED_VALUE"""),"ALMACEN")</f>
        <v>ALMACEN</v>
      </c>
      <c r="AX15" s="9" t="str">
        <f>IFERROR(__xludf.DUMMYFUNCTION("""COMPUTED_VALUE"""),"ALMACEN")</f>
        <v>ALMACEN</v>
      </c>
      <c r="AY15" s="9" t="str">
        <f>IFERROR(__xludf.DUMMYFUNCTION("""COMPUTED_VALUE"""),"ALMACEN")</f>
        <v>ALMACEN</v>
      </c>
      <c r="AZ15" s="9" t="str">
        <f>IFERROR(__xludf.DUMMYFUNCTION("""COMPUTED_VALUE"""),"ALMACEN")</f>
        <v>ALMACEN</v>
      </c>
      <c r="BA15" s="9" t="str">
        <f>IFERROR(__xludf.DUMMYFUNCTION("""COMPUTED_VALUE"""),"ALMACEN")</f>
        <v>ALMACEN</v>
      </c>
      <c r="BB15" s="9" t="str">
        <f>IFERROR(__xludf.DUMMYFUNCTION("""COMPUTED_VALUE"""),"ALMACEN")</f>
        <v>ALMACEN</v>
      </c>
      <c r="BC15" s="9" t="str">
        <f>IFERROR(__xludf.DUMMYFUNCTION("""COMPUTED_VALUE"""),"ALMACEN")</f>
        <v>ALMACEN</v>
      </c>
      <c r="BD15" s="9"/>
      <c r="BE15" s="9"/>
      <c r="BF15" s="9"/>
      <c r="BG15" s="9"/>
      <c r="BH15" s="9" t="str">
        <f>IFERROR(__xludf.DUMMYFUNCTION("""COMPUTED_VALUE"""),"ALMACEN")</f>
        <v>ALMACEN</v>
      </c>
      <c r="BI15" s="9" t="str">
        <f>IFERROR(__xludf.DUMMYFUNCTION("""COMPUTED_VALUE"""),"ALMACEN")</f>
        <v>ALMACEN</v>
      </c>
      <c r="BJ15" s="9"/>
      <c r="BK15" s="9"/>
      <c r="BL15" s="10"/>
    </row>
    <row r="16" ht="79.5" customHeight="1">
      <c r="B16" s="11"/>
      <c r="D16" s="11" t="str">
        <f>IFERROR(__xludf.DUMMYFUNCTION("""COMPUTED_VALUE"""),"ACTIVIDAD EN CEDIS GUADALAJARA, SE CONTEMPLA 4 HORAS EXTRAS YA QUE SE MOLVILIZO AL AEROPUERTO")</f>
        <v>ACTIVIDAD EN CEDIS GUADALAJARA, SE CONTEMPLA 4 HORAS EXTRAS YA QUE SE MOLVILIZO AL AEROPUERTO</v>
      </c>
      <c r="F16" s="11" t="str">
        <f>IFERROR(__xludf.DUMMYFUNCTION("""COMPUTED_VALUE"""),"ACTIVIDAD EN CEDIS GUADALAJARA, SE CONTEMPLA HORAS ECTRAS YA QUE SE REPORTO SU SALIDA A LAS 7 Y 30 DEL CEDIS")</f>
        <v>ACTIVIDAD EN CEDIS GUADALAJARA, SE CONTEMPLA HORAS ECTRAS YA QUE SE REPORTO SU SALIDA A LAS 7 Y 30 DEL CEDIS</v>
      </c>
      <c r="H16" s="11" t="str">
        <f>IFERROR(__xludf.DUMMYFUNCTION("""COMPUTED_VALUE"""),"ACTIVIDAD EN CEDIS GUADALAJARA, SE CONTEMPLA 2 HORAS EXTRAS YA SE MOVILIZO DESDE EL AEROPUERTO")</f>
        <v>ACTIVIDAD EN CEDIS GUADALAJARA, SE CONTEMPLA 2 HORAS EXTRAS YA SE MOVILIZO DESDE EL AEROPUERTO</v>
      </c>
      <c r="J16" s="11" t="str">
        <f>IFERROR(__xludf.DUMMYFUNCTION("""COMPUTED_VALUE"""),"ACTIVIDAD EN UNIVERSIDAD, SE CONTEMPLA PERMISO DE SALIDA A LAS 5 PM")</f>
        <v>ACTIVIDAD EN UNIVERSIDAD, SE CONTEMPLA PERMISO DE SALIDA A LAS 5 PM</v>
      </c>
      <c r="L16" s="11" t="str">
        <f>IFERROR(__xludf.DUMMYFUNCTION("""COMPUTED_VALUE"""),"FIRMADO DE REPORTES EN PANTA UNIVERSIDAD")</f>
        <v>FIRMADO DE REPORTES EN PANTA UNIVERSIDAD</v>
      </c>
      <c r="N16" s="11" t="str">
        <f>IFERROR(__xludf.DUMMYFUNCTION("""COMPUTED_VALUE"""),"REUNION EN MITRAS ISO")</f>
        <v>REUNION EN MITRAS ISO</v>
      </c>
      <c r="P16" s="11"/>
      <c r="R16" s="11" t="str">
        <f>IFERROR(__xludf.DUMMYFUNCTION("""COMPUTED_VALUE"""),"ACTIVIDAD EN UNIVERSIDAD")</f>
        <v>ACTIVIDAD EN UNIVERSIDAD</v>
      </c>
      <c r="T16" s="11" t="str">
        <f>IFERROR(__xludf.DUMMYFUNCTION("""COMPUTED_VALUE"""),"ACTIVIDAD EN CHURUBUSCO")</f>
        <v>ACTIVIDAD EN CHURUBUSCO</v>
      </c>
      <c r="V16" s="11" t="str">
        <f>IFERROR(__xludf.DUMMYFUNCTION("""COMPUTED_VALUE"""),"LLEVO A SU HIJO A CONSULTA MEDICA")</f>
        <v>LLEVO A SU HIJO A CONSULTA MEDICA</v>
      </c>
      <c r="X16" s="11" t="str">
        <f>IFERROR(__xludf.DUMMYFUNCTION("""COMPUTED_VALUE"""),"ACTIVIDAD EN LARGOS NORTE")</f>
        <v>ACTIVIDAD EN LARGOS NORTE</v>
      </c>
      <c r="Z16" s="11" t="str">
        <f>IFERROR(__xludf.DUMMYFUNCTION("""COMPUTED_VALUE"""),"ACTIVIDAD EN PESQUERIA")</f>
        <v>ACTIVIDAD EN PESQUERIA</v>
      </c>
      <c r="AB16" s="11" t="str">
        <f>IFERROR(__xludf.DUMMYFUNCTION("""COMPUTED_VALUE"""),"NO SE CITO")</f>
        <v>NO SE CITO</v>
      </c>
      <c r="AD16" s="11"/>
      <c r="AF16" s="11" t="str">
        <f>IFERROR(__xludf.DUMMYFUNCTION("""COMPUTED_VALUE"""),"ACTIVIDAD EN GUERRERO")</f>
        <v>ACTIVIDAD EN GUERRERO</v>
      </c>
      <c r="AH16" s="11" t="str">
        <f>IFERROR(__xludf.DUMMYFUNCTION("""COMPUTED_VALUE"""),"ACTIVIDAD EN JUVENTUD, GUERRERO")</f>
        <v>ACTIVIDAD EN JUVENTUD, GUERRERO</v>
      </c>
      <c r="AJ16" s="11" t="str">
        <f>IFERROR(__xludf.DUMMYFUNCTION("""COMPUTED_VALUE"""),"ACTIVIDAD EN GUERRERO")</f>
        <v>ACTIVIDAD EN GUERRERO</v>
      </c>
      <c r="AL16" s="11" t="str">
        <f>IFERROR(__xludf.DUMMYFUNCTION("""COMPUTED_VALUE"""),"ACTIVIDAD EN GUERRERO")</f>
        <v>ACTIVIDAD EN GUERRERO</v>
      </c>
      <c r="AN16" s="11" t="str">
        <f>IFERROR(__xludf.DUMMYFUNCTION("""COMPUTED_VALUE"""),"ACTIVIDAD EN GUERRERO")</f>
        <v>ACTIVIDAD EN GUERRERO</v>
      </c>
      <c r="AP16" s="11" t="str">
        <f>IFERROR(__xludf.DUMMYFUNCTION("""COMPUTED_VALUE"""),"ASISTIO A CURSO REDI")</f>
        <v>ASISTIO A CURSO REDI</v>
      </c>
      <c r="AR16" s="11"/>
      <c r="AT16" s="11" t="str">
        <f>IFERROR(__xludf.DUMMYFUNCTION("""COMPUTED_VALUE"""),"ACTIVIDAD EN GUERRERO")</f>
        <v>ACTIVIDAD EN GUERRERO</v>
      </c>
      <c r="AV16" s="11" t="str">
        <f>IFERROR(__xludf.DUMMYFUNCTION("""COMPUTED_VALUE"""),"ACTIVIDAD EN UNIVERSIDAD")</f>
        <v>ACTIVIDAD EN UNIVERSIDAD</v>
      </c>
      <c r="AX16" s="11" t="str">
        <f>IFERROR(__xludf.DUMMYFUNCTION("""COMPUTED_VALUE"""),"ACTIVIDAD EN UNIVERSIDAD")</f>
        <v>ACTIVIDAD EN UNIVERSIDAD</v>
      </c>
      <c r="AZ16" s="11" t="str">
        <f>IFERROR(__xludf.DUMMYFUNCTION("""COMPUTED_VALUE"""),"ACTIVIDAD EN GUERRERO")</f>
        <v>ACTIVIDAD EN GUERRERO</v>
      </c>
      <c r="BB16" s="11" t="str">
        <f>IFERROR(__xludf.DUMMYFUNCTION("""COMPUTED_VALUE"""),"ACTIVIDAD EN GUERRERO")</f>
        <v>ACTIVIDAD EN GUERRERO</v>
      </c>
      <c r="BD16" s="11" t="str">
        <f>IFERROR(__xludf.DUMMYFUNCTION("""COMPUTED_VALUE"""),"NO SE CITO")</f>
        <v>NO SE CITO</v>
      </c>
      <c r="BF16" s="11"/>
      <c r="BH16" s="11" t="str">
        <f>IFERROR(__xludf.DUMMYFUNCTION("""COMPUTED_VALUE"""),"APOYO EN ALMACEN")</f>
        <v>APOYO EN ALMACEN</v>
      </c>
      <c r="BJ16" s="11"/>
      <c r="BL16" s="10"/>
    </row>
    <row r="17">
      <c r="A17" s="12" t="str">
        <f>IFERROR(__xludf.DUMMYFUNCTION("""COMPUTED_VALUE"""),"HORAS EXTRA/PRIMA ALIMENTICIA")</f>
        <v>HORAS EXTRA/PRIMA ALIMENTICIA</v>
      </c>
      <c r="B17" s="13"/>
      <c r="C17" s="13"/>
      <c r="D17" s="13">
        <f>IFERROR(__xludf.DUMMYFUNCTION("""COMPUTED_VALUE"""),4.0)</f>
        <v>4</v>
      </c>
      <c r="E17" s="13"/>
      <c r="F17" s="13">
        <f>IFERROR(__xludf.DUMMYFUNCTION("""COMPUTED_VALUE"""),1.5)</f>
        <v>1.5</v>
      </c>
      <c r="G17" s="13"/>
      <c r="H17" s="13">
        <f>IFERROR(__xludf.DUMMYFUNCTION("""COMPUTED_VALUE"""),2.0)</f>
        <v>2</v>
      </c>
      <c r="I17" s="13"/>
      <c r="J17" s="13"/>
      <c r="K17" s="13"/>
      <c r="L17" s="13"/>
      <c r="M17" s="13"/>
      <c r="N17" s="13"/>
      <c r="O17" s="13"/>
      <c r="P17" s="13"/>
      <c r="Q17" s="13"/>
      <c r="R17" s="13"/>
      <c r="S17" s="13"/>
      <c r="T17" s="13"/>
      <c r="U17" s="13"/>
      <c r="V17" s="13"/>
      <c r="W17" s="13"/>
      <c r="X17" s="13"/>
      <c r="Y17" s="13"/>
      <c r="Z17" s="13">
        <f>IFERROR(__xludf.DUMMYFUNCTION("""COMPUTED_VALUE"""),1.5)</f>
        <v>1.5</v>
      </c>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
        <f>IFERROR(__xludf.DUMMYFUNCTION("""COMPUTED_VALUE"""),9.0)</f>
        <v>9</v>
      </c>
    </row>
    <row r="18">
      <c r="A18" s="4" t="str">
        <f>IFERROR(__xludf.DUMMYFUNCTION("""COMPUTED_VALUE"""),"NOMBRE")</f>
        <v>NOMBRE</v>
      </c>
      <c r="B18" s="5">
        <f>IFERROR(__xludf.DUMMYFUNCTION("""COMPUTED_VALUE"""),45200.0)</f>
        <v>45200</v>
      </c>
      <c r="C18" s="6"/>
      <c r="D18" s="5">
        <f>IFERROR(__xludf.DUMMYFUNCTION("""COMPUTED_VALUE"""),45201.0)</f>
        <v>45201</v>
      </c>
      <c r="E18" s="6"/>
      <c r="F18" s="5">
        <f>IFERROR(__xludf.DUMMYFUNCTION("""COMPUTED_VALUE"""),45202.0)</f>
        <v>45202</v>
      </c>
      <c r="G18" s="6"/>
      <c r="H18" s="5">
        <f>IFERROR(__xludf.DUMMYFUNCTION("""COMPUTED_VALUE"""),45203.0)</f>
        <v>45203</v>
      </c>
      <c r="I18" s="6"/>
      <c r="J18" s="5">
        <f>IFERROR(__xludf.DUMMYFUNCTION("""COMPUTED_VALUE"""),45204.0)</f>
        <v>45204</v>
      </c>
      <c r="K18" s="6"/>
      <c r="L18" s="5">
        <f>IFERROR(__xludf.DUMMYFUNCTION("""COMPUTED_VALUE"""),45205.0)</f>
        <v>45205</v>
      </c>
      <c r="M18" s="6"/>
      <c r="N18" s="5">
        <f>IFERROR(__xludf.DUMMYFUNCTION("""COMPUTED_VALUE"""),45206.0)</f>
        <v>45206</v>
      </c>
      <c r="O18" s="18"/>
      <c r="P18" s="5">
        <f>IFERROR(__xludf.DUMMYFUNCTION("""COMPUTED_VALUE"""),45207.0)</f>
        <v>45207</v>
      </c>
      <c r="Q18" s="6"/>
      <c r="R18" s="5">
        <f>IFERROR(__xludf.DUMMYFUNCTION("""COMPUTED_VALUE"""),45208.0)</f>
        <v>45208</v>
      </c>
      <c r="S18" s="6"/>
      <c r="T18" s="5">
        <f>IFERROR(__xludf.DUMMYFUNCTION("""COMPUTED_VALUE"""),45209.0)</f>
        <v>45209</v>
      </c>
      <c r="U18" s="18"/>
      <c r="V18" s="5">
        <f>IFERROR(__xludf.DUMMYFUNCTION("""COMPUTED_VALUE"""),45210.0)</f>
        <v>45210</v>
      </c>
      <c r="W18" s="18"/>
      <c r="X18" s="5">
        <f>IFERROR(__xludf.DUMMYFUNCTION("""COMPUTED_VALUE"""),45211.0)</f>
        <v>45211</v>
      </c>
      <c r="Y18" s="18"/>
      <c r="Z18" s="5">
        <f>IFERROR(__xludf.DUMMYFUNCTION("""COMPUTED_VALUE"""),45212.0)</f>
        <v>45212</v>
      </c>
      <c r="AA18" s="18"/>
      <c r="AB18" s="5">
        <f>IFERROR(__xludf.DUMMYFUNCTION("""COMPUTED_VALUE"""),45213.0)</f>
        <v>45213</v>
      </c>
      <c r="AC18" s="18"/>
      <c r="AD18" s="5">
        <f>IFERROR(__xludf.DUMMYFUNCTION("""COMPUTED_VALUE"""),45214.0)</f>
        <v>45214</v>
      </c>
      <c r="AE18" s="18"/>
      <c r="AF18" s="5">
        <f>IFERROR(__xludf.DUMMYFUNCTION("""COMPUTED_VALUE"""),45215.0)</f>
        <v>45215</v>
      </c>
      <c r="AG18" s="18"/>
      <c r="AH18" s="5">
        <f>IFERROR(__xludf.DUMMYFUNCTION("""COMPUTED_VALUE"""),45216.0)</f>
        <v>45216</v>
      </c>
      <c r="AI18" s="18"/>
      <c r="AJ18" s="5">
        <f>IFERROR(__xludf.DUMMYFUNCTION("""COMPUTED_VALUE"""),45217.0)</f>
        <v>45217</v>
      </c>
      <c r="AK18" s="18"/>
      <c r="AL18" s="5">
        <f>IFERROR(__xludf.DUMMYFUNCTION("""COMPUTED_VALUE"""),45218.0)</f>
        <v>45218</v>
      </c>
      <c r="AM18" s="18"/>
      <c r="AN18" s="5">
        <f>IFERROR(__xludf.DUMMYFUNCTION("""COMPUTED_VALUE"""),45219.0)</f>
        <v>45219</v>
      </c>
      <c r="AO18" s="18"/>
      <c r="AP18" s="5">
        <f>IFERROR(__xludf.DUMMYFUNCTION("""COMPUTED_VALUE"""),45220.0)</f>
        <v>45220</v>
      </c>
      <c r="AQ18" s="18"/>
      <c r="AR18" s="5">
        <f>IFERROR(__xludf.DUMMYFUNCTION("""COMPUTED_VALUE"""),45221.0)</f>
        <v>45221</v>
      </c>
      <c r="AS18" s="18"/>
      <c r="AT18" s="5">
        <f>IFERROR(__xludf.DUMMYFUNCTION("""COMPUTED_VALUE"""),45222.0)</f>
        <v>45222</v>
      </c>
      <c r="AU18" s="18"/>
      <c r="AV18" s="5">
        <f>IFERROR(__xludf.DUMMYFUNCTION("""COMPUTED_VALUE"""),45223.0)</f>
        <v>45223</v>
      </c>
      <c r="AW18" s="18"/>
      <c r="AX18" s="5">
        <f>IFERROR(__xludf.DUMMYFUNCTION("""COMPUTED_VALUE"""),45224.0)</f>
        <v>45224</v>
      </c>
      <c r="AY18" s="18"/>
      <c r="AZ18" s="5">
        <f>IFERROR(__xludf.DUMMYFUNCTION("""COMPUTED_VALUE"""),45225.0)</f>
        <v>45225</v>
      </c>
      <c r="BA18" s="18"/>
      <c r="BB18" s="5">
        <f>IFERROR(__xludf.DUMMYFUNCTION("""COMPUTED_VALUE"""),45226.0)</f>
        <v>45226</v>
      </c>
      <c r="BC18" s="18"/>
      <c r="BD18" s="5">
        <f>IFERROR(__xludf.DUMMYFUNCTION("""COMPUTED_VALUE"""),45227.0)</f>
        <v>45227</v>
      </c>
      <c r="BE18" s="18"/>
      <c r="BF18" s="5">
        <f>IFERROR(__xludf.DUMMYFUNCTION("""COMPUTED_VALUE"""),45228.0)</f>
        <v>45228</v>
      </c>
      <c r="BG18" s="18"/>
      <c r="BH18" s="5">
        <f>IFERROR(__xludf.DUMMYFUNCTION("""COMPUTED_VALUE"""),45229.0)</f>
        <v>45229</v>
      </c>
      <c r="BI18" s="18"/>
      <c r="BJ18" s="5">
        <f>IFERROR(__xludf.DUMMYFUNCTION("""COMPUTED_VALUE"""),45230.0)</f>
        <v>45230</v>
      </c>
      <c r="BK18" s="18"/>
      <c r="BL18" s="7" t="str">
        <f>IFERROR(__xludf.DUMMYFUNCTION("""COMPUTED_VALUE"""),"HORAS EXTRA")</f>
        <v>HORAS EXTRA</v>
      </c>
    </row>
    <row r="19">
      <c r="A19" s="8" t="str">
        <f>IFERROR(__xludf.DUMMYFUNCTION("""COMPUTED_VALUE"""),"ALEJANDRO SERNA")</f>
        <v>ALEJANDRO SERNA</v>
      </c>
      <c r="B19" s="9"/>
      <c r="C19" s="9"/>
      <c r="D19" s="9" t="str">
        <f>IFERROR(__xludf.DUMMYFUNCTION("""COMPUTED_VALUE"""),"ALMACEN")</f>
        <v>ALMACEN</v>
      </c>
      <c r="E19" s="9" t="str">
        <f>IFERROR(__xludf.DUMMYFUNCTION("""COMPUTED_VALUE"""),"ALMACEN")</f>
        <v>ALMACEN</v>
      </c>
      <c r="F19" s="9" t="str">
        <f>IFERROR(__xludf.DUMMYFUNCTION("""COMPUTED_VALUE"""),"ALMACEN")</f>
        <v>ALMACEN</v>
      </c>
      <c r="G19" s="9" t="str">
        <f>IFERROR(__xludf.DUMMYFUNCTION("""COMPUTED_VALUE"""),"ALMACEN")</f>
        <v>ALMACEN</v>
      </c>
      <c r="H19" s="9" t="str">
        <f>IFERROR(__xludf.DUMMYFUNCTION("""COMPUTED_VALUE"""),"ALMACEN")</f>
        <v>ALMACEN</v>
      </c>
      <c r="I19" s="9" t="str">
        <f>IFERROR(__xludf.DUMMYFUNCTION("""COMPUTED_VALUE"""),"ALMACEN")</f>
        <v>ALMACEN</v>
      </c>
      <c r="J19" s="9" t="str">
        <f>IFERROR(__xludf.DUMMYFUNCTION("""COMPUTED_VALUE"""),"ALMACEN")</f>
        <v>ALMACEN</v>
      </c>
      <c r="K19" s="9" t="str">
        <f>IFERROR(__xludf.DUMMYFUNCTION("""COMPUTED_VALUE"""),"MET")</f>
        <v>MET</v>
      </c>
      <c r="L19" s="9" t="str">
        <f>IFERROR(__xludf.DUMMYFUNCTION("""COMPUTED_VALUE"""),"ALMACEN")</f>
        <v>ALMACEN</v>
      </c>
      <c r="M19" s="9" t="str">
        <f>IFERROR(__xludf.DUMMYFUNCTION("""COMPUTED_VALUE"""),"ALMACEN")</f>
        <v>ALMACEN</v>
      </c>
      <c r="N19" s="9"/>
      <c r="O19" s="9"/>
      <c r="P19" s="9"/>
      <c r="Q19" s="9"/>
      <c r="R19" s="9" t="str">
        <f>IFERROR(__xludf.DUMMYFUNCTION("""COMPUTED_VALUE"""),"ALMACEN")</f>
        <v>ALMACEN</v>
      </c>
      <c r="S19" s="9" t="str">
        <f>IFERROR(__xludf.DUMMYFUNCTION("""COMPUTED_VALUE"""),"ALMACEN")</f>
        <v>ALMACEN</v>
      </c>
      <c r="T19" s="9" t="str">
        <f>IFERROR(__xludf.DUMMYFUNCTION("""COMPUTED_VALUE"""),"ALMACEN")</f>
        <v>ALMACEN</v>
      </c>
      <c r="U19" s="9" t="str">
        <f>IFERROR(__xludf.DUMMYFUNCTION("""COMPUTED_VALUE"""),"ALMACEN")</f>
        <v>ALMACEN</v>
      </c>
      <c r="V19" s="9" t="str">
        <f>IFERROR(__xludf.DUMMYFUNCTION("""COMPUTED_VALUE"""),"ALMACEN")</f>
        <v>ALMACEN</v>
      </c>
      <c r="W19" s="9" t="str">
        <f>IFERROR(__xludf.DUMMYFUNCTION("""COMPUTED_VALUE"""),"ALMACEN")</f>
        <v>ALMACEN</v>
      </c>
      <c r="X19" s="9" t="str">
        <f>IFERROR(__xludf.DUMMYFUNCTION("""COMPUTED_VALUE"""),"ALMACEN")</f>
        <v>ALMACEN</v>
      </c>
      <c r="Y19" s="9" t="str">
        <f>IFERROR(__xludf.DUMMYFUNCTION("""COMPUTED_VALUE"""),"ALMACEN")</f>
        <v>ALMACEN</v>
      </c>
      <c r="Z19" s="9" t="str">
        <f>IFERROR(__xludf.DUMMYFUNCTION("""COMPUTED_VALUE"""),"ALMACEN")</f>
        <v>ALMACEN</v>
      </c>
      <c r="AA19" s="9" t="str">
        <f>IFERROR(__xludf.DUMMYFUNCTION("""COMPUTED_VALUE"""),"ALMACEN")</f>
        <v>ALMACEN</v>
      </c>
      <c r="AB19" s="9"/>
      <c r="AC19" s="9"/>
      <c r="AD19" s="9"/>
      <c r="AE19" s="9"/>
      <c r="AF19" s="9" t="str">
        <f>IFERROR(__xludf.DUMMYFUNCTION("""COMPUTED_VALUE"""),"ALMACEN")</f>
        <v>ALMACEN</v>
      </c>
      <c r="AG19" s="9" t="str">
        <f>IFERROR(__xludf.DUMMYFUNCTION("""COMPUTED_VALUE"""),"ALMACEN")</f>
        <v>ALMACEN</v>
      </c>
      <c r="AH19" s="9" t="str">
        <f>IFERROR(__xludf.DUMMYFUNCTION("""COMPUTED_VALUE"""),"ALMACEN")</f>
        <v>ALMACEN</v>
      </c>
      <c r="AI19" s="9" t="str">
        <f>IFERROR(__xludf.DUMMYFUNCTION("""COMPUTED_VALUE"""),"ALMACEN")</f>
        <v>ALMACEN</v>
      </c>
      <c r="AJ19" s="9" t="str">
        <f>IFERROR(__xludf.DUMMYFUNCTION("""COMPUTED_VALUE"""),"ALMACEN")</f>
        <v>ALMACEN</v>
      </c>
      <c r="AK19" s="9" t="str">
        <f>IFERROR(__xludf.DUMMYFUNCTION("""COMPUTED_VALUE"""),"ALMACEN")</f>
        <v>ALMACEN</v>
      </c>
      <c r="AL19" s="9" t="str">
        <f>IFERROR(__xludf.DUMMYFUNCTION("""COMPUTED_VALUE"""),"ALMACEN")</f>
        <v>ALMACEN</v>
      </c>
      <c r="AM19" s="9" t="str">
        <f>IFERROR(__xludf.DUMMYFUNCTION("""COMPUTED_VALUE"""),"ALMACEN")</f>
        <v>ALMACEN</v>
      </c>
      <c r="AN19" s="9" t="str">
        <f>IFERROR(__xludf.DUMMYFUNCTION("""COMPUTED_VALUE"""),"ALMACEN")</f>
        <v>ALMACEN</v>
      </c>
      <c r="AO19" s="9" t="str">
        <f>IFERROR(__xludf.DUMMYFUNCTION("""COMPUTED_VALUE"""),"ALMACEN")</f>
        <v>ALMACEN</v>
      </c>
      <c r="AP19" s="9"/>
      <c r="AQ19" s="9"/>
      <c r="AR19" s="9"/>
      <c r="AS19" s="9"/>
      <c r="AT19" s="9" t="str">
        <f>IFERROR(__xludf.DUMMYFUNCTION("""COMPUTED_VALUE"""),"ALMACEN")</f>
        <v>ALMACEN</v>
      </c>
      <c r="AU19" s="9" t="str">
        <f>IFERROR(__xludf.DUMMYFUNCTION("""COMPUTED_VALUE"""),"ALMACEN")</f>
        <v>ALMACEN</v>
      </c>
      <c r="AV19" s="9" t="str">
        <f>IFERROR(__xludf.DUMMYFUNCTION("""COMPUTED_VALUE"""),"ALMACEN")</f>
        <v>ALMACEN</v>
      </c>
      <c r="AW19" s="9" t="str">
        <f>IFERROR(__xludf.DUMMYFUNCTION("""COMPUTED_VALUE"""),"ALMACEN")</f>
        <v>ALMACEN</v>
      </c>
      <c r="AX19" s="9" t="str">
        <f>IFERROR(__xludf.DUMMYFUNCTION("""COMPUTED_VALUE"""),"ALMACEN")</f>
        <v>ALMACEN</v>
      </c>
      <c r="AY19" s="9" t="str">
        <f>IFERROR(__xludf.DUMMYFUNCTION("""COMPUTED_VALUE"""),"ALMACEN")</f>
        <v>ALMACEN</v>
      </c>
      <c r="AZ19" s="9" t="str">
        <f>IFERROR(__xludf.DUMMYFUNCTION("""COMPUTED_VALUE"""),"ALMACEN")</f>
        <v>ALMACEN</v>
      </c>
      <c r="BA19" s="9" t="str">
        <f>IFERROR(__xludf.DUMMYFUNCTION("""COMPUTED_VALUE"""),"ALMACEN")</f>
        <v>ALMACEN</v>
      </c>
      <c r="BB19" s="9" t="str">
        <f>IFERROR(__xludf.DUMMYFUNCTION("""COMPUTED_VALUE"""),"ALMACEN")</f>
        <v>ALMACEN</v>
      </c>
      <c r="BC19" s="9" t="str">
        <f>IFERROR(__xludf.DUMMYFUNCTION("""COMPUTED_VALUE"""),"ALMACEN")</f>
        <v>ALMACEN</v>
      </c>
      <c r="BD19" s="9"/>
      <c r="BE19" s="9"/>
      <c r="BF19" s="9"/>
      <c r="BG19" s="9"/>
      <c r="BH19" s="9" t="str">
        <f>IFERROR(__xludf.DUMMYFUNCTION("""COMPUTED_VALUE"""),"ALMACEN")</f>
        <v>ALMACEN</v>
      </c>
      <c r="BI19" s="9" t="str">
        <f>IFERROR(__xludf.DUMMYFUNCTION("""COMPUTED_VALUE"""),"ALMACEN")</f>
        <v>ALMACEN</v>
      </c>
      <c r="BJ19" s="9" t="str">
        <f>IFERROR(__xludf.DUMMYFUNCTION("""COMPUTED_VALUE"""),"ALMACEN")</f>
        <v>ALMACEN</v>
      </c>
      <c r="BK19" s="9" t="str">
        <f>IFERROR(__xludf.DUMMYFUNCTION("""COMPUTED_VALUE"""),"ALMACEN")</f>
        <v>ALMACEN</v>
      </c>
      <c r="BL19" s="10"/>
    </row>
    <row r="20" ht="79.5" customHeight="1">
      <c r="B20" s="11"/>
      <c r="D20" s="11" t="str">
        <f>IFERROR(__xludf.DUMMYFUNCTION("""COMPUTED_VALUE"""),"ACTIVIDAD EN EDIFICIOS METALICOS")</f>
        <v>ACTIVIDAD EN EDIFICIOS METALICOS</v>
      </c>
      <c r="F20" s="11" t="str">
        <f>IFERROR(__xludf.DUMMYFUNCTION("""COMPUTED_VALUE"""),"ACTIVIDAD EN EDIFICIOS METALICOS")</f>
        <v>ACTIVIDAD EN EDIFICIOS METALICOS</v>
      </c>
      <c r="H20" s="11" t="str">
        <f>IFERROR(__xludf.DUMMYFUNCTION("""COMPUTED_VALUE"""),"ACTIVIDAD EN EDIFICIOS METALICOS")</f>
        <v>ACTIVIDAD EN EDIFICIOS METALICOS</v>
      </c>
      <c r="J20" s="11" t="str">
        <f>IFERROR(__xludf.DUMMYFUNCTION("""COMPUTED_VALUE"""),"ACTIVIDAD EN MTEALICOS, FICHADA A LAS 5 DE LA TARDE EN PLANTA, SE DEJO PERSONAL EN ESCOBEDO A LAS 6 PM")</f>
        <v>ACTIVIDAD EN MTEALICOS, FICHADA A LAS 5 DE LA TARDE EN PLANTA, SE DEJO PERSONAL EN ESCOBEDO A LAS 6 PM</v>
      </c>
      <c r="L20" s="11" t="str">
        <f>IFERROR(__xludf.DUMMYFUNCTION("""COMPUTED_VALUE"""),"ACTIVIDAD EN LARGOS NORTE")</f>
        <v>ACTIVIDAD EN LARGOS NORTE</v>
      </c>
      <c r="N20" s="11" t="str">
        <f>IFERROR(__xludf.DUMMYFUNCTION("""COMPUTED_VALUE"""),"ASISTIO A CURSO DE SOLDADURA")</f>
        <v>ASISTIO A CURSO DE SOLDADURA</v>
      </c>
      <c r="P20" s="11"/>
      <c r="R20" s="11" t="str">
        <f>IFERROR(__xludf.DUMMYFUNCTION("""COMPUTED_VALUE"""),"ACTIVIDAD EN GUERRERO, DECAPADO 2")</f>
        <v>ACTIVIDAD EN GUERRERO, DECAPADO 2</v>
      </c>
      <c r="T20" s="11" t="str">
        <f>IFERROR(__xludf.DUMMYFUNCTION("""COMPUTED_VALUE"""),"ACTIVIDAD EN CHURUBUSCO")</f>
        <v>ACTIVIDAD EN CHURUBUSCO</v>
      </c>
      <c r="V20" s="11" t="str">
        <f>IFERROR(__xludf.DUMMYFUNCTION("""COMPUTED_VALUE"""),"ACTIVIDAD EN GUERRERO")</f>
        <v>ACTIVIDAD EN GUERRERO</v>
      </c>
      <c r="X20" s="11" t="str">
        <f>IFERROR(__xludf.DUMMYFUNCTION("""COMPUTED_VALUE"""),"ACTIVIDAD EN LARGOS NORTE")</f>
        <v>ACTIVIDAD EN LARGOS NORTE</v>
      </c>
      <c r="Z20" s="11" t="str">
        <f>IFERROR(__xludf.DUMMYFUNCTION("""COMPUTED_VALUE"""),"ACTIVIDAD EN PESQUERIA")</f>
        <v>ACTIVIDAD EN PESQUERIA</v>
      </c>
      <c r="AB20" s="11" t="str">
        <f>IFERROR(__xludf.DUMMYFUNCTION("""COMPUTED_VALUE"""),"CURSO DE SOLDADURA")</f>
        <v>CURSO DE SOLDADURA</v>
      </c>
      <c r="AD20" s="11"/>
      <c r="AF20" s="11" t="str">
        <f>IFERROR(__xludf.DUMMYFUNCTION("""COMPUTED_VALUE"""),"ACTIVIDAD EN PESQUERIA")</f>
        <v>ACTIVIDAD EN PESQUERIA</v>
      </c>
      <c r="AH20" s="11" t="str">
        <f>IFERROR(__xludf.DUMMYFUNCTION("""COMPUTED_VALUE"""),"ACTIVIDAD EN GUERRERO")</f>
        <v>ACTIVIDAD EN GUERRERO</v>
      </c>
      <c r="AJ20" s="11" t="str">
        <f>IFERROR(__xludf.DUMMYFUNCTION("""COMPUTED_VALUE"""),"ACTIVIDAD EN GUERRERO")</f>
        <v>ACTIVIDAD EN GUERRERO</v>
      </c>
      <c r="AL20" s="11" t="str">
        <f>IFERROR(__xludf.DUMMYFUNCTION("""COMPUTED_VALUE"""),"ACTIVIDAD EN GUERRERO")</f>
        <v>ACTIVIDAD EN GUERRERO</v>
      </c>
      <c r="AN20" s="11" t="str">
        <f>IFERROR(__xludf.DUMMYFUNCTION("""COMPUTED_VALUE"""),"ACTIVIDAD EN GUERRERO")</f>
        <v>ACTIVIDAD EN GUERRERO</v>
      </c>
      <c r="AP20" s="11" t="str">
        <f>IFERROR(__xludf.DUMMYFUNCTION("""COMPUTED_VALUE"""),"ASISTIO A CURSO DE SOLDADURA")</f>
        <v>ASISTIO A CURSO DE SOLDADURA</v>
      </c>
      <c r="AR20" s="11"/>
      <c r="AT20" s="11" t="str">
        <f>IFERROR(__xludf.DUMMYFUNCTION("""COMPUTED_VALUE"""),"ACTIVIDAD EN GUERRERO")</f>
        <v>ACTIVIDAD EN GUERRERO</v>
      </c>
      <c r="AV20" s="11" t="str">
        <f>IFERROR(__xludf.DUMMYFUNCTION("""COMPUTED_VALUE"""),"ACTIVIDAD EN JUVENTUD")</f>
        <v>ACTIVIDAD EN JUVENTUD</v>
      </c>
      <c r="AX20" s="11" t="str">
        <f>IFERROR(__xludf.DUMMYFUNCTION("""COMPUTED_VALUE"""),"ACTIVIDAD EN CHURUBUSCO")</f>
        <v>ACTIVIDAD EN CHURUBUSCO</v>
      </c>
      <c r="AZ20" s="11" t="str">
        <f>IFERROR(__xludf.DUMMYFUNCTION("""COMPUTED_VALUE"""),"ACTIVIDAD EN GUERRERO")</f>
        <v>ACTIVIDAD EN GUERRERO</v>
      </c>
      <c r="BB20" s="11" t="str">
        <f>IFERROR(__xludf.DUMMYFUNCTION("""COMPUTED_VALUE"""),"ACTIVIDAD EN GUERRERO")</f>
        <v>ACTIVIDAD EN GUERRERO</v>
      </c>
      <c r="BD20" s="11" t="str">
        <f>IFERROR(__xludf.DUMMYFUNCTION("""COMPUTED_VALUE"""),"CURSO DE SOLDADURA")</f>
        <v>CURSO DE SOLDADURA</v>
      </c>
      <c r="BF20" s="11"/>
      <c r="BH20" s="11" t="str">
        <f>IFERROR(__xludf.DUMMYFUNCTION("""COMPUTED_VALUE"""),"APOYO EN ALMACEN")</f>
        <v>APOYO EN ALMACEN</v>
      </c>
      <c r="BJ20" s="11" t="str">
        <f>IFERROR(__xludf.DUMMYFUNCTION("""COMPUTED_VALUE"""),"ACTIVIDAD EN GUERRERO")</f>
        <v>ACTIVIDAD EN GUERRERO</v>
      </c>
      <c r="BL20" s="10"/>
    </row>
    <row r="21">
      <c r="A21" s="12" t="str">
        <f>IFERROR(__xludf.DUMMYFUNCTION("""COMPUTED_VALUE"""),"HORAS EXTRA/PRIMA ALIMENTICIA")</f>
        <v>HORAS EXTRA/PRIMA ALIMENTICIA</v>
      </c>
      <c r="B21" s="13"/>
      <c r="C21" s="13"/>
      <c r="D21" s="13"/>
      <c r="E21" s="13"/>
      <c r="F21" s="13"/>
      <c r="G21" s="13"/>
      <c r="H21" s="13">
        <f>IFERROR(__xludf.DUMMYFUNCTION("""COMPUTED_VALUE"""),1.5)</f>
        <v>1.5</v>
      </c>
      <c r="I21" s="13"/>
      <c r="J21" s="13"/>
      <c r="K21" s="13"/>
      <c r="L21" s="13"/>
      <c r="M21" s="13"/>
      <c r="N21" s="13"/>
      <c r="O21" s="13"/>
      <c r="P21" s="13"/>
      <c r="Q21" s="13"/>
      <c r="R21" s="13"/>
      <c r="S21" s="13"/>
      <c r="T21" s="13"/>
      <c r="U21" s="13"/>
      <c r="V21" s="13"/>
      <c r="W21" s="13"/>
      <c r="X21" s="13"/>
      <c r="Y21" s="13"/>
      <c r="Z21" s="13">
        <f>IFERROR(__xludf.DUMMYFUNCTION("""COMPUTED_VALUE"""),1.5)</f>
        <v>1.5</v>
      </c>
      <c r="AA21" s="13"/>
      <c r="AB21" s="13"/>
      <c r="AC21" s="13"/>
      <c r="AD21" s="13"/>
      <c r="AE21" s="13"/>
      <c r="AF21" s="13">
        <f>IFERROR(__xludf.DUMMYFUNCTION("""COMPUTED_VALUE"""),1.5)</f>
        <v>1.5</v>
      </c>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
        <f>IFERROR(__xludf.DUMMYFUNCTION("""COMPUTED_VALUE"""),4.5)</f>
        <v>4.5</v>
      </c>
    </row>
    <row r="22">
      <c r="A22" s="4" t="str">
        <f>IFERROR(__xludf.DUMMYFUNCTION("""COMPUTED_VALUE"""),"NOMBRE")</f>
        <v>NOMBRE</v>
      </c>
      <c r="B22" s="5">
        <f>IFERROR(__xludf.DUMMYFUNCTION("""COMPUTED_VALUE"""),45200.0)</f>
        <v>45200</v>
      </c>
      <c r="C22" s="6"/>
      <c r="D22" s="5">
        <f>IFERROR(__xludf.DUMMYFUNCTION("""COMPUTED_VALUE"""),45201.0)</f>
        <v>45201</v>
      </c>
      <c r="E22" s="6"/>
      <c r="F22" s="5">
        <f>IFERROR(__xludf.DUMMYFUNCTION("""COMPUTED_VALUE"""),45202.0)</f>
        <v>45202</v>
      </c>
      <c r="G22" s="6"/>
      <c r="H22" s="5">
        <f>IFERROR(__xludf.DUMMYFUNCTION("""COMPUTED_VALUE"""),45203.0)</f>
        <v>45203</v>
      </c>
      <c r="I22" s="6"/>
      <c r="J22" s="5">
        <f>IFERROR(__xludf.DUMMYFUNCTION("""COMPUTED_VALUE"""),45204.0)</f>
        <v>45204</v>
      </c>
      <c r="K22" s="6"/>
      <c r="L22" s="5">
        <f>IFERROR(__xludf.DUMMYFUNCTION("""COMPUTED_VALUE"""),45205.0)</f>
        <v>45205</v>
      </c>
      <c r="M22" s="6"/>
      <c r="N22" s="5">
        <f>IFERROR(__xludf.DUMMYFUNCTION("""COMPUTED_VALUE"""),45206.0)</f>
        <v>45206</v>
      </c>
      <c r="O22" s="18"/>
      <c r="P22" s="5">
        <f>IFERROR(__xludf.DUMMYFUNCTION("""COMPUTED_VALUE"""),45207.0)</f>
        <v>45207</v>
      </c>
      <c r="Q22" s="6"/>
      <c r="R22" s="5">
        <f>IFERROR(__xludf.DUMMYFUNCTION("""COMPUTED_VALUE"""),45208.0)</f>
        <v>45208</v>
      </c>
      <c r="S22" s="6"/>
      <c r="T22" s="5">
        <f>IFERROR(__xludf.DUMMYFUNCTION("""COMPUTED_VALUE"""),45209.0)</f>
        <v>45209</v>
      </c>
      <c r="U22" s="18"/>
      <c r="V22" s="5">
        <f>IFERROR(__xludf.DUMMYFUNCTION("""COMPUTED_VALUE"""),45210.0)</f>
        <v>45210</v>
      </c>
      <c r="W22" s="18"/>
      <c r="X22" s="5">
        <f>IFERROR(__xludf.DUMMYFUNCTION("""COMPUTED_VALUE"""),45211.0)</f>
        <v>45211</v>
      </c>
      <c r="Y22" s="18"/>
      <c r="Z22" s="5">
        <f>IFERROR(__xludf.DUMMYFUNCTION("""COMPUTED_VALUE"""),45212.0)</f>
        <v>45212</v>
      </c>
      <c r="AA22" s="18"/>
      <c r="AB22" s="5">
        <f>IFERROR(__xludf.DUMMYFUNCTION("""COMPUTED_VALUE"""),45213.0)</f>
        <v>45213</v>
      </c>
      <c r="AC22" s="18"/>
      <c r="AD22" s="5">
        <f>IFERROR(__xludf.DUMMYFUNCTION("""COMPUTED_VALUE"""),45214.0)</f>
        <v>45214</v>
      </c>
      <c r="AE22" s="18"/>
      <c r="AF22" s="5">
        <f>IFERROR(__xludf.DUMMYFUNCTION("""COMPUTED_VALUE"""),45215.0)</f>
        <v>45215</v>
      </c>
      <c r="AG22" s="18"/>
      <c r="AH22" s="5">
        <f>IFERROR(__xludf.DUMMYFUNCTION("""COMPUTED_VALUE"""),45216.0)</f>
        <v>45216</v>
      </c>
      <c r="AI22" s="18"/>
      <c r="AJ22" s="5">
        <f>IFERROR(__xludf.DUMMYFUNCTION("""COMPUTED_VALUE"""),45217.0)</f>
        <v>45217</v>
      </c>
      <c r="AK22" s="18"/>
      <c r="AL22" s="5">
        <f>IFERROR(__xludf.DUMMYFUNCTION("""COMPUTED_VALUE"""),45218.0)</f>
        <v>45218</v>
      </c>
      <c r="AM22" s="18"/>
      <c r="AN22" s="5">
        <f>IFERROR(__xludf.DUMMYFUNCTION("""COMPUTED_VALUE"""),45219.0)</f>
        <v>45219</v>
      </c>
      <c r="AO22" s="18"/>
      <c r="AP22" s="5">
        <f>IFERROR(__xludf.DUMMYFUNCTION("""COMPUTED_VALUE"""),45220.0)</f>
        <v>45220</v>
      </c>
      <c r="AQ22" s="18"/>
      <c r="AR22" s="5">
        <f>IFERROR(__xludf.DUMMYFUNCTION("""COMPUTED_VALUE"""),45221.0)</f>
        <v>45221</v>
      </c>
      <c r="AS22" s="18"/>
      <c r="AT22" s="5">
        <f>IFERROR(__xludf.DUMMYFUNCTION("""COMPUTED_VALUE"""),45222.0)</f>
        <v>45222</v>
      </c>
      <c r="AU22" s="18"/>
      <c r="AV22" s="5">
        <f>IFERROR(__xludf.DUMMYFUNCTION("""COMPUTED_VALUE"""),45223.0)</f>
        <v>45223</v>
      </c>
      <c r="AW22" s="18"/>
      <c r="AX22" s="5">
        <f>IFERROR(__xludf.DUMMYFUNCTION("""COMPUTED_VALUE"""),45224.0)</f>
        <v>45224</v>
      </c>
      <c r="AY22" s="18"/>
      <c r="AZ22" s="5">
        <f>IFERROR(__xludf.DUMMYFUNCTION("""COMPUTED_VALUE"""),45225.0)</f>
        <v>45225</v>
      </c>
      <c r="BA22" s="18"/>
      <c r="BB22" s="5">
        <f>IFERROR(__xludf.DUMMYFUNCTION("""COMPUTED_VALUE"""),45226.0)</f>
        <v>45226</v>
      </c>
      <c r="BC22" s="18"/>
      <c r="BD22" s="5">
        <f>IFERROR(__xludf.DUMMYFUNCTION("""COMPUTED_VALUE"""),45227.0)</f>
        <v>45227</v>
      </c>
      <c r="BE22" s="18"/>
      <c r="BF22" s="5">
        <f>IFERROR(__xludf.DUMMYFUNCTION("""COMPUTED_VALUE"""),45228.0)</f>
        <v>45228</v>
      </c>
      <c r="BG22" s="18"/>
      <c r="BH22" s="5">
        <f>IFERROR(__xludf.DUMMYFUNCTION("""COMPUTED_VALUE"""),45229.0)</f>
        <v>45229</v>
      </c>
      <c r="BI22" s="18"/>
      <c r="BJ22" s="5">
        <f>IFERROR(__xludf.DUMMYFUNCTION("""COMPUTED_VALUE"""),45230.0)</f>
        <v>45230</v>
      </c>
      <c r="BK22" s="18"/>
      <c r="BL22" s="7" t="str">
        <f>IFERROR(__xludf.DUMMYFUNCTION("""COMPUTED_VALUE"""),"HORAS EXTRA")</f>
        <v>HORAS EXTRA</v>
      </c>
    </row>
    <row r="23">
      <c r="A23" s="8" t="str">
        <f>IFERROR(__xludf.DUMMYFUNCTION("""COMPUTED_VALUE"""),"EDGAR SAUCEDA")</f>
        <v>EDGAR SAUCEDA</v>
      </c>
      <c r="B23" s="9"/>
      <c r="C23" s="9"/>
      <c r="D23" s="9" t="str">
        <f>IFERROR(__xludf.DUMMYFUNCTION("""COMPUTED_VALUE"""),"ALMACEN")</f>
        <v>ALMACEN</v>
      </c>
      <c r="E23" s="9" t="str">
        <f>IFERROR(__xludf.DUMMYFUNCTION("""COMPUTED_VALUE"""),"ALMACEN")</f>
        <v>ALMACEN</v>
      </c>
      <c r="F23" s="9" t="str">
        <f>IFERROR(__xludf.DUMMYFUNCTION("""COMPUTED_VALUE"""),"ALMACEN")</f>
        <v>ALMACEN</v>
      </c>
      <c r="G23" s="9" t="str">
        <f>IFERROR(__xludf.DUMMYFUNCTION("""COMPUTED_VALUE"""),"ALMACEN")</f>
        <v>ALMACEN</v>
      </c>
      <c r="H23" s="9" t="str">
        <f>IFERROR(__xludf.DUMMYFUNCTION("""COMPUTED_VALUE"""),"ALMACEN")</f>
        <v>ALMACEN</v>
      </c>
      <c r="I23" s="9" t="str">
        <f>IFERROR(__xludf.DUMMYFUNCTION("""COMPUTED_VALUE"""),"ALMACEN")</f>
        <v>ALMACEN</v>
      </c>
      <c r="J23" s="9" t="str">
        <f>IFERROR(__xludf.DUMMYFUNCTION("""COMPUTED_VALUE"""),"ALMACEN")</f>
        <v>ALMACEN</v>
      </c>
      <c r="K23" s="9" t="str">
        <f>IFERROR(__xludf.DUMMYFUNCTION("""COMPUTED_VALUE"""),"ALMACEN")</f>
        <v>ALMACEN</v>
      </c>
      <c r="L23" s="9" t="str">
        <f>IFERROR(__xludf.DUMMYFUNCTION("""COMPUTED_VALUE"""),"ALMACEN")</f>
        <v>ALMACEN</v>
      </c>
      <c r="M23" s="9" t="str">
        <f>IFERROR(__xludf.DUMMYFUNCTION("""COMPUTED_VALUE"""),"ALMACEN")</f>
        <v>ALMACEN</v>
      </c>
      <c r="N23" s="9" t="str">
        <f>IFERROR(__xludf.DUMMYFUNCTION("""COMPUTED_VALUE"""),"MITRAS")</f>
        <v>MITRAS</v>
      </c>
      <c r="O23" s="9" t="str">
        <f>IFERROR(__xludf.DUMMYFUNCTION("""COMPUTED_VALUE"""),"MITRAS")</f>
        <v>MITRAS</v>
      </c>
      <c r="P23" s="9"/>
      <c r="Q23" s="9"/>
      <c r="R23" s="9" t="str">
        <f>IFERROR(__xludf.DUMMYFUNCTION("""COMPUTED_VALUE"""),"ALMACEN")</f>
        <v>ALMACEN</v>
      </c>
      <c r="S23" s="9" t="str">
        <f>IFERROR(__xludf.DUMMYFUNCTION("""COMPUTED_VALUE"""),"ALMACEN")</f>
        <v>ALMACEN</v>
      </c>
      <c r="T23" s="9" t="str">
        <f>IFERROR(__xludf.DUMMYFUNCTION("""COMPUTED_VALUE"""),"ALMACEN")</f>
        <v>ALMACEN</v>
      </c>
      <c r="U23" s="9" t="str">
        <f>IFERROR(__xludf.DUMMYFUNCTION("""COMPUTED_VALUE"""),"ALMACEN")</f>
        <v>ALMACEN</v>
      </c>
      <c r="V23" s="9" t="str">
        <f>IFERROR(__xludf.DUMMYFUNCTION("""COMPUTED_VALUE"""),"ALMACEN")</f>
        <v>ALMACEN</v>
      </c>
      <c r="W23" s="9" t="str">
        <f>IFERROR(__xludf.DUMMYFUNCTION("""COMPUTED_VALUE"""),"ALMACEN")</f>
        <v>ALMACEN</v>
      </c>
      <c r="X23" s="9" t="str">
        <f>IFERROR(__xludf.DUMMYFUNCTION("""COMPUTED_VALUE"""),"ALMACEN")</f>
        <v>ALMACEN</v>
      </c>
      <c r="Y23" s="9" t="str">
        <f>IFERROR(__xludf.DUMMYFUNCTION("""COMPUTED_VALUE"""),"ALMACEN")</f>
        <v>ALMACEN</v>
      </c>
      <c r="Z23" s="9" t="str">
        <f>IFERROR(__xludf.DUMMYFUNCTION("""COMPUTED_VALUE"""),"ALMACEN")</f>
        <v>ALMACEN</v>
      </c>
      <c r="AA23" s="9" t="str">
        <f>IFERROR(__xludf.DUMMYFUNCTION("""COMPUTED_VALUE"""),"ALMACEN")</f>
        <v>ALMACEN</v>
      </c>
      <c r="AB23" s="9"/>
      <c r="AC23" s="9"/>
      <c r="AD23" s="9"/>
      <c r="AE23" s="9"/>
      <c r="AF23" s="9" t="str">
        <f>IFERROR(__xludf.DUMMYFUNCTION("""COMPUTED_VALUE"""),"ALMACEN")</f>
        <v>ALMACEN</v>
      </c>
      <c r="AG23" s="9"/>
      <c r="AH23" s="9" t="str">
        <f>IFERROR(__xludf.DUMMYFUNCTION("""COMPUTED_VALUE"""),"ALMACEN")</f>
        <v>ALMACEN</v>
      </c>
      <c r="AI23" s="9" t="str">
        <f>IFERROR(__xludf.DUMMYFUNCTION("""COMPUTED_VALUE"""),"ALMACEN")</f>
        <v>ALMACEN</v>
      </c>
      <c r="AJ23" s="9" t="str">
        <f>IFERROR(__xludf.DUMMYFUNCTION("""COMPUTED_VALUE"""),"ALMACEN")</f>
        <v>ALMACEN</v>
      </c>
      <c r="AK23" s="9" t="str">
        <f>IFERROR(__xludf.DUMMYFUNCTION("""COMPUTED_VALUE"""),"ALMACEN")</f>
        <v>ALMACEN</v>
      </c>
      <c r="AL23" s="9" t="str">
        <f>IFERROR(__xludf.DUMMYFUNCTION("""COMPUTED_VALUE"""),"ALMACEN")</f>
        <v>ALMACEN</v>
      </c>
      <c r="AM23" s="9" t="str">
        <f>IFERROR(__xludf.DUMMYFUNCTION("""COMPUTED_VALUE"""),"ALMACEN")</f>
        <v>ALMACEN</v>
      </c>
      <c r="AN23" s="9" t="str">
        <f>IFERROR(__xludf.DUMMYFUNCTION("""COMPUTED_VALUE"""),"ALMACEN")</f>
        <v>ALMACEN</v>
      </c>
      <c r="AO23" s="9" t="str">
        <f>IFERROR(__xludf.DUMMYFUNCTION("""COMPUTED_VALUE"""),"ALMACEN")</f>
        <v>ALMACEN</v>
      </c>
      <c r="AP23" s="9" t="str">
        <f>IFERROR(__xludf.DUMMYFUNCTION("""COMPUTED_VALUE"""),"GUE")</f>
        <v>GUE</v>
      </c>
      <c r="AQ23" s="9" t="str">
        <f>IFERROR(__xludf.DUMMYFUNCTION("""COMPUTED_VALUE"""),"GUE")</f>
        <v>GUE</v>
      </c>
      <c r="AR23" s="9"/>
      <c r="AS23" s="9"/>
      <c r="AT23" s="9" t="str">
        <f>IFERROR(__xludf.DUMMYFUNCTION("""COMPUTED_VALUE"""),"ALMACEN")</f>
        <v>ALMACEN</v>
      </c>
      <c r="AU23" s="9" t="str">
        <f>IFERROR(__xludf.DUMMYFUNCTION("""COMPUTED_VALUE"""),"ALMACEN")</f>
        <v>ALMACEN</v>
      </c>
      <c r="AV23" s="9" t="str">
        <f>IFERROR(__xludf.DUMMYFUNCTION("""COMPUTED_VALUE"""),"ALMACEN")</f>
        <v>ALMACEN</v>
      </c>
      <c r="AW23" s="9" t="str">
        <f>IFERROR(__xludf.DUMMYFUNCTION("""COMPUTED_VALUE"""),"ALMACEN")</f>
        <v>ALMACEN</v>
      </c>
      <c r="AX23" s="9" t="str">
        <f>IFERROR(__xludf.DUMMYFUNCTION("""COMPUTED_VALUE"""),"ALMACEN")</f>
        <v>ALMACEN</v>
      </c>
      <c r="AY23" s="9" t="str">
        <f>IFERROR(__xludf.DUMMYFUNCTION("""COMPUTED_VALUE"""),"ALMACEN")</f>
        <v>ALMACEN</v>
      </c>
      <c r="AZ23" s="9" t="str">
        <f>IFERROR(__xludf.DUMMYFUNCTION("""COMPUTED_VALUE"""),"ALMACEN")</f>
        <v>ALMACEN</v>
      </c>
      <c r="BA23" s="9" t="str">
        <f>IFERROR(__xludf.DUMMYFUNCTION("""COMPUTED_VALUE"""),"ALMACEN")</f>
        <v>ALMACEN</v>
      </c>
      <c r="BB23" s="9" t="str">
        <f>IFERROR(__xludf.DUMMYFUNCTION("""COMPUTED_VALUE"""),"ALMACEN")</f>
        <v>ALMACEN</v>
      </c>
      <c r="BC23" s="9" t="str">
        <f>IFERROR(__xludf.DUMMYFUNCTION("""COMPUTED_VALUE"""),"ALMACEN")</f>
        <v>ALMACEN</v>
      </c>
      <c r="BD23" s="9"/>
      <c r="BE23" s="9"/>
      <c r="BF23" s="9"/>
      <c r="BG23" s="9"/>
      <c r="BH23" s="9" t="str">
        <f>IFERROR(__xludf.DUMMYFUNCTION("""COMPUTED_VALUE"""),"ALMACEN")</f>
        <v>ALMACEN</v>
      </c>
      <c r="BI23" s="9" t="str">
        <f>IFERROR(__xludf.DUMMYFUNCTION("""COMPUTED_VALUE"""),"ALMACEN")</f>
        <v>ALMACEN</v>
      </c>
      <c r="BJ23" s="9" t="str">
        <f>IFERROR(__xludf.DUMMYFUNCTION("""COMPUTED_VALUE"""),"ALMACEN")</f>
        <v>ALMACEN</v>
      </c>
      <c r="BK23" s="9" t="str">
        <f>IFERROR(__xludf.DUMMYFUNCTION("""COMPUTED_VALUE"""),"ALMACEN")</f>
        <v>ALMACEN</v>
      </c>
      <c r="BL23" s="10"/>
    </row>
    <row r="24" ht="79.5" customHeight="1">
      <c r="B24" s="11"/>
      <c r="D24" s="11" t="str">
        <f>IFERROR(__xludf.DUMMYFUNCTION("""COMPUTED_VALUE"""),"ACTIVIDAD EN EDIFICIOS METALICOS")</f>
        <v>ACTIVIDAD EN EDIFICIOS METALICOS</v>
      </c>
      <c r="F24" s="11" t="str">
        <f>IFERROR(__xludf.DUMMYFUNCTION("""COMPUTED_VALUE"""),"ACTIVIDAD EN EDIFICIOS METALICOS")</f>
        <v>ACTIVIDAD EN EDIFICIOS METALICOS</v>
      </c>
      <c r="H24" s="11" t="str">
        <f>IFERROR(__xludf.DUMMYFUNCTION("""COMPUTED_VALUE"""),"ACTIVIDAD EN PLANTA GUERRERO")</f>
        <v>ACTIVIDAD EN PLANTA GUERRERO</v>
      </c>
      <c r="J24" s="11" t="str">
        <f>IFERROR(__xludf.DUMMYFUNCTION("""COMPUTED_VALUE"""),"ACTIVIDAD EN LARGOS NORTE")</f>
        <v>ACTIVIDAD EN LARGOS NORTE</v>
      </c>
      <c r="L24" s="11" t="str">
        <f>IFERROR(__xludf.DUMMYFUNCTION("""COMPUTED_VALUE"""),"ACTIVIDAD EN LARGOS NORTE")</f>
        <v>ACTIVIDAD EN LARGOS NORTE</v>
      </c>
      <c r="N24" s="11" t="str">
        <f>IFERROR(__xludf.DUMMYFUNCTION("""COMPUTED_VALUE"""),"REUNION EN MITRAS ISO")</f>
        <v>REUNION EN MITRAS ISO</v>
      </c>
      <c r="P24" s="11"/>
      <c r="R24" s="11" t="str">
        <f>IFERROR(__xludf.DUMMYFUNCTION("""COMPUTED_VALUE"""),"ACTIVIDAD EN GUERRERO, UNIVERSIDAD")</f>
        <v>ACTIVIDAD EN GUERRERO, UNIVERSIDAD</v>
      </c>
      <c r="T24" s="11" t="str">
        <f>IFERROR(__xludf.DUMMYFUNCTION("""COMPUTED_VALUE"""),"ACTIVIDAD EN CHURUBUSCO")</f>
        <v>ACTIVIDAD EN CHURUBUSCO</v>
      </c>
      <c r="V24" s="11" t="str">
        <f>IFERROR(__xludf.DUMMYFUNCTION("""COMPUTED_VALUE"""),"ACTIVIDAD EN GUERRERO")</f>
        <v>ACTIVIDAD EN GUERRERO</v>
      </c>
      <c r="X24" s="11" t="str">
        <f>IFERROR(__xludf.DUMMYFUNCTION("""COMPUTED_VALUE"""),"ACTIVIDAD EN LARGOS NORTE")</f>
        <v>ACTIVIDAD EN LARGOS NORTE</v>
      </c>
      <c r="Z24" s="11" t="str">
        <f>IFERROR(__xludf.DUMMYFUNCTION("""COMPUTED_VALUE"""),"ACTIVIDAD EN PESQUERIA")</f>
        <v>ACTIVIDAD EN PESQUERIA</v>
      </c>
      <c r="AB24" s="11" t="str">
        <f>IFERROR(__xludf.DUMMYFUNCTION("""COMPUTED_VALUE"""),"NO SE CITO")</f>
        <v>NO SE CITO</v>
      </c>
      <c r="AD24" s="11"/>
      <c r="AF24" s="11" t="str">
        <f>IFERROR(__xludf.DUMMYFUNCTION("""COMPUTED_VALUE"""),"ACTIVIDAD EN PESQUERIA")</f>
        <v>ACTIVIDAD EN PESQUERIA</v>
      </c>
      <c r="AH24" s="11" t="str">
        <f>IFERROR(__xludf.DUMMYFUNCTION("""COMPUTED_VALUE"""),"ACTIVIDAD EN PESQUERIA")</f>
        <v>ACTIVIDAD EN PESQUERIA</v>
      </c>
      <c r="AJ24" s="11" t="str">
        <f>IFERROR(__xludf.DUMMYFUNCTION("""COMPUTED_VALUE"""),"ACTIVIDAD EN GUERRERO")</f>
        <v>ACTIVIDAD EN GUERRERO</v>
      </c>
      <c r="AL24" s="11" t="str">
        <f>IFERROR(__xludf.DUMMYFUNCTION("""COMPUTED_VALUE"""),"ACTIVIDAD EN GUERRERO")</f>
        <v>ACTIVIDAD EN GUERRERO</v>
      </c>
      <c r="AN24" s="11" t="str">
        <f>IFERROR(__xludf.DUMMYFUNCTION("""COMPUTED_VALUE"""),"ACTIVIDAD EN GUERRERO")</f>
        <v>ACTIVIDAD EN GUERRERO</v>
      </c>
      <c r="AP24" s="11" t="str">
        <f>IFERROR(__xludf.DUMMYFUNCTION("""COMPUTED_VALUE"""),"ASISTIO A CURSO REDI")</f>
        <v>ASISTIO A CURSO REDI</v>
      </c>
      <c r="AR24" s="11"/>
      <c r="AT24" s="11" t="str">
        <f>IFERROR(__xludf.DUMMYFUNCTION("""COMPUTED_VALUE"""),"ACTIVIDAD EN GUERRERO")</f>
        <v>ACTIVIDAD EN GUERRERO</v>
      </c>
      <c r="AV24" s="11" t="str">
        <f>IFERROR(__xludf.DUMMYFUNCTION("""COMPUTED_VALUE"""),"ACTIVIDAD EN JUVENTUD")</f>
        <v>ACTIVIDAD EN JUVENTUD</v>
      </c>
      <c r="AX24" s="11" t="str">
        <f>IFERROR(__xludf.DUMMYFUNCTION("""COMPUTED_VALUE"""),"APOYO EN ALMACEN")</f>
        <v>APOYO EN ALMACEN</v>
      </c>
      <c r="AZ24" s="11" t="str">
        <f>IFERROR(__xludf.DUMMYFUNCTION("""COMPUTED_VALUE"""),"ACTIVIDAD EN GUERRERO")</f>
        <v>ACTIVIDAD EN GUERRERO</v>
      </c>
      <c r="BB24" s="11" t="str">
        <f>IFERROR(__xludf.DUMMYFUNCTION("""COMPUTED_VALUE"""),"ACTIVIDAD EN GUERRERO")</f>
        <v>ACTIVIDAD EN GUERRERO</v>
      </c>
      <c r="BD24" s="11" t="str">
        <f>IFERROR(__xludf.DUMMYFUNCTION("""COMPUTED_VALUE"""),"NO SE CITO")</f>
        <v>NO SE CITO</v>
      </c>
      <c r="BF24" s="11"/>
      <c r="BH24" s="11" t="str">
        <f>IFERROR(__xludf.DUMMYFUNCTION("""COMPUTED_VALUE"""),"APOYO EN ALMACEN")</f>
        <v>APOYO EN ALMACEN</v>
      </c>
      <c r="BJ24" s="11" t="str">
        <f>IFERROR(__xludf.DUMMYFUNCTION("""COMPUTED_VALUE"""),"ACTIVIDAD EN GUERRERO")</f>
        <v>ACTIVIDAD EN GUERRERO</v>
      </c>
      <c r="BL24" s="10"/>
    </row>
    <row r="25">
      <c r="A25" s="12" t="str">
        <f>IFERROR(__xludf.DUMMYFUNCTION("""COMPUTED_VALUE"""),"HORAS EXTRA/PRIMA ALIMENTICIA")</f>
        <v>HORAS EXTRA/PRIMA ALIMENTICIA</v>
      </c>
      <c r="B25" s="13"/>
      <c r="C25" s="13"/>
      <c r="D25" s="13"/>
      <c r="E25" s="13"/>
      <c r="F25" s="13"/>
      <c r="G25" s="13"/>
      <c r="H25" s="13">
        <f>IFERROR(__xludf.DUMMYFUNCTION("""COMPUTED_VALUE"""),1.5)</f>
        <v>1.5</v>
      </c>
      <c r="I25" s="13"/>
      <c r="J25" s="13"/>
      <c r="K25" s="13"/>
      <c r="L25" s="13"/>
      <c r="M25" s="13"/>
      <c r="N25" s="13"/>
      <c r="O25" s="13"/>
      <c r="P25" s="13"/>
      <c r="Q25" s="13"/>
      <c r="R25" s="13"/>
      <c r="S25" s="13"/>
      <c r="T25" s="13"/>
      <c r="U25" s="13"/>
      <c r="V25" s="13"/>
      <c r="W25" s="13"/>
      <c r="X25" s="13"/>
      <c r="Y25" s="13"/>
      <c r="Z25" s="13">
        <f>IFERROR(__xludf.DUMMYFUNCTION("""COMPUTED_VALUE"""),1.5)</f>
        <v>1.5</v>
      </c>
      <c r="AA25" s="13"/>
      <c r="AB25" s="13"/>
      <c r="AC25" s="13"/>
      <c r="AD25" s="13"/>
      <c r="AE25" s="13"/>
      <c r="AF25" s="13">
        <f>IFERROR(__xludf.DUMMYFUNCTION("""COMPUTED_VALUE"""),1.5)</f>
        <v>1.5</v>
      </c>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
        <f>IFERROR(__xludf.DUMMYFUNCTION("""COMPUTED_VALUE"""),4.5)</f>
        <v>4.5</v>
      </c>
    </row>
    <row r="26">
      <c r="A26" s="4" t="str">
        <f>IFERROR(__xludf.DUMMYFUNCTION("""COMPUTED_VALUE"""),"NOMBRE")</f>
        <v>NOMBRE</v>
      </c>
      <c r="B26" s="5">
        <f>IFERROR(__xludf.DUMMYFUNCTION("""COMPUTED_VALUE"""),45200.0)</f>
        <v>45200</v>
      </c>
      <c r="C26" s="6"/>
      <c r="D26" s="5">
        <f>IFERROR(__xludf.DUMMYFUNCTION("""COMPUTED_VALUE"""),45201.0)</f>
        <v>45201</v>
      </c>
      <c r="E26" s="6"/>
      <c r="F26" s="5">
        <f>IFERROR(__xludf.DUMMYFUNCTION("""COMPUTED_VALUE"""),45202.0)</f>
        <v>45202</v>
      </c>
      <c r="G26" s="6"/>
      <c r="H26" s="5">
        <f>IFERROR(__xludf.DUMMYFUNCTION("""COMPUTED_VALUE"""),45203.0)</f>
        <v>45203</v>
      </c>
      <c r="I26" s="6"/>
      <c r="J26" s="5">
        <f>IFERROR(__xludf.DUMMYFUNCTION("""COMPUTED_VALUE"""),45204.0)</f>
        <v>45204</v>
      </c>
      <c r="K26" s="6"/>
      <c r="L26" s="5">
        <f>IFERROR(__xludf.DUMMYFUNCTION("""COMPUTED_VALUE"""),45205.0)</f>
        <v>45205</v>
      </c>
      <c r="M26" s="6"/>
      <c r="N26" s="5">
        <f>IFERROR(__xludf.DUMMYFUNCTION("""COMPUTED_VALUE"""),45206.0)</f>
        <v>45206</v>
      </c>
      <c r="O26" s="18"/>
      <c r="P26" s="5">
        <f>IFERROR(__xludf.DUMMYFUNCTION("""COMPUTED_VALUE"""),45207.0)</f>
        <v>45207</v>
      </c>
      <c r="Q26" s="6"/>
      <c r="R26" s="5">
        <f>IFERROR(__xludf.DUMMYFUNCTION("""COMPUTED_VALUE"""),45208.0)</f>
        <v>45208</v>
      </c>
      <c r="S26" s="6"/>
      <c r="T26" s="5">
        <f>IFERROR(__xludf.DUMMYFUNCTION("""COMPUTED_VALUE"""),45209.0)</f>
        <v>45209</v>
      </c>
      <c r="U26" s="18"/>
      <c r="V26" s="5">
        <f>IFERROR(__xludf.DUMMYFUNCTION("""COMPUTED_VALUE"""),45210.0)</f>
        <v>45210</v>
      </c>
      <c r="W26" s="18"/>
      <c r="X26" s="5">
        <f>IFERROR(__xludf.DUMMYFUNCTION("""COMPUTED_VALUE"""),45211.0)</f>
        <v>45211</v>
      </c>
      <c r="Y26" s="18"/>
      <c r="Z26" s="5">
        <f>IFERROR(__xludf.DUMMYFUNCTION("""COMPUTED_VALUE"""),45212.0)</f>
        <v>45212</v>
      </c>
      <c r="AA26" s="18"/>
      <c r="AB26" s="5">
        <f>IFERROR(__xludf.DUMMYFUNCTION("""COMPUTED_VALUE"""),45213.0)</f>
        <v>45213</v>
      </c>
      <c r="AC26" s="18"/>
      <c r="AD26" s="5">
        <f>IFERROR(__xludf.DUMMYFUNCTION("""COMPUTED_VALUE"""),45214.0)</f>
        <v>45214</v>
      </c>
      <c r="AE26" s="18"/>
      <c r="AF26" s="5">
        <f>IFERROR(__xludf.DUMMYFUNCTION("""COMPUTED_VALUE"""),45215.0)</f>
        <v>45215</v>
      </c>
      <c r="AG26" s="18"/>
      <c r="AH26" s="5">
        <f>IFERROR(__xludf.DUMMYFUNCTION("""COMPUTED_VALUE"""),45216.0)</f>
        <v>45216</v>
      </c>
      <c r="AI26" s="18"/>
      <c r="AJ26" s="5">
        <f>IFERROR(__xludf.DUMMYFUNCTION("""COMPUTED_VALUE"""),45217.0)</f>
        <v>45217</v>
      </c>
      <c r="AK26" s="18"/>
      <c r="AL26" s="5">
        <f>IFERROR(__xludf.DUMMYFUNCTION("""COMPUTED_VALUE"""),45218.0)</f>
        <v>45218</v>
      </c>
      <c r="AM26" s="18"/>
      <c r="AN26" s="5">
        <f>IFERROR(__xludf.DUMMYFUNCTION("""COMPUTED_VALUE"""),45219.0)</f>
        <v>45219</v>
      </c>
      <c r="AO26" s="18"/>
      <c r="AP26" s="5">
        <f>IFERROR(__xludf.DUMMYFUNCTION("""COMPUTED_VALUE"""),45220.0)</f>
        <v>45220</v>
      </c>
      <c r="AQ26" s="18"/>
      <c r="AR26" s="5">
        <f>IFERROR(__xludf.DUMMYFUNCTION("""COMPUTED_VALUE"""),45221.0)</f>
        <v>45221</v>
      </c>
      <c r="AS26" s="18"/>
      <c r="AT26" s="5">
        <f>IFERROR(__xludf.DUMMYFUNCTION("""COMPUTED_VALUE"""),45222.0)</f>
        <v>45222</v>
      </c>
      <c r="AU26" s="18"/>
      <c r="AV26" s="5">
        <f>IFERROR(__xludf.DUMMYFUNCTION("""COMPUTED_VALUE"""),45223.0)</f>
        <v>45223</v>
      </c>
      <c r="AW26" s="18"/>
      <c r="AX26" s="5">
        <f>IFERROR(__xludf.DUMMYFUNCTION("""COMPUTED_VALUE"""),45224.0)</f>
        <v>45224</v>
      </c>
      <c r="AY26" s="18"/>
      <c r="AZ26" s="5">
        <f>IFERROR(__xludf.DUMMYFUNCTION("""COMPUTED_VALUE"""),45225.0)</f>
        <v>45225</v>
      </c>
      <c r="BA26" s="18"/>
      <c r="BB26" s="5">
        <f>IFERROR(__xludf.DUMMYFUNCTION("""COMPUTED_VALUE"""),45226.0)</f>
        <v>45226</v>
      </c>
      <c r="BC26" s="18"/>
      <c r="BD26" s="5">
        <f>IFERROR(__xludf.DUMMYFUNCTION("""COMPUTED_VALUE"""),45227.0)</f>
        <v>45227</v>
      </c>
      <c r="BE26" s="18"/>
      <c r="BF26" s="5">
        <f>IFERROR(__xludf.DUMMYFUNCTION("""COMPUTED_VALUE"""),45228.0)</f>
        <v>45228</v>
      </c>
      <c r="BG26" s="18"/>
      <c r="BH26" s="5">
        <f>IFERROR(__xludf.DUMMYFUNCTION("""COMPUTED_VALUE"""),45229.0)</f>
        <v>45229</v>
      </c>
      <c r="BI26" s="18"/>
      <c r="BJ26" s="5">
        <f>IFERROR(__xludf.DUMMYFUNCTION("""COMPUTED_VALUE"""),45230.0)</f>
        <v>45230</v>
      </c>
      <c r="BK26" s="18"/>
      <c r="BL26" s="7" t="str">
        <f>IFERROR(__xludf.DUMMYFUNCTION("""COMPUTED_VALUE"""),"HORAS EXTRA")</f>
        <v>HORAS EXTRA</v>
      </c>
    </row>
    <row r="27">
      <c r="A27" s="8" t="str">
        <f>IFERROR(__xludf.DUMMYFUNCTION("""COMPUTED_VALUE"""),"GINO SILVA SANTISTEBAN")</f>
        <v>GINO SILVA SANTISTEBAN</v>
      </c>
      <c r="B27" s="9"/>
      <c r="C27" s="9"/>
      <c r="D27" s="9" t="str">
        <f>IFERROR(__xludf.DUMMYFUNCTION("""COMPUTED_VALUE"""),"ALMACEN")</f>
        <v>ALMACEN</v>
      </c>
      <c r="E27" s="9" t="str">
        <f>IFERROR(__xludf.DUMMYFUNCTION("""COMPUTED_VALUE"""),"ALMACEN")</f>
        <v>ALMACEN</v>
      </c>
      <c r="F27" s="9" t="str">
        <f>IFERROR(__xludf.DUMMYFUNCTION("""COMPUTED_VALUE"""),"ALMACEN")</f>
        <v>ALMACEN</v>
      </c>
      <c r="G27" s="9" t="str">
        <f>IFERROR(__xludf.DUMMYFUNCTION("""COMPUTED_VALUE"""),"ALMACEN")</f>
        <v>ALMACEN</v>
      </c>
      <c r="H27" s="9" t="str">
        <f>IFERROR(__xludf.DUMMYFUNCTION("""COMPUTED_VALUE"""),"GUE")</f>
        <v>GUE</v>
      </c>
      <c r="I27" s="9" t="str">
        <f>IFERROR(__xludf.DUMMYFUNCTION("""COMPUTED_VALUE"""),"GUE")</f>
        <v>GUE</v>
      </c>
      <c r="J27" s="9" t="str">
        <f>IFERROR(__xludf.DUMMYFUNCTION("""COMPUTED_VALUE"""),"ALMACEN")</f>
        <v>ALMACEN</v>
      </c>
      <c r="K27" s="9" t="str">
        <f>IFERROR(__xludf.DUMMYFUNCTION("""COMPUTED_VALUE"""),"ALMACEN")</f>
        <v>ALMACEN</v>
      </c>
      <c r="L27" s="9" t="str">
        <f>IFERROR(__xludf.DUMMYFUNCTION("""COMPUTED_VALUE"""),"ALMACEN")</f>
        <v>ALMACEN</v>
      </c>
      <c r="M27" s="9" t="str">
        <f>IFERROR(__xludf.DUMMYFUNCTION("""COMPUTED_VALUE"""),"MITRAS")</f>
        <v>MITRAS</v>
      </c>
      <c r="N27" s="9" t="str">
        <f>IFERROR(__xludf.DUMMYFUNCTION("""COMPUTED_VALUE"""),"MITRAS")</f>
        <v>MITRAS</v>
      </c>
      <c r="O27" s="9" t="str">
        <f>IFERROR(__xludf.DUMMYFUNCTION("""COMPUTED_VALUE"""),"MITRAS")</f>
        <v>MITRAS</v>
      </c>
      <c r="P27" s="9"/>
      <c r="Q27" s="9"/>
      <c r="R27" s="9" t="str">
        <f>IFERROR(__xludf.DUMMYFUNCTION("""COMPUTED_VALUE"""),"MITRAS")</f>
        <v>MITRAS</v>
      </c>
      <c r="S27" s="9" t="str">
        <f>IFERROR(__xludf.DUMMYFUNCTION("""COMPUTED_VALUE"""),"ALMACEN")</f>
        <v>ALMACEN</v>
      </c>
      <c r="T27" s="9" t="str">
        <f>IFERROR(__xludf.DUMMYFUNCTION("""COMPUTED_VALUE"""),"ALMACEN")</f>
        <v>ALMACEN</v>
      </c>
      <c r="U27" s="9" t="str">
        <f>IFERROR(__xludf.DUMMYFUNCTION("""COMPUTED_VALUE"""),"ALMACEN")</f>
        <v>ALMACEN</v>
      </c>
      <c r="V27" s="9" t="str">
        <f>IFERROR(__xludf.DUMMYFUNCTION("""COMPUTED_VALUE"""),"GUE")</f>
        <v>GUE</v>
      </c>
      <c r="W27" s="9" t="str">
        <f>IFERROR(__xludf.DUMMYFUNCTION("""COMPUTED_VALUE"""),"ALMACEN")</f>
        <v>ALMACEN</v>
      </c>
      <c r="X27" s="9" t="str">
        <f>IFERROR(__xludf.DUMMYFUNCTION("""COMPUTED_VALUE"""),"ALMACEN")</f>
        <v>ALMACEN</v>
      </c>
      <c r="Y27" s="9" t="str">
        <f>IFERROR(__xludf.DUMMYFUNCTION("""COMPUTED_VALUE"""),"ALMACEN")</f>
        <v>ALMACEN</v>
      </c>
      <c r="Z27" s="9" t="str">
        <f>IFERROR(__xludf.DUMMYFUNCTION("""COMPUTED_VALUE"""),"ALMACEN")</f>
        <v>ALMACEN</v>
      </c>
      <c r="AA27" s="9" t="str">
        <f>IFERROR(__xludf.DUMMYFUNCTION("""COMPUTED_VALUE"""),"ALMACEN")</f>
        <v>ALMACEN</v>
      </c>
      <c r="AB27" s="9"/>
      <c r="AC27" s="9"/>
      <c r="AD27" s="9"/>
      <c r="AE27" s="9"/>
      <c r="AF27" s="9" t="str">
        <f>IFERROR(__xludf.DUMMYFUNCTION("""COMPUTED_VALUE"""),"ALMACEN")</f>
        <v>ALMACEN</v>
      </c>
      <c r="AG27" s="9" t="str">
        <f>IFERROR(__xludf.DUMMYFUNCTION("""COMPUTED_VALUE"""),"MITRAS")</f>
        <v>MITRAS</v>
      </c>
      <c r="AH27" s="9" t="str">
        <f>IFERROR(__xludf.DUMMYFUNCTION("""COMPUTED_VALUE"""),"ALMACEN")</f>
        <v>ALMACEN</v>
      </c>
      <c r="AI27" s="9" t="str">
        <f>IFERROR(__xludf.DUMMYFUNCTION("""COMPUTED_VALUE"""),"ALMACEN")</f>
        <v>ALMACEN</v>
      </c>
      <c r="AJ27" s="9" t="str">
        <f>IFERROR(__xludf.DUMMYFUNCTION("""COMPUTED_VALUE"""),"ALMACEN")</f>
        <v>ALMACEN</v>
      </c>
      <c r="AK27" s="9" t="str">
        <f>IFERROR(__xludf.DUMMYFUNCTION("""COMPUTED_VALUE"""),"ALMACEN")</f>
        <v>ALMACEN</v>
      </c>
      <c r="AL27" s="9" t="str">
        <f>IFERROR(__xludf.DUMMYFUNCTION("""COMPUTED_VALUE"""),"ALMACEN")</f>
        <v>ALMACEN</v>
      </c>
      <c r="AM27" s="9" t="str">
        <f>IFERROR(__xludf.DUMMYFUNCTION("""COMPUTED_VALUE"""),"ALMACEN")</f>
        <v>ALMACEN</v>
      </c>
      <c r="AN27" s="9" t="str">
        <f>IFERROR(__xludf.DUMMYFUNCTION("""COMPUTED_VALUE"""),"ALMACEN")</f>
        <v>ALMACEN</v>
      </c>
      <c r="AO27" s="9" t="str">
        <f>IFERROR(__xludf.DUMMYFUNCTION("""COMPUTED_VALUE"""),"ALMACEN")</f>
        <v>ALMACEN</v>
      </c>
      <c r="AP27" s="9" t="str">
        <f>IFERROR(__xludf.DUMMYFUNCTION("""COMPUTED_VALUE"""),"GUE")</f>
        <v>GUE</v>
      </c>
      <c r="AQ27" s="9" t="str">
        <f>IFERROR(__xludf.DUMMYFUNCTION("""COMPUTED_VALUE"""),"GUE")</f>
        <v>GUE</v>
      </c>
      <c r="AR27" s="9"/>
      <c r="AS27" s="9"/>
      <c r="AT27" s="9" t="str">
        <f>IFERROR(__xludf.DUMMYFUNCTION("""COMPUTED_VALUE"""),"ALMACEN")</f>
        <v>ALMACEN</v>
      </c>
      <c r="AU27" s="9" t="str">
        <f>IFERROR(__xludf.DUMMYFUNCTION("""COMPUTED_VALUE"""),"ALMACEN")</f>
        <v>ALMACEN</v>
      </c>
      <c r="AV27" s="9" t="str">
        <f>IFERROR(__xludf.DUMMYFUNCTION("""COMPUTED_VALUE"""),"ALMACEN")</f>
        <v>ALMACEN</v>
      </c>
      <c r="AW27" s="9" t="str">
        <f>IFERROR(__xludf.DUMMYFUNCTION("""COMPUTED_VALUE"""),"ALMACEN")</f>
        <v>ALMACEN</v>
      </c>
      <c r="AX27" s="9" t="str">
        <f>IFERROR(__xludf.DUMMYFUNCTION("""COMPUTED_VALUE"""),"GUE")</f>
        <v>GUE</v>
      </c>
      <c r="AY27" s="9" t="str">
        <f>IFERROR(__xludf.DUMMYFUNCTION("""COMPUTED_VALUE"""),"ALMACEN")</f>
        <v>ALMACEN</v>
      </c>
      <c r="AZ27" s="9" t="str">
        <f>IFERROR(__xludf.DUMMYFUNCTION("""COMPUTED_VALUE"""),"ALMACEN")</f>
        <v>ALMACEN</v>
      </c>
      <c r="BA27" s="9" t="str">
        <f>IFERROR(__xludf.DUMMYFUNCTION("""COMPUTED_VALUE"""),"ALMACEN")</f>
        <v>ALMACEN</v>
      </c>
      <c r="BB27" s="9" t="str">
        <f>IFERROR(__xludf.DUMMYFUNCTION("""COMPUTED_VALUE"""),"GUE")</f>
        <v>GUE</v>
      </c>
      <c r="BC27" s="9" t="str">
        <f>IFERROR(__xludf.DUMMYFUNCTION("""COMPUTED_VALUE"""),"MITRAS")</f>
        <v>MITRAS</v>
      </c>
      <c r="BD27" s="9"/>
      <c r="BE27" s="9"/>
      <c r="BF27" s="9"/>
      <c r="BG27" s="9"/>
      <c r="BH27" s="9" t="str">
        <f>IFERROR(__xludf.DUMMYFUNCTION("""COMPUTED_VALUE"""),"ALMACEN")</f>
        <v>ALMACEN</v>
      </c>
      <c r="BI27" s="9" t="str">
        <f>IFERROR(__xludf.DUMMYFUNCTION("""COMPUTED_VALUE"""),"ALMACEN")</f>
        <v>ALMACEN</v>
      </c>
      <c r="BJ27" s="9" t="str">
        <f>IFERROR(__xludf.DUMMYFUNCTION("""COMPUTED_VALUE"""),"ALMACEN")</f>
        <v>ALMACEN</v>
      </c>
      <c r="BK27" s="9" t="str">
        <f>IFERROR(__xludf.DUMMYFUNCTION("""COMPUTED_VALUE"""),"ALMACEN")</f>
        <v>ALMACEN</v>
      </c>
      <c r="BL27" s="10"/>
    </row>
    <row r="28" ht="79.5" customHeight="1">
      <c r="B28" s="11"/>
      <c r="D28" s="11" t="str">
        <f>IFERROR(__xludf.DUMMYFUNCTION("""COMPUTED_VALUE"""),"REVISION DE TICKETS, APOYO ADMNISTRATIVO")</f>
        <v>REVISION DE TICKETS, APOYO ADMNISTRATIVO</v>
      </c>
      <c r="F28" s="11" t="str">
        <f>IFERROR(__xludf.DUMMYFUNCTION("""COMPUTED_VALUE"""),"REVISION DE TICKETS, APOYO ADMNISTRATIVO")</f>
        <v>REVISION DE TICKETS, APOYO ADMNISTRATIVO</v>
      </c>
      <c r="H28" s="11" t="str">
        <f>IFERROR(__xludf.DUMMYFUNCTION("""COMPUTED_VALUE"""),"REVISION DE TICKETS, APOYO ADMNISTRATIVO, ACTIVIDAD EN METALICOS")</f>
        <v>REVISION DE TICKETS, APOYO ADMNISTRATIVO, ACTIVIDAD EN METALICOS</v>
      </c>
      <c r="J28" s="11" t="str">
        <f>IFERROR(__xludf.DUMMYFUNCTION("""COMPUTED_VALUE"""),"REVISION DE TICKETS, APOYO ADMNISTRATIVO, APOYO AL CONTRATO DE GRUAS EN LARGOS NORTE")</f>
        <v>REVISION DE TICKETS, APOYO ADMNISTRATIVO, APOYO AL CONTRATO DE GRUAS EN LARGOS NORTE</v>
      </c>
      <c r="L28" s="11" t="str">
        <f>IFERROR(__xludf.DUMMYFUNCTION("""COMPUTED_VALUE"""),"REVISION DE TIKETS, APOYO ADMINISTRATIVO, APOYO AL CONTRATO DE DAAN EN CARNES VIBA, REUNION EN MITRAS TEMA ISO")</f>
        <v>REVISION DE TIKETS, APOYO ADMINISTRATIVO, APOYO AL CONTRATO DE DAAN EN CARNES VIBA, REUNION EN MITRAS TEMA ISO</v>
      </c>
      <c r="N28" s="11" t="str">
        <f>IFERROR(__xludf.DUMMYFUNCTION("""COMPUTED_VALUE"""),"REUNION EN MITRAS ISO")</f>
        <v>REUNION EN MITRAS ISO</v>
      </c>
      <c r="P28" s="11"/>
      <c r="R28" s="11" t="str">
        <f>IFERROR(__xludf.DUMMYFUNCTION("""COMPUTED_VALUE"""),"ASISTIO A EXAMEN MEDICO, SE PRESENTO A CURSO EN MITRAS  A LAS 9 Y 30, REVISION DE TICKETS, APOYO ADMINISTRATIVO")</f>
        <v>ASISTIO A EXAMEN MEDICO, SE PRESENTO A CURSO EN MITRAS  A LAS 9 Y 30, REVISION DE TICKETS, APOYO ADMINISTRATIVO</v>
      </c>
      <c r="T28" s="11" t="str">
        <f>IFERROR(__xludf.DUMMYFUNCTION("""COMPUTED_VALUE"""),"REVISION DE TICKETS, APOYO ADMINISTRATIVO")</f>
        <v>REVISION DE TICKETS, APOYO ADMINISTRATIVO</v>
      </c>
      <c r="V28" s="11" t="str">
        <f>IFERROR(__xludf.DUMMYFUNCTION("""COMPUTED_VALUE"""),"REVISION DE TICKETS, APOYO ADMINISTRATIVO")</f>
        <v>REVISION DE TICKETS, APOYO ADMINISTRATIVO</v>
      </c>
      <c r="X28" s="11" t="str">
        <f>IFERROR(__xludf.DUMMYFUNCTION("""COMPUTED_VALUE"""),"REVISION DE TICKETS, APOYO ADMINISTRATIVO")</f>
        <v>REVISION DE TICKETS, APOYO ADMINISTRATIVO</v>
      </c>
      <c r="Z28" s="11" t="str">
        <f>IFERROR(__xludf.DUMMYFUNCTION("""COMPUTED_VALUE"""),"REVISION DE TICKETS, APOYO ADMINISTRATIVO")</f>
        <v>REVISION DE TICKETS, APOYO ADMINISTRATIVO</v>
      </c>
      <c r="AB28" s="11" t="str">
        <f>IFERROR(__xludf.DUMMYFUNCTION("""COMPUTED_VALUE"""),"NO SE CITO")</f>
        <v>NO SE CITO</v>
      </c>
      <c r="AD28" s="11"/>
      <c r="AF28" s="11" t="str">
        <f>IFERROR(__xludf.DUMMYFUNCTION("""COMPUTED_VALUE"""),"AUDITORIA ISO")</f>
        <v>AUDITORIA ISO</v>
      </c>
      <c r="AH28" s="11" t="str">
        <f>IFERROR(__xludf.DUMMYFUNCTION("""COMPUTED_VALUE"""),"REVISION DE TICKETS, APOYO ADMINISTRATIVO")</f>
        <v>REVISION DE TICKETS, APOYO ADMINISTRATIVO</v>
      </c>
      <c r="AJ28" s="11" t="str">
        <f>IFERROR(__xludf.DUMMYFUNCTION("""COMPUTED_VALUE"""),"REVISION DE TICKETS, APOYO ADMINISTRATIVO")</f>
        <v>REVISION DE TICKETS, APOYO ADMINISTRATIVO</v>
      </c>
      <c r="AL28" s="11" t="str">
        <f>IFERROR(__xludf.DUMMYFUNCTION("""COMPUTED_VALUE"""),"REVISION DE TICKETS, APOYO ADMINISTRATIVO")</f>
        <v>REVISION DE TICKETS, APOYO ADMINISTRATIVO</v>
      </c>
      <c r="AN28" s="11" t="str">
        <f>IFERROR(__xludf.DUMMYFUNCTION("""COMPUTED_VALUE"""),"REVISION DE TICKETS, APOYO ADMINISTRATIVO")</f>
        <v>REVISION DE TICKETS, APOYO ADMINISTRATIVO</v>
      </c>
      <c r="AP28" s="11" t="str">
        <f>IFERROR(__xludf.DUMMYFUNCTION("""COMPUTED_VALUE"""),"ASISTIO A CURSO REDI")</f>
        <v>ASISTIO A CURSO REDI</v>
      </c>
      <c r="AR28" s="11"/>
      <c r="AT28" s="11" t="str">
        <f>IFERROR(__xludf.DUMMYFUNCTION("""COMPUTED_VALUE"""),"REVISION DE TICKETS, APOYO ADMINISTRATIVO")</f>
        <v>REVISION DE TICKETS, APOYO ADMINISTRATIVO</v>
      </c>
      <c r="AV28" s="11" t="str">
        <f>IFERROR(__xludf.DUMMYFUNCTION("""COMPUTED_VALUE"""),"REVISION DE TICKETS, APOYO ADMINISTRATIVO")</f>
        <v>REVISION DE TICKETS, APOYO ADMINISTRATIVO</v>
      </c>
      <c r="AX28" s="11" t="str">
        <f>IFERROR(__xludf.DUMMYFUNCTION("""COMPUTED_VALUE"""),"REVISION DE TICKETS, APOYO ADMINISTRATIVO")</f>
        <v>REVISION DE TICKETS, APOYO ADMINISTRATIVO</v>
      </c>
      <c r="AZ28" s="11" t="str">
        <f>IFERROR(__xludf.DUMMYFUNCTION("""COMPUTED_VALUE"""),"REVISION DE TICKETS, APOYO ADMINISTRATIVO")</f>
        <v>REVISION DE TICKETS, APOYO ADMINISTRATIVO</v>
      </c>
      <c r="BB28" s="11" t="str">
        <f>IFERROR(__xludf.DUMMYFUNCTION("""COMPUTED_VALUE"""),"RELEVAMIENTO EN TECHGEN, REUNION ISO EN MITRAS")</f>
        <v>RELEVAMIENTO EN TECHGEN, REUNION ISO EN MITRAS</v>
      </c>
      <c r="BD28" s="11" t="str">
        <f>IFERROR(__xludf.DUMMYFUNCTION("""COMPUTED_VALUE"""),"NO SE CITO")</f>
        <v>NO SE CITO</v>
      </c>
      <c r="BF28" s="11"/>
      <c r="BH28" s="11" t="str">
        <f>IFERROR(__xludf.DUMMYFUNCTION("""COMPUTED_VALUE"""),"REVISION DE TICKETS, APOYO ADMINISTRATIVO, ENVIO DE COTIZACIONES")</f>
        <v>REVISION DE TICKETS, APOYO ADMINISTRATIVO, ENVIO DE COTIZACIONES</v>
      </c>
      <c r="BJ28" s="11" t="str">
        <f>IFERROR(__xludf.DUMMYFUNCTION("""COMPUTED_VALUE"""),"REVISION DE TICKETS, APOYO ADMINISTRATIVO, ENVIO DE COTIZACIONES")</f>
        <v>REVISION DE TICKETS, APOYO ADMINISTRATIVO, ENVIO DE COTIZACIONES</v>
      </c>
      <c r="BL28" s="10"/>
    </row>
    <row r="29">
      <c r="A29" s="12" t="str">
        <f>IFERROR(__xludf.DUMMYFUNCTION("""COMPUTED_VALUE"""),"HORAS EXTRA/PRIMA ALIMENTICIA")</f>
        <v>HORAS EXTRA/PRIMA ALIMENTICIA</v>
      </c>
      <c r="B29" s="13"/>
      <c r="C29" s="13"/>
      <c r="D29" s="13"/>
      <c r="E29" s="13"/>
      <c r="F29" s="13"/>
      <c r="G29" s="13"/>
      <c r="H29" s="13">
        <f>IFERROR(__xludf.DUMMYFUNCTION("""COMPUTED_VALUE"""),1.5)</f>
        <v>1.5</v>
      </c>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
        <f>IFERROR(__xludf.DUMMYFUNCTION("""COMPUTED_VALUE"""),1.5)</f>
        <v>1.5</v>
      </c>
    </row>
    <row r="30">
      <c r="A30" s="4" t="str">
        <f>IFERROR(__xludf.DUMMYFUNCTION("""COMPUTED_VALUE"""),"NOMBRE")</f>
        <v>NOMBRE</v>
      </c>
      <c r="B30" s="5">
        <f>IFERROR(__xludf.DUMMYFUNCTION("""COMPUTED_VALUE"""),45200.0)</f>
        <v>45200</v>
      </c>
      <c r="C30" s="6"/>
      <c r="D30" s="5">
        <f>IFERROR(__xludf.DUMMYFUNCTION("""COMPUTED_VALUE"""),45201.0)</f>
        <v>45201</v>
      </c>
      <c r="E30" s="6"/>
      <c r="F30" s="5">
        <f>IFERROR(__xludf.DUMMYFUNCTION("""COMPUTED_VALUE"""),45202.0)</f>
        <v>45202</v>
      </c>
      <c r="G30" s="6"/>
      <c r="H30" s="5">
        <f>IFERROR(__xludf.DUMMYFUNCTION("""COMPUTED_VALUE"""),45203.0)</f>
        <v>45203</v>
      </c>
      <c r="I30" s="6"/>
      <c r="J30" s="5">
        <f>IFERROR(__xludf.DUMMYFUNCTION("""COMPUTED_VALUE"""),45204.0)</f>
        <v>45204</v>
      </c>
      <c r="K30" s="6"/>
      <c r="L30" s="5">
        <f>IFERROR(__xludf.DUMMYFUNCTION("""COMPUTED_VALUE"""),45205.0)</f>
        <v>45205</v>
      </c>
      <c r="M30" s="6"/>
      <c r="N30" s="5">
        <f>IFERROR(__xludf.DUMMYFUNCTION("""COMPUTED_VALUE"""),45206.0)</f>
        <v>45206</v>
      </c>
      <c r="O30" s="18"/>
      <c r="P30" s="5">
        <f>IFERROR(__xludf.DUMMYFUNCTION("""COMPUTED_VALUE"""),45207.0)</f>
        <v>45207</v>
      </c>
      <c r="Q30" s="6"/>
      <c r="R30" s="5">
        <f>IFERROR(__xludf.DUMMYFUNCTION("""COMPUTED_VALUE"""),45208.0)</f>
        <v>45208</v>
      </c>
      <c r="S30" s="6"/>
      <c r="T30" s="5">
        <f>IFERROR(__xludf.DUMMYFUNCTION("""COMPUTED_VALUE"""),45209.0)</f>
        <v>45209</v>
      </c>
      <c r="U30" s="18"/>
      <c r="V30" s="5">
        <f>IFERROR(__xludf.DUMMYFUNCTION("""COMPUTED_VALUE"""),45210.0)</f>
        <v>45210</v>
      </c>
      <c r="W30" s="18"/>
      <c r="X30" s="5">
        <f>IFERROR(__xludf.DUMMYFUNCTION("""COMPUTED_VALUE"""),45211.0)</f>
        <v>45211</v>
      </c>
      <c r="Y30" s="18"/>
      <c r="Z30" s="5">
        <f>IFERROR(__xludf.DUMMYFUNCTION("""COMPUTED_VALUE"""),45212.0)</f>
        <v>45212</v>
      </c>
      <c r="AA30" s="18"/>
      <c r="AB30" s="5">
        <f>IFERROR(__xludf.DUMMYFUNCTION("""COMPUTED_VALUE"""),45213.0)</f>
        <v>45213</v>
      </c>
      <c r="AC30" s="18"/>
      <c r="AD30" s="5">
        <f>IFERROR(__xludf.DUMMYFUNCTION("""COMPUTED_VALUE"""),45214.0)</f>
        <v>45214</v>
      </c>
      <c r="AE30" s="18"/>
      <c r="AF30" s="5">
        <f>IFERROR(__xludf.DUMMYFUNCTION("""COMPUTED_VALUE"""),45215.0)</f>
        <v>45215</v>
      </c>
      <c r="AG30" s="18"/>
      <c r="AH30" s="5">
        <f>IFERROR(__xludf.DUMMYFUNCTION("""COMPUTED_VALUE"""),45216.0)</f>
        <v>45216</v>
      </c>
      <c r="AI30" s="18"/>
      <c r="AJ30" s="5">
        <f>IFERROR(__xludf.DUMMYFUNCTION("""COMPUTED_VALUE"""),45217.0)</f>
        <v>45217</v>
      </c>
      <c r="AK30" s="18"/>
      <c r="AL30" s="5">
        <f>IFERROR(__xludf.DUMMYFUNCTION("""COMPUTED_VALUE"""),45218.0)</f>
        <v>45218</v>
      </c>
      <c r="AM30" s="18"/>
      <c r="AN30" s="5">
        <f>IFERROR(__xludf.DUMMYFUNCTION("""COMPUTED_VALUE"""),45219.0)</f>
        <v>45219</v>
      </c>
      <c r="AO30" s="18" t="str">
        <f>IFERROR(__xludf.DUMMYFUNCTION("""COMPUTED_VALUE"""),"SUSPENSION")</f>
        <v>SUSPENSION</v>
      </c>
      <c r="AP30" s="5">
        <f>IFERROR(__xludf.DUMMYFUNCTION("""COMPUTED_VALUE"""),45220.0)</f>
        <v>45220</v>
      </c>
      <c r="AQ30" s="18" t="str">
        <f>IFERROR(__xludf.DUMMYFUNCTION("""COMPUTED_VALUE"""),"SUSPENSION")</f>
        <v>SUSPENSION</v>
      </c>
      <c r="AR30" s="5">
        <f>IFERROR(__xludf.DUMMYFUNCTION("""COMPUTED_VALUE"""),45221.0)</f>
        <v>45221</v>
      </c>
      <c r="AS30" s="18"/>
      <c r="AT30" s="5">
        <f>IFERROR(__xludf.DUMMYFUNCTION("""COMPUTED_VALUE"""),45222.0)</f>
        <v>45222</v>
      </c>
      <c r="AU30" s="18" t="str">
        <f>IFERROR(__xludf.DUMMYFUNCTION("""COMPUTED_VALUE"""),"SUSPENSION")</f>
        <v>SUSPENSION</v>
      </c>
      <c r="AV30" s="5">
        <f>IFERROR(__xludf.DUMMYFUNCTION("""COMPUTED_VALUE"""),45223.0)</f>
        <v>45223</v>
      </c>
      <c r="AW30" s="18" t="str">
        <f>IFERROR(__xludf.DUMMYFUNCTION("""COMPUTED_VALUE"""),"SUSPENSION")</f>
        <v>SUSPENSION</v>
      </c>
      <c r="AX30" s="5">
        <f>IFERROR(__xludf.DUMMYFUNCTION("""COMPUTED_VALUE"""),45224.0)</f>
        <v>45224</v>
      </c>
      <c r="AY30" s="18"/>
      <c r="AZ30" s="5">
        <f>IFERROR(__xludf.DUMMYFUNCTION("""COMPUTED_VALUE"""),45225.0)</f>
        <v>45225</v>
      </c>
      <c r="BA30" s="18"/>
      <c r="BB30" s="5">
        <f>IFERROR(__xludf.DUMMYFUNCTION("""COMPUTED_VALUE"""),45226.0)</f>
        <v>45226</v>
      </c>
      <c r="BC30" s="18"/>
      <c r="BD30" s="5">
        <f>IFERROR(__xludf.DUMMYFUNCTION("""COMPUTED_VALUE"""),45227.0)</f>
        <v>45227</v>
      </c>
      <c r="BE30" s="18"/>
      <c r="BF30" s="5">
        <f>IFERROR(__xludf.DUMMYFUNCTION("""COMPUTED_VALUE"""),45228.0)</f>
        <v>45228</v>
      </c>
      <c r="BG30" s="18"/>
      <c r="BH30" s="5">
        <f>IFERROR(__xludf.DUMMYFUNCTION("""COMPUTED_VALUE"""),45229.0)</f>
        <v>45229</v>
      </c>
      <c r="BI30" s="18"/>
      <c r="BJ30" s="5">
        <f>IFERROR(__xludf.DUMMYFUNCTION("""COMPUTED_VALUE"""),45230.0)</f>
        <v>45230</v>
      </c>
      <c r="BK30" s="18"/>
      <c r="BL30" s="7" t="str">
        <f>IFERROR(__xludf.DUMMYFUNCTION("""COMPUTED_VALUE"""),"HORAS EXTRA")</f>
        <v>HORAS EXTRA</v>
      </c>
    </row>
    <row r="31">
      <c r="A31" s="8" t="str">
        <f>IFERROR(__xludf.DUMMYFUNCTION("""COMPUTED_VALUE"""),"ANGEL LOPEZ")</f>
        <v>ANGEL LOPEZ</v>
      </c>
      <c r="B31" s="9"/>
      <c r="C31" s="9"/>
      <c r="D31" s="9" t="str">
        <f>IFERROR(__xludf.DUMMYFUNCTION("""COMPUTED_VALUE"""),"ALMACEN")</f>
        <v>ALMACEN</v>
      </c>
      <c r="E31" s="9" t="str">
        <f>IFERROR(__xludf.DUMMYFUNCTION("""COMPUTED_VALUE"""),"ALMACEN")</f>
        <v>ALMACEN</v>
      </c>
      <c r="F31" s="9" t="str">
        <f>IFERROR(__xludf.DUMMYFUNCTION("""COMPUTED_VALUE"""),"ALMACEN")</f>
        <v>ALMACEN</v>
      </c>
      <c r="G31" s="9" t="str">
        <f>IFERROR(__xludf.DUMMYFUNCTION("""COMPUTED_VALUE"""),"ALMACEN")</f>
        <v>ALMACEN</v>
      </c>
      <c r="H31" s="9" t="str">
        <f>IFERROR(__xludf.DUMMYFUNCTION("""COMPUTED_VALUE"""),"ALMACEN")</f>
        <v>ALMACEN</v>
      </c>
      <c r="I31" s="9" t="str">
        <f>IFERROR(__xludf.DUMMYFUNCTION("""COMPUTED_VALUE"""),"ALMACEN")</f>
        <v>ALMACEN</v>
      </c>
      <c r="J31" s="9" t="str">
        <f>IFERROR(__xludf.DUMMYFUNCTION("""COMPUTED_VALUE"""),"ALMACEN")</f>
        <v>ALMACEN</v>
      </c>
      <c r="K31" s="9" t="str">
        <f>IFERROR(__xludf.DUMMYFUNCTION("""COMPUTED_VALUE"""),"ALMACEN")</f>
        <v>ALMACEN</v>
      </c>
      <c r="L31" s="9" t="str">
        <f>IFERROR(__xludf.DUMMYFUNCTION("""COMPUTED_VALUE"""),"ALMACEN")</f>
        <v>ALMACEN</v>
      </c>
      <c r="M31" s="9" t="str">
        <f>IFERROR(__xludf.DUMMYFUNCTION("""COMPUTED_VALUE"""),"ALMACEN")</f>
        <v>ALMACEN</v>
      </c>
      <c r="N31" s="9"/>
      <c r="O31" s="9"/>
      <c r="P31" s="9"/>
      <c r="Q31" s="9"/>
      <c r="R31" s="9" t="str">
        <f>IFERROR(__xludf.DUMMYFUNCTION("""COMPUTED_VALUE"""),"ALMACEN")</f>
        <v>ALMACEN</v>
      </c>
      <c r="S31" s="9" t="str">
        <f>IFERROR(__xludf.DUMMYFUNCTION("""COMPUTED_VALUE"""),"ALMACEN")</f>
        <v>ALMACEN</v>
      </c>
      <c r="T31" s="9" t="str">
        <f>IFERROR(__xludf.DUMMYFUNCTION("""COMPUTED_VALUE"""),"ALMACEN")</f>
        <v>ALMACEN</v>
      </c>
      <c r="U31" s="9" t="str">
        <f>IFERROR(__xludf.DUMMYFUNCTION("""COMPUTED_VALUE"""),"ALMACEN")</f>
        <v>ALMACEN</v>
      </c>
      <c r="V31" s="9" t="str">
        <f>IFERROR(__xludf.DUMMYFUNCTION("""COMPUTED_VALUE"""),"ALMACEN")</f>
        <v>ALMACEN</v>
      </c>
      <c r="W31" s="9" t="str">
        <f>IFERROR(__xludf.DUMMYFUNCTION("""COMPUTED_VALUE"""),"ALMACEN")</f>
        <v>ALMACEN</v>
      </c>
      <c r="X31" s="9" t="str">
        <f>IFERROR(__xludf.DUMMYFUNCTION("""COMPUTED_VALUE"""),"ALMACEN")</f>
        <v>ALMACEN</v>
      </c>
      <c r="Y31" s="9" t="str">
        <f>IFERROR(__xludf.DUMMYFUNCTION("""COMPUTED_VALUE"""),"ALMACEN")</f>
        <v>ALMACEN</v>
      </c>
      <c r="Z31" s="9" t="str">
        <f>IFERROR(__xludf.DUMMYFUNCTION("""COMPUTED_VALUE"""),"ALMACEN")</f>
        <v>ALMACEN</v>
      </c>
      <c r="AA31" s="9" t="str">
        <f>IFERROR(__xludf.DUMMYFUNCTION("""COMPUTED_VALUE"""),"ALMACEN")</f>
        <v>ALMACEN</v>
      </c>
      <c r="AB31" s="9"/>
      <c r="AC31" s="9"/>
      <c r="AD31" s="9"/>
      <c r="AE31" s="9"/>
      <c r="AF31" s="9" t="str">
        <f>IFERROR(__xludf.DUMMYFUNCTION("""COMPUTED_VALUE"""),"ALMACEN")</f>
        <v>ALMACEN</v>
      </c>
      <c r="AG31" s="9" t="str">
        <f>IFERROR(__xludf.DUMMYFUNCTION("""COMPUTED_VALUE"""),"ALMACEN")</f>
        <v>ALMACEN</v>
      </c>
      <c r="AH31" s="9" t="str">
        <f>IFERROR(__xludf.DUMMYFUNCTION("""COMPUTED_VALUE"""),"ALMACEN")</f>
        <v>ALMACEN</v>
      </c>
      <c r="AI31" s="9" t="str">
        <f>IFERROR(__xludf.DUMMYFUNCTION("""COMPUTED_VALUE"""),"ALMACEN")</f>
        <v>ALMACEN</v>
      </c>
      <c r="AJ31" s="9" t="str">
        <f>IFERROR(__xludf.DUMMYFUNCTION("""COMPUTED_VALUE"""),"ALMACEN")</f>
        <v>ALMACEN</v>
      </c>
      <c r="AK31" s="9" t="str">
        <f>IFERROR(__xludf.DUMMYFUNCTION("""COMPUTED_VALUE"""),"ALMACEN")</f>
        <v>ALMACEN</v>
      </c>
      <c r="AL31" s="9" t="str">
        <f>IFERROR(__xludf.DUMMYFUNCTION("""COMPUTED_VALUE"""),"ALMACEN")</f>
        <v>ALMACEN</v>
      </c>
      <c r="AM31" s="9" t="str">
        <f>IFERROR(__xludf.DUMMYFUNCTION("""COMPUTED_VALUE"""),"ALMACEN")</f>
        <v>ALMACEN</v>
      </c>
      <c r="AN31" s="9" t="str">
        <f>IFERROR(__xludf.DUMMYFUNCTION("""COMPUTED_VALUE"""),"ALMACEN")</f>
        <v>ALMACEN</v>
      </c>
      <c r="AO31" s="9"/>
      <c r="AP31" s="9"/>
      <c r="AQ31" s="9"/>
      <c r="AR31" s="9"/>
      <c r="AS31" s="9"/>
      <c r="AT31" s="9"/>
      <c r="AU31" s="9"/>
      <c r="AV31" s="9"/>
      <c r="AW31" s="9"/>
      <c r="AX31" s="9" t="str">
        <f>IFERROR(__xludf.DUMMYFUNCTION("""COMPUTED_VALUE"""),"ALMACEN")</f>
        <v>ALMACEN</v>
      </c>
      <c r="AY31" s="9" t="str">
        <f>IFERROR(__xludf.DUMMYFUNCTION("""COMPUTED_VALUE"""),"ALMACEN")</f>
        <v>ALMACEN</v>
      </c>
      <c r="AZ31" s="9" t="str">
        <f>IFERROR(__xludf.DUMMYFUNCTION("""COMPUTED_VALUE"""),"ALMACEN")</f>
        <v>ALMACEN</v>
      </c>
      <c r="BA31" s="9" t="str">
        <f>IFERROR(__xludf.DUMMYFUNCTION("""COMPUTED_VALUE"""),"ALMACEN")</f>
        <v>ALMACEN</v>
      </c>
      <c r="BB31" s="9" t="str">
        <f>IFERROR(__xludf.DUMMYFUNCTION("""COMPUTED_VALUE"""),"ALMACEN")</f>
        <v>ALMACEN</v>
      </c>
      <c r="BC31" s="9" t="str">
        <f>IFERROR(__xludf.DUMMYFUNCTION("""COMPUTED_VALUE"""),"ALMACEN")</f>
        <v>ALMACEN</v>
      </c>
      <c r="BD31" s="9"/>
      <c r="BE31" s="9"/>
      <c r="BF31" s="9"/>
      <c r="BG31" s="9"/>
      <c r="BH31" s="9" t="str">
        <f>IFERROR(__xludf.DUMMYFUNCTION("""COMPUTED_VALUE"""),"ALMACEN")</f>
        <v>ALMACEN</v>
      </c>
      <c r="BI31" s="9" t="str">
        <f>IFERROR(__xludf.DUMMYFUNCTION("""COMPUTED_VALUE"""),"ALMACEN")</f>
        <v>ALMACEN</v>
      </c>
      <c r="BJ31" s="9" t="str">
        <f>IFERROR(__xludf.DUMMYFUNCTION("""COMPUTED_VALUE"""),"ALMACEN")</f>
        <v>ALMACEN</v>
      </c>
      <c r="BK31" s="9" t="str">
        <f>IFERROR(__xludf.DUMMYFUNCTION("""COMPUTED_VALUE"""),"ALMACEN")</f>
        <v>ALMACEN</v>
      </c>
      <c r="BL31" s="10"/>
    </row>
    <row r="32" ht="79.5" customHeight="1">
      <c r="B32" s="11"/>
      <c r="D32" s="11" t="str">
        <f>IFERROR(__xludf.DUMMYFUNCTION("""COMPUTED_VALUE"""),"ACTIVIDAD EN EDIFICIOS METALICOS")</f>
        <v>ACTIVIDAD EN EDIFICIOS METALICOS</v>
      </c>
      <c r="F32" s="11" t="str">
        <f>IFERROR(__xludf.DUMMYFUNCTION("""COMPUTED_VALUE"""),"ACTIVIDAD EN EDIFICIOS METALICOS")</f>
        <v>ACTIVIDAD EN EDIFICIOS METALICOS</v>
      </c>
      <c r="H32" s="11" t="str">
        <f>IFERROR(__xludf.DUMMYFUNCTION("""COMPUTED_VALUE"""),"ACTIVIDAD EN PLANTA GUERRERO")</f>
        <v>ACTIVIDAD EN PLANTA GUERRERO</v>
      </c>
      <c r="J32" s="11" t="str">
        <f>IFERROR(__xludf.DUMMYFUNCTION("""COMPUTED_VALUE"""),"ACTIVIDAD EN LARGOS NORTE")</f>
        <v>ACTIVIDAD EN LARGOS NORTE</v>
      </c>
      <c r="L32" s="11" t="str">
        <f>IFERROR(__xludf.DUMMYFUNCTION("""COMPUTED_VALUE"""),"APOYO EN MOVILIZAR EL TSURU EN METALICOS, FRIMA DE REPORTES")</f>
        <v>APOYO EN MOVILIZAR EL TSURU EN METALICOS, FRIMA DE REPORTES</v>
      </c>
      <c r="N32" s="11" t="str">
        <f>IFERROR(__xludf.DUMMYFUNCTION("""COMPUTED_VALUE"""),"NO SE CITO")</f>
        <v>NO SE CITO</v>
      </c>
      <c r="P32" s="11"/>
      <c r="R32" s="11" t="str">
        <f>IFERROR(__xludf.DUMMYFUNCTION("""COMPUTED_VALUE"""),"ACTIVIDAD EN UNIVERSIDAD")</f>
        <v>ACTIVIDAD EN UNIVERSIDAD</v>
      </c>
      <c r="T32" s="11" t="str">
        <f>IFERROR(__xludf.DUMMYFUNCTION("""COMPUTED_VALUE"""),"ACTIVIDAD EN CHURUBUSCO")</f>
        <v>ACTIVIDAD EN CHURUBUSCO</v>
      </c>
      <c r="V32" s="11" t="str">
        <f>IFERROR(__xludf.DUMMYFUNCTION("""COMPUTED_VALUE"""),"APOYO AL CONTRATO DE GRUAS, SE CONTEMPLA HORAS EXTRAS EN EL CONTRATO DE GRUAS")</f>
        <v>APOYO AL CONTRATO DE GRUAS, SE CONTEMPLA HORAS EXTRAS EN EL CONTRATO DE GRUAS</v>
      </c>
      <c r="X32" s="11" t="str">
        <f>IFERROR(__xludf.DUMMYFUNCTION("""COMPUTED_VALUE"""),"ACTIVIDAD EN LARGOS NORTE")</f>
        <v>ACTIVIDAD EN LARGOS NORTE</v>
      </c>
      <c r="Z32" s="11" t="str">
        <f>IFERROR(__xludf.DUMMYFUNCTION("""COMPUTED_VALUE"""),"ACTIVIDAD EN PESQUERIA")</f>
        <v>ACTIVIDAD EN PESQUERIA</v>
      </c>
      <c r="AB32" s="11" t="str">
        <f>IFERROR(__xludf.DUMMYFUNCTION("""COMPUTED_VALUE"""),"NO SE CITO")</f>
        <v>NO SE CITO</v>
      </c>
      <c r="AD32" s="11"/>
      <c r="AF32" s="11" t="str">
        <f>IFERROR(__xludf.DUMMYFUNCTION("""COMPUTED_VALUE"""),"ACTIVIDAD EN PESQUERIA")</f>
        <v>ACTIVIDAD EN PESQUERIA</v>
      </c>
      <c r="AH32" s="11" t="str">
        <f>IFERROR(__xludf.DUMMYFUNCTION("""COMPUTED_VALUE"""),"ACTIVIDAD EN PESQUERIA")</f>
        <v>ACTIVIDAD EN PESQUERIA</v>
      </c>
      <c r="AJ32" s="11" t="str">
        <f>IFERROR(__xludf.DUMMYFUNCTION("""COMPUTED_VALUE"""),"ACTIVIDAD EN GUERRERO")</f>
        <v>ACTIVIDAD EN GUERRERO</v>
      </c>
      <c r="AL32" s="11" t="str">
        <f>IFERROR(__xludf.DUMMYFUNCTION("""COMPUTED_VALUE"""),"ACTIVIDAD EN GUERRERO")</f>
        <v>ACTIVIDAD EN GUERRERO</v>
      </c>
      <c r="AN32" s="11" t="str">
        <f>IFERROR(__xludf.DUMMYFUNCTION("""COMPUTED_VALUE"""),"SE SUSPENDE POR INGESTA DE ALCOHOL")</f>
        <v>SE SUSPENDE POR INGESTA DE ALCOHOL</v>
      </c>
      <c r="AP32" s="11" t="str">
        <f>IFERROR(__xludf.DUMMYFUNCTION("""COMPUTED_VALUE"""),"SE SUSPENDE POR INGESTA DE ALCOHOL")</f>
        <v>SE SUSPENDE POR INGESTA DE ALCOHOL</v>
      </c>
      <c r="AR32" s="11"/>
      <c r="AT32" s="11" t="str">
        <f>IFERROR(__xludf.DUMMYFUNCTION("""COMPUTED_VALUE"""),"SE SUSPENDE POR INGESTA DE ALCOHOL")</f>
        <v>SE SUSPENDE POR INGESTA DE ALCOHOL</v>
      </c>
      <c r="AV32" s="11" t="str">
        <f>IFERROR(__xludf.DUMMYFUNCTION("""COMPUTED_VALUE"""),"SE SUSPENDE POR INGESTA DE ALCOHOL")</f>
        <v>SE SUSPENDE POR INGESTA DE ALCOHOL</v>
      </c>
      <c r="AX32" s="11" t="str">
        <f>IFERROR(__xludf.DUMMYFUNCTION("""COMPUTED_VALUE"""),"ACTIVIDAD EN CHURUBUSCO")</f>
        <v>ACTIVIDAD EN CHURUBUSCO</v>
      </c>
      <c r="AZ32" s="11" t="str">
        <f>IFERROR(__xludf.DUMMYFUNCTION("""COMPUTED_VALUE"""),"ACTIVIDAD EN GUERRERO")</f>
        <v>ACTIVIDAD EN GUERRERO</v>
      </c>
      <c r="BB32" s="11" t="str">
        <f>IFERROR(__xludf.DUMMYFUNCTION("""COMPUTED_VALUE"""),"ACTIVIDAD EN GUERRERO")</f>
        <v>ACTIVIDAD EN GUERRERO</v>
      </c>
      <c r="BD32" s="11" t="str">
        <f>IFERROR(__xludf.DUMMYFUNCTION("""COMPUTED_VALUE"""),"NO SE CITO")</f>
        <v>NO SE CITO</v>
      </c>
      <c r="BF32" s="11"/>
      <c r="BH32" s="11" t="str">
        <f>IFERROR(__xludf.DUMMYFUNCTION("""COMPUTED_VALUE"""),"APOYO EN ALMACEN")</f>
        <v>APOYO EN ALMACEN</v>
      </c>
      <c r="BJ32" s="11" t="str">
        <f>IFERROR(__xludf.DUMMYFUNCTION("""COMPUTED_VALUE"""),"ACTIVIDAD EN GUERRERO")</f>
        <v>ACTIVIDAD EN GUERRERO</v>
      </c>
      <c r="BL32" s="10"/>
    </row>
    <row r="33">
      <c r="A33" s="12" t="str">
        <f>IFERROR(__xludf.DUMMYFUNCTION("""COMPUTED_VALUE"""),"HORAS EXTRA/PRIMA ALIMENTICIA")</f>
        <v>HORAS EXTRA/PRIMA ALIMENTICIA</v>
      </c>
      <c r="B33" s="13"/>
      <c r="C33" s="13"/>
      <c r="D33" s="13"/>
      <c r="E33" s="13"/>
      <c r="F33" s="13"/>
      <c r="G33" s="13"/>
      <c r="H33" s="13">
        <f>IFERROR(__xludf.DUMMYFUNCTION("""COMPUTED_VALUE"""),1.5)</f>
        <v>1.5</v>
      </c>
      <c r="I33" s="13"/>
      <c r="J33" s="13"/>
      <c r="K33" s="13"/>
      <c r="L33" s="13"/>
      <c r="M33" s="13"/>
      <c r="N33" s="13"/>
      <c r="O33" s="13"/>
      <c r="P33" s="13"/>
      <c r="Q33" s="13"/>
      <c r="R33" s="13"/>
      <c r="S33" s="13"/>
      <c r="T33" s="13"/>
      <c r="U33" s="13"/>
      <c r="V33" s="13"/>
      <c r="W33" s="13"/>
      <c r="X33" s="13"/>
      <c r="Y33" s="13"/>
      <c r="Z33" s="13">
        <f>IFERROR(__xludf.DUMMYFUNCTION("""COMPUTED_VALUE"""),1.5)</f>
        <v>1.5</v>
      </c>
      <c r="AA33" s="13"/>
      <c r="AB33" s="13"/>
      <c r="AC33" s="13"/>
      <c r="AD33" s="13"/>
      <c r="AE33" s="13"/>
      <c r="AF33" s="13">
        <f>IFERROR(__xludf.DUMMYFUNCTION("""COMPUTED_VALUE"""),1.5)</f>
        <v>1.5</v>
      </c>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
        <f>IFERROR(__xludf.DUMMYFUNCTION("""COMPUTED_VALUE"""),4.5)</f>
        <v>4.5</v>
      </c>
    </row>
    <row r="34">
      <c r="A34" s="4" t="str">
        <f>IFERROR(__xludf.DUMMYFUNCTION("""COMPUTED_VALUE"""),"NOMBRE")</f>
        <v>NOMBRE</v>
      </c>
      <c r="B34" s="5">
        <f>IFERROR(__xludf.DUMMYFUNCTION("""COMPUTED_VALUE"""),45200.0)</f>
        <v>45200</v>
      </c>
      <c r="C34" s="6"/>
      <c r="D34" s="5">
        <f>IFERROR(__xludf.DUMMYFUNCTION("""COMPUTED_VALUE"""),45201.0)</f>
        <v>45201</v>
      </c>
      <c r="E34" s="6"/>
      <c r="F34" s="5">
        <f>IFERROR(__xludf.DUMMYFUNCTION("""COMPUTED_VALUE"""),45202.0)</f>
        <v>45202</v>
      </c>
      <c r="G34" s="6"/>
      <c r="H34" s="5">
        <f>IFERROR(__xludf.DUMMYFUNCTION("""COMPUTED_VALUE"""),45203.0)</f>
        <v>45203</v>
      </c>
      <c r="I34" s="6"/>
      <c r="J34" s="5">
        <f>IFERROR(__xludf.DUMMYFUNCTION("""COMPUTED_VALUE"""),45204.0)</f>
        <v>45204</v>
      </c>
      <c r="K34" s="6"/>
      <c r="L34" s="5">
        <f>IFERROR(__xludf.DUMMYFUNCTION("""COMPUTED_VALUE"""),45205.0)</f>
        <v>45205</v>
      </c>
      <c r="M34" s="6"/>
      <c r="N34" s="5">
        <f>IFERROR(__xludf.DUMMYFUNCTION("""COMPUTED_VALUE"""),45206.0)</f>
        <v>45206</v>
      </c>
      <c r="O34" s="18"/>
      <c r="P34" s="5">
        <f>IFERROR(__xludf.DUMMYFUNCTION("""COMPUTED_VALUE"""),45207.0)</f>
        <v>45207</v>
      </c>
      <c r="Q34" s="6"/>
      <c r="R34" s="5">
        <f>IFERROR(__xludf.DUMMYFUNCTION("""COMPUTED_VALUE"""),45208.0)</f>
        <v>45208</v>
      </c>
      <c r="S34" s="6"/>
      <c r="T34" s="5">
        <f>IFERROR(__xludf.DUMMYFUNCTION("""COMPUTED_VALUE"""),45209.0)</f>
        <v>45209</v>
      </c>
      <c r="U34" s="18"/>
      <c r="V34" s="5">
        <f>IFERROR(__xludf.DUMMYFUNCTION("""COMPUTED_VALUE"""),45210.0)</f>
        <v>45210</v>
      </c>
      <c r="W34" s="18"/>
      <c r="X34" s="5">
        <f>IFERROR(__xludf.DUMMYFUNCTION("""COMPUTED_VALUE"""),45211.0)</f>
        <v>45211</v>
      </c>
      <c r="Y34" s="18"/>
      <c r="Z34" s="5">
        <f>IFERROR(__xludf.DUMMYFUNCTION("""COMPUTED_VALUE"""),45212.0)</f>
        <v>45212</v>
      </c>
      <c r="AA34" s="18"/>
      <c r="AB34" s="5">
        <f>IFERROR(__xludf.DUMMYFUNCTION("""COMPUTED_VALUE"""),45213.0)</f>
        <v>45213</v>
      </c>
      <c r="AC34" s="18"/>
      <c r="AD34" s="5">
        <f>IFERROR(__xludf.DUMMYFUNCTION("""COMPUTED_VALUE"""),45214.0)</f>
        <v>45214</v>
      </c>
      <c r="AE34" s="18"/>
      <c r="AF34" s="5">
        <f>IFERROR(__xludf.DUMMYFUNCTION("""COMPUTED_VALUE"""),45215.0)</f>
        <v>45215</v>
      </c>
      <c r="AG34" s="18"/>
      <c r="AH34" s="5">
        <f>IFERROR(__xludf.DUMMYFUNCTION("""COMPUTED_VALUE"""),45216.0)</f>
        <v>45216</v>
      </c>
      <c r="AI34" s="18"/>
      <c r="AJ34" s="5">
        <f>IFERROR(__xludf.DUMMYFUNCTION("""COMPUTED_VALUE"""),45217.0)</f>
        <v>45217</v>
      </c>
      <c r="AK34" s="18"/>
      <c r="AL34" s="5">
        <f>IFERROR(__xludf.DUMMYFUNCTION("""COMPUTED_VALUE"""),45218.0)</f>
        <v>45218</v>
      </c>
      <c r="AM34" s="18"/>
      <c r="AN34" s="5">
        <f>IFERROR(__xludf.DUMMYFUNCTION("""COMPUTED_VALUE"""),45219.0)</f>
        <v>45219</v>
      </c>
      <c r="AO34" s="18"/>
      <c r="AP34" s="5">
        <f>IFERROR(__xludf.DUMMYFUNCTION("""COMPUTED_VALUE"""),45220.0)</f>
        <v>45220</v>
      </c>
      <c r="AQ34" s="18"/>
      <c r="AR34" s="5">
        <f>IFERROR(__xludf.DUMMYFUNCTION("""COMPUTED_VALUE"""),45221.0)</f>
        <v>45221</v>
      </c>
      <c r="AS34" s="18"/>
      <c r="AT34" s="5">
        <f>IFERROR(__xludf.DUMMYFUNCTION("""COMPUTED_VALUE"""),45222.0)</f>
        <v>45222</v>
      </c>
      <c r="AU34" s="18"/>
      <c r="AV34" s="5">
        <f>IFERROR(__xludf.DUMMYFUNCTION("""COMPUTED_VALUE"""),45223.0)</f>
        <v>45223</v>
      </c>
      <c r="AW34" s="18"/>
      <c r="AX34" s="5">
        <f>IFERROR(__xludf.DUMMYFUNCTION("""COMPUTED_VALUE"""),45224.0)</f>
        <v>45224</v>
      </c>
      <c r="AY34" s="18"/>
      <c r="AZ34" s="5">
        <f>IFERROR(__xludf.DUMMYFUNCTION("""COMPUTED_VALUE"""),45225.0)</f>
        <v>45225</v>
      </c>
      <c r="BA34" s="18"/>
      <c r="BB34" s="5">
        <f>IFERROR(__xludf.DUMMYFUNCTION("""COMPUTED_VALUE"""),45226.0)</f>
        <v>45226</v>
      </c>
      <c r="BC34" s="18"/>
      <c r="BD34" s="5">
        <f>IFERROR(__xludf.DUMMYFUNCTION("""COMPUTED_VALUE"""),45227.0)</f>
        <v>45227</v>
      </c>
      <c r="BE34" s="18"/>
      <c r="BF34" s="5">
        <f>IFERROR(__xludf.DUMMYFUNCTION("""COMPUTED_VALUE"""),45228.0)</f>
        <v>45228</v>
      </c>
      <c r="BG34" s="18"/>
      <c r="BH34" s="5">
        <f>IFERROR(__xludf.DUMMYFUNCTION("""COMPUTED_VALUE"""),45229.0)</f>
        <v>45229</v>
      </c>
      <c r="BI34" s="18"/>
      <c r="BJ34" s="5">
        <f>IFERROR(__xludf.DUMMYFUNCTION("""COMPUTED_VALUE"""),45230.0)</f>
        <v>45230</v>
      </c>
      <c r="BK34" s="18"/>
      <c r="BL34" s="7" t="str">
        <f>IFERROR(__xludf.DUMMYFUNCTION("""COMPUTED_VALUE"""),"HORAS EXTRA")</f>
        <v>HORAS EXTRA</v>
      </c>
    </row>
    <row r="35">
      <c r="A35" s="8" t="str">
        <f>IFERROR(__xludf.DUMMYFUNCTION("""COMPUTED_VALUE"""),"CESAR LOZA")</f>
        <v>CESAR LOZA</v>
      </c>
      <c r="B35" s="9"/>
      <c r="C35" s="9"/>
      <c r="D35" s="9" t="str">
        <f>IFERROR(__xludf.DUMMYFUNCTION("""COMPUTED_VALUE"""),"ALMACEN")</f>
        <v>ALMACEN</v>
      </c>
      <c r="E35" s="9" t="str">
        <f>IFERROR(__xludf.DUMMYFUNCTION("""COMPUTED_VALUE"""),"ALMACEN")</f>
        <v>ALMACEN</v>
      </c>
      <c r="F35" s="9" t="str">
        <f>IFERROR(__xludf.DUMMYFUNCTION("""COMPUTED_VALUE"""),"ALMACEN")</f>
        <v>ALMACEN</v>
      </c>
      <c r="G35" s="9" t="str">
        <f>IFERROR(__xludf.DUMMYFUNCTION("""COMPUTED_VALUE"""),"ALMACEN")</f>
        <v>ALMACEN</v>
      </c>
      <c r="H35" s="9" t="str">
        <f>IFERROR(__xludf.DUMMYFUNCTION("""COMPUTED_VALUE"""),"ALMACEN")</f>
        <v>ALMACEN</v>
      </c>
      <c r="I35" s="9" t="str">
        <f>IFERROR(__xludf.DUMMYFUNCTION("""COMPUTED_VALUE"""),"ALMACEN")</f>
        <v>ALMACEN</v>
      </c>
      <c r="J35" s="9" t="str">
        <f>IFERROR(__xludf.DUMMYFUNCTION("""COMPUTED_VALUE"""),"ALMACEN")</f>
        <v>ALMACEN</v>
      </c>
      <c r="K35" s="9" t="str">
        <f>IFERROR(__xludf.DUMMYFUNCTION("""COMPUTED_VALUE"""),"ALMACEN")</f>
        <v>ALMACEN</v>
      </c>
      <c r="L35" s="9" t="str">
        <f>IFERROR(__xludf.DUMMYFUNCTION("""COMPUTED_VALUE"""),"ALMACEN")</f>
        <v>ALMACEN</v>
      </c>
      <c r="M35" s="9" t="str">
        <f>IFERROR(__xludf.DUMMYFUNCTION("""COMPUTED_VALUE"""),"ALMACEN")</f>
        <v>ALMACEN</v>
      </c>
      <c r="N35" s="9" t="str">
        <f>IFERROR(__xludf.DUMMYFUNCTION("""COMPUTED_VALUE"""),"MITRAS")</f>
        <v>MITRAS</v>
      </c>
      <c r="O35" s="9" t="str">
        <f>IFERROR(__xludf.DUMMYFUNCTION("""COMPUTED_VALUE"""),"MITRAS")</f>
        <v>MITRAS</v>
      </c>
      <c r="P35" s="9"/>
      <c r="Q35" s="9"/>
      <c r="R35" s="9" t="str">
        <f>IFERROR(__xludf.DUMMYFUNCTION("""COMPUTED_VALUE"""),"ALMACEN")</f>
        <v>ALMACEN</v>
      </c>
      <c r="S35" s="9" t="str">
        <f>IFERROR(__xludf.DUMMYFUNCTION("""COMPUTED_VALUE"""),"ALMACEN")</f>
        <v>ALMACEN</v>
      </c>
      <c r="T35" s="9" t="str">
        <f>IFERROR(__xludf.DUMMYFUNCTION("""COMPUTED_VALUE"""),"ALMACEN")</f>
        <v>ALMACEN</v>
      </c>
      <c r="U35" s="9" t="str">
        <f>IFERROR(__xludf.DUMMYFUNCTION("""COMPUTED_VALUE"""),"ALMACEN")</f>
        <v>ALMACEN</v>
      </c>
      <c r="V35" s="9" t="str">
        <f>IFERROR(__xludf.DUMMYFUNCTION("""COMPUTED_VALUE"""),"ALMACEN")</f>
        <v>ALMACEN</v>
      </c>
      <c r="W35" s="9" t="str">
        <f>IFERROR(__xludf.DUMMYFUNCTION("""COMPUTED_VALUE"""),"ALMACEN")</f>
        <v>ALMACEN</v>
      </c>
      <c r="X35" s="9" t="str">
        <f>IFERROR(__xludf.DUMMYFUNCTION("""COMPUTED_VALUE"""),"ALMACEN")</f>
        <v>ALMACEN</v>
      </c>
      <c r="Y35" s="9" t="str">
        <f>IFERROR(__xludf.DUMMYFUNCTION("""COMPUTED_VALUE"""),"ALMACEN")</f>
        <v>ALMACEN</v>
      </c>
      <c r="Z35" s="9" t="str">
        <f>IFERROR(__xludf.DUMMYFUNCTION("""COMPUTED_VALUE"""),"ALMACEN")</f>
        <v>ALMACEN</v>
      </c>
      <c r="AA35" s="9" t="str">
        <f>IFERROR(__xludf.DUMMYFUNCTION("""COMPUTED_VALUE"""),"ALMACEN")</f>
        <v>ALMACEN</v>
      </c>
      <c r="AB35" s="9"/>
      <c r="AC35" s="9"/>
      <c r="AD35" s="9"/>
      <c r="AE35" s="9"/>
      <c r="AF35" s="9" t="str">
        <f>IFERROR(__xludf.DUMMYFUNCTION("""COMPUTED_VALUE"""),"ALMACEN")</f>
        <v>ALMACEN</v>
      </c>
      <c r="AG35" s="9" t="str">
        <f>IFERROR(__xludf.DUMMYFUNCTION("""COMPUTED_VALUE"""),"ALMACEN")</f>
        <v>ALMACEN</v>
      </c>
      <c r="AH35" s="9" t="str">
        <f>IFERROR(__xludf.DUMMYFUNCTION("""COMPUTED_VALUE"""),"ALMACEN")</f>
        <v>ALMACEN</v>
      </c>
      <c r="AI35" s="9" t="str">
        <f>IFERROR(__xludf.DUMMYFUNCTION("""COMPUTED_VALUE"""),"ALMACEN")</f>
        <v>ALMACEN</v>
      </c>
      <c r="AJ35" s="9" t="str">
        <f>IFERROR(__xludf.DUMMYFUNCTION("""COMPUTED_VALUE"""),"ALMACEN")</f>
        <v>ALMACEN</v>
      </c>
      <c r="AK35" s="9" t="str">
        <f>IFERROR(__xludf.DUMMYFUNCTION("""COMPUTED_VALUE"""),"ALMACEN")</f>
        <v>ALMACEN</v>
      </c>
      <c r="AL35" s="9" t="str">
        <f>IFERROR(__xludf.DUMMYFUNCTION("""COMPUTED_VALUE"""),"ALMACEN")</f>
        <v>ALMACEN</v>
      </c>
      <c r="AM35" s="9" t="str">
        <f>IFERROR(__xludf.DUMMYFUNCTION("""COMPUTED_VALUE"""),"ALMACEN")</f>
        <v>ALMACEN</v>
      </c>
      <c r="AN35" s="9" t="str">
        <f>IFERROR(__xludf.DUMMYFUNCTION("""COMPUTED_VALUE"""),"ALMACEN")</f>
        <v>ALMACEN</v>
      </c>
      <c r="AO35" s="9" t="str">
        <f>IFERROR(__xludf.DUMMYFUNCTION("""COMPUTED_VALUE"""),"ALMACEN")</f>
        <v>ALMACEN</v>
      </c>
      <c r="AP35" s="9" t="str">
        <f>IFERROR(__xludf.DUMMYFUNCTION("""COMPUTED_VALUE"""),"GUE")</f>
        <v>GUE</v>
      </c>
      <c r="AQ35" s="9" t="str">
        <f>IFERROR(__xludf.DUMMYFUNCTION("""COMPUTED_VALUE"""),"GUE")</f>
        <v>GUE</v>
      </c>
      <c r="AR35" s="9"/>
      <c r="AS35" s="9"/>
      <c r="AT35" s="9" t="str">
        <f>IFERROR(__xludf.DUMMYFUNCTION("""COMPUTED_VALUE"""),"ALMACEN")</f>
        <v>ALMACEN</v>
      </c>
      <c r="AU35" s="9" t="str">
        <f>IFERROR(__xludf.DUMMYFUNCTION("""COMPUTED_VALUE"""),"ALMACEN")</f>
        <v>ALMACEN</v>
      </c>
      <c r="AV35" s="9" t="str">
        <f>IFERROR(__xludf.DUMMYFUNCTION("""COMPUTED_VALUE"""),"ALMACEN")</f>
        <v>ALMACEN</v>
      </c>
      <c r="AW35" s="9" t="str">
        <f>IFERROR(__xludf.DUMMYFUNCTION("""COMPUTED_VALUE"""),"ALMACEN")</f>
        <v>ALMACEN</v>
      </c>
      <c r="AX35" s="9" t="str">
        <f>IFERROR(__xludf.DUMMYFUNCTION("""COMPUTED_VALUE"""),"ALMACEN")</f>
        <v>ALMACEN</v>
      </c>
      <c r="AY35" s="9" t="str">
        <f>IFERROR(__xludf.DUMMYFUNCTION("""COMPUTED_VALUE"""),"ALMACEN")</f>
        <v>ALMACEN</v>
      </c>
      <c r="AZ35" s="9" t="str">
        <f>IFERROR(__xludf.DUMMYFUNCTION("""COMPUTED_VALUE"""),"ALMACEN")</f>
        <v>ALMACEN</v>
      </c>
      <c r="BA35" s="9" t="str">
        <f>IFERROR(__xludf.DUMMYFUNCTION("""COMPUTED_VALUE"""),"ALMACEN")</f>
        <v>ALMACEN</v>
      </c>
      <c r="BB35" s="9" t="str">
        <f>IFERROR(__xludf.DUMMYFUNCTION("""COMPUTED_VALUE"""),"ALMACEN")</f>
        <v>ALMACEN</v>
      </c>
      <c r="BC35" s="9" t="str">
        <f>IFERROR(__xludf.DUMMYFUNCTION("""COMPUTED_VALUE"""),"ALMACEN")</f>
        <v>ALMACEN</v>
      </c>
      <c r="BD35" s="9"/>
      <c r="BE35" s="9"/>
      <c r="BF35" s="9"/>
      <c r="BG35" s="9"/>
      <c r="BH35" s="9" t="str">
        <f>IFERROR(__xludf.DUMMYFUNCTION("""COMPUTED_VALUE"""),"ALMACEN")</f>
        <v>ALMACEN</v>
      </c>
      <c r="BI35" s="9" t="str">
        <f>IFERROR(__xludf.DUMMYFUNCTION("""COMPUTED_VALUE"""),"ALMACEN")</f>
        <v>ALMACEN</v>
      </c>
      <c r="BJ35" s="9" t="str">
        <f>IFERROR(__xludf.DUMMYFUNCTION("""COMPUTED_VALUE"""),"ALMACEN")</f>
        <v>ALMACEN</v>
      </c>
      <c r="BK35" s="9" t="str">
        <f>IFERROR(__xludf.DUMMYFUNCTION("""COMPUTED_VALUE"""),"ALMACEN")</f>
        <v>ALMACEN</v>
      </c>
      <c r="BL35" s="10"/>
    </row>
    <row r="36" ht="79.5" customHeight="1">
      <c r="B36" s="11"/>
      <c r="D36" s="11" t="str">
        <f>IFERROR(__xludf.DUMMYFUNCTION("""COMPUTED_VALUE"""),"ACTIVIDAD EN EDIFICIOS METALICOS")</f>
        <v>ACTIVIDAD EN EDIFICIOS METALICOS</v>
      </c>
      <c r="F36" s="11" t="str">
        <f>IFERROR(__xludf.DUMMYFUNCTION("""COMPUTED_VALUE"""),"ACTIVIDAD EN EDIFICIOS METALICOS")</f>
        <v>ACTIVIDAD EN EDIFICIOS METALICOS</v>
      </c>
      <c r="H36" s="11" t="str">
        <f>IFERROR(__xludf.DUMMYFUNCTION("""COMPUTED_VALUE"""),"ACTIVIDAD EN EDIFICIOS METALICOS")</f>
        <v>ACTIVIDAD EN EDIFICIOS METALICOS</v>
      </c>
      <c r="J36" s="11" t="str">
        <f>IFERROR(__xludf.DUMMYFUNCTION("""COMPUTED_VALUE"""),"ACTIVIDAD EN METALICOS")</f>
        <v>ACTIVIDAD EN METALICOS</v>
      </c>
      <c r="L36" s="11" t="str">
        <f>IFERROR(__xludf.DUMMYFUNCTION("""COMPUTED_VALUE"""),"ACTIVIDAD EN LARGOS NORTE")</f>
        <v>ACTIVIDAD EN LARGOS NORTE</v>
      </c>
      <c r="N36" s="11" t="str">
        <f>IFERROR(__xludf.DUMMYFUNCTION("""COMPUTED_VALUE"""),"REUNION EN MITRAS ISO")</f>
        <v>REUNION EN MITRAS ISO</v>
      </c>
      <c r="P36" s="11"/>
      <c r="R36" s="11" t="str">
        <f>IFERROR(__xludf.DUMMYFUNCTION("""COMPUTED_VALUE"""),"ACTIVIDAD EN UNIVERSIDAD")</f>
        <v>ACTIVIDAD EN UNIVERSIDAD</v>
      </c>
      <c r="T36" s="11" t="str">
        <f>IFERROR(__xludf.DUMMYFUNCTION("""COMPUTED_VALUE"""),"ACTIVIDAD EN CHURUBUSCO")</f>
        <v>ACTIVIDAD EN CHURUBUSCO</v>
      </c>
      <c r="V36" s="11" t="str">
        <f>IFERROR(__xludf.DUMMYFUNCTION("""COMPUTED_VALUE"""),"ACTIVIDAD EN GUERRERO")</f>
        <v>ACTIVIDAD EN GUERRERO</v>
      </c>
      <c r="X36" s="11" t="str">
        <f>IFERROR(__xludf.DUMMYFUNCTION("""COMPUTED_VALUE"""),"ACTIVIDAD EN LARGOS NORTE")</f>
        <v>ACTIVIDAD EN LARGOS NORTE</v>
      </c>
      <c r="Z36" s="11" t="str">
        <f>IFERROR(__xludf.DUMMYFUNCTION("""COMPUTED_VALUE"""),"ACTIVIDAD EN PESQUERIA")</f>
        <v>ACTIVIDAD EN PESQUERIA</v>
      </c>
      <c r="AB36" s="11" t="str">
        <f>IFERROR(__xludf.DUMMYFUNCTION("""COMPUTED_VALUE"""),"NO SE CITO")</f>
        <v>NO SE CITO</v>
      </c>
      <c r="AD36" s="11"/>
      <c r="AF36" s="11" t="str">
        <f>IFERROR(__xludf.DUMMYFUNCTION("""COMPUTED_VALUE"""),"ACTIVIDAD EN GUERRERO")</f>
        <v>ACTIVIDAD EN GUERRERO</v>
      </c>
      <c r="AH36" s="11" t="str">
        <f>IFERROR(__xludf.DUMMYFUNCTION("""COMPUTED_VALUE"""),"ACTIVIDAD EN PESQUERIA")</f>
        <v>ACTIVIDAD EN PESQUERIA</v>
      </c>
      <c r="AJ36" s="11" t="str">
        <f>IFERROR(__xludf.DUMMYFUNCTION("""COMPUTED_VALUE"""),"ACTIVIDAD EN GUERRERO")</f>
        <v>ACTIVIDAD EN GUERRERO</v>
      </c>
      <c r="AL36" s="11" t="str">
        <f>IFERROR(__xludf.DUMMYFUNCTION("""COMPUTED_VALUE"""),"ACTIVIDAD EN GUERRERO")</f>
        <v>ACTIVIDAD EN GUERRERO</v>
      </c>
      <c r="AN36" s="11" t="str">
        <f>IFERROR(__xludf.DUMMYFUNCTION("""COMPUTED_VALUE"""),"ACTIVIDAD EN GUERRERO")</f>
        <v>ACTIVIDAD EN GUERRERO</v>
      </c>
      <c r="AP36" s="11" t="str">
        <f>IFERROR(__xludf.DUMMYFUNCTION("""COMPUTED_VALUE"""),"ASISTIO A CURSO REDI")</f>
        <v>ASISTIO A CURSO REDI</v>
      </c>
      <c r="AR36" s="11"/>
      <c r="AT36" s="11" t="str">
        <f>IFERROR(__xludf.DUMMYFUNCTION("""COMPUTED_VALUE"""),"ACTIVIDAD EN GUERRERO")</f>
        <v>ACTIVIDAD EN GUERRERO</v>
      </c>
      <c r="AV36" s="11" t="str">
        <f>IFERROR(__xludf.DUMMYFUNCTION("""COMPUTED_VALUE"""),"ACTIVIDAD EN UNIVERSIDAD")</f>
        <v>ACTIVIDAD EN UNIVERSIDAD</v>
      </c>
      <c r="AX36" s="11" t="str">
        <f>IFERROR(__xludf.DUMMYFUNCTION("""COMPUTED_VALUE"""),"ACTIVIDAD EN CHURUBUSCO")</f>
        <v>ACTIVIDAD EN CHURUBUSCO</v>
      </c>
      <c r="AZ36" s="11" t="str">
        <f>IFERROR(__xludf.DUMMYFUNCTION("""COMPUTED_VALUE"""),"ACTIVIDAD EN GUERRERO")</f>
        <v>ACTIVIDAD EN GUERRERO</v>
      </c>
      <c r="BB36" s="11" t="str">
        <f>IFERROR(__xludf.DUMMYFUNCTION("""COMPUTED_VALUE"""),"ACTIVIDAD EN GUERRERO")</f>
        <v>ACTIVIDAD EN GUERRERO</v>
      </c>
      <c r="BD36" s="11" t="str">
        <f>IFERROR(__xludf.DUMMYFUNCTION("""COMPUTED_VALUE"""),"NO SE CITO")</f>
        <v>NO SE CITO</v>
      </c>
      <c r="BF36" s="11"/>
      <c r="BH36" s="11" t="str">
        <f>IFERROR(__xludf.DUMMYFUNCTION("""COMPUTED_VALUE"""),"APOYO EN ALMACEN")</f>
        <v>APOYO EN ALMACEN</v>
      </c>
      <c r="BJ36" s="11" t="str">
        <f>IFERROR(__xludf.DUMMYFUNCTION("""COMPUTED_VALUE"""),"ACTIVIDAD EN GUERRERO")</f>
        <v>ACTIVIDAD EN GUERRERO</v>
      </c>
      <c r="BL36" s="10"/>
    </row>
    <row r="37">
      <c r="A37" s="12" t="str">
        <f>IFERROR(__xludf.DUMMYFUNCTION("""COMPUTED_VALUE"""),"HORAS EXTRA/PRIMA ALIMENTICIA")</f>
        <v>HORAS EXTRA/PRIMA ALIMENTICIA</v>
      </c>
      <c r="B37" s="13"/>
      <c r="C37" s="13"/>
      <c r="D37" s="13"/>
      <c r="E37" s="13"/>
      <c r="F37" s="13"/>
      <c r="G37" s="13"/>
      <c r="H37" s="13">
        <f>IFERROR(__xludf.DUMMYFUNCTION("""COMPUTED_VALUE"""),1.5)</f>
        <v>1.5</v>
      </c>
      <c r="I37" s="13"/>
      <c r="J37" s="13"/>
      <c r="K37" s="13"/>
      <c r="L37" s="13"/>
      <c r="M37" s="13"/>
      <c r="N37" s="13"/>
      <c r="O37" s="13"/>
      <c r="P37" s="13"/>
      <c r="Q37" s="13"/>
      <c r="R37" s="13"/>
      <c r="S37" s="13"/>
      <c r="T37" s="13"/>
      <c r="U37" s="13"/>
      <c r="V37" s="13"/>
      <c r="W37" s="13"/>
      <c r="X37" s="13"/>
      <c r="Y37" s="13"/>
      <c r="Z37" s="13">
        <f>IFERROR(__xludf.DUMMYFUNCTION("""COMPUTED_VALUE"""),1.5)</f>
        <v>1.5</v>
      </c>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
        <f>IFERROR(__xludf.DUMMYFUNCTION("""COMPUTED_VALUE"""),3.0)</f>
        <v>3</v>
      </c>
    </row>
    <row r="38">
      <c r="A38" s="4" t="str">
        <f>IFERROR(__xludf.DUMMYFUNCTION("""COMPUTED_VALUE"""),"NOMBRE")</f>
        <v>NOMBRE</v>
      </c>
      <c r="B38" s="5">
        <f>IFERROR(__xludf.DUMMYFUNCTION("""COMPUTED_VALUE"""),45200.0)</f>
        <v>45200</v>
      </c>
      <c r="C38" s="6"/>
      <c r="D38" s="5">
        <f>IFERROR(__xludf.DUMMYFUNCTION("""COMPUTED_VALUE"""),45201.0)</f>
        <v>45201</v>
      </c>
      <c r="E38" s="6"/>
      <c r="F38" s="5">
        <f>IFERROR(__xludf.DUMMYFUNCTION("""COMPUTED_VALUE"""),45202.0)</f>
        <v>45202</v>
      </c>
      <c r="G38" s="6"/>
      <c r="H38" s="5">
        <f>IFERROR(__xludf.DUMMYFUNCTION("""COMPUTED_VALUE"""),45203.0)</f>
        <v>45203</v>
      </c>
      <c r="I38" s="6"/>
      <c r="J38" s="5">
        <f>IFERROR(__xludf.DUMMYFUNCTION("""COMPUTED_VALUE"""),45204.0)</f>
        <v>45204</v>
      </c>
      <c r="K38" s="6" t="str">
        <f>IFERROR(__xludf.DUMMYFUNCTION("""COMPUTED_VALUE"""),"RETARDO")</f>
        <v>RETARDO</v>
      </c>
      <c r="L38" s="5">
        <f>IFERROR(__xludf.DUMMYFUNCTION("""COMPUTED_VALUE"""),45205.0)</f>
        <v>45205</v>
      </c>
      <c r="M38" s="6"/>
      <c r="N38" s="5">
        <f>IFERROR(__xludf.DUMMYFUNCTION("""COMPUTED_VALUE"""),45206.0)</f>
        <v>45206</v>
      </c>
      <c r="O38" s="18"/>
      <c r="P38" s="5">
        <f>IFERROR(__xludf.DUMMYFUNCTION("""COMPUTED_VALUE"""),45207.0)</f>
        <v>45207</v>
      </c>
      <c r="Q38" s="6"/>
      <c r="R38" s="5">
        <f>IFERROR(__xludf.DUMMYFUNCTION("""COMPUTED_VALUE"""),45208.0)</f>
        <v>45208</v>
      </c>
      <c r="S38" s="6"/>
      <c r="T38" s="5">
        <f>IFERROR(__xludf.DUMMYFUNCTION("""COMPUTED_VALUE"""),45209.0)</f>
        <v>45209</v>
      </c>
      <c r="U38" s="18"/>
      <c r="V38" s="5">
        <f>IFERROR(__xludf.DUMMYFUNCTION("""COMPUTED_VALUE"""),45210.0)</f>
        <v>45210</v>
      </c>
      <c r="W38" s="18"/>
      <c r="X38" s="5">
        <f>IFERROR(__xludf.DUMMYFUNCTION("""COMPUTED_VALUE"""),45211.0)</f>
        <v>45211</v>
      </c>
      <c r="Y38" s="18"/>
      <c r="Z38" s="5">
        <f>IFERROR(__xludf.DUMMYFUNCTION("""COMPUTED_VALUE"""),45212.0)</f>
        <v>45212</v>
      </c>
      <c r="AA38" s="18"/>
      <c r="AB38" s="5">
        <f>IFERROR(__xludf.DUMMYFUNCTION("""COMPUTED_VALUE"""),45213.0)</f>
        <v>45213</v>
      </c>
      <c r="AC38" s="18"/>
      <c r="AD38" s="5">
        <f>IFERROR(__xludf.DUMMYFUNCTION("""COMPUTED_VALUE"""),45214.0)</f>
        <v>45214</v>
      </c>
      <c r="AE38" s="18"/>
      <c r="AF38" s="5">
        <f>IFERROR(__xludf.DUMMYFUNCTION("""COMPUTED_VALUE"""),45215.0)</f>
        <v>45215</v>
      </c>
      <c r="AG38" s="18"/>
      <c r="AH38" s="5">
        <f>IFERROR(__xludf.DUMMYFUNCTION("""COMPUTED_VALUE"""),45216.0)</f>
        <v>45216</v>
      </c>
      <c r="AI38" s="18"/>
      <c r="AJ38" s="5">
        <f>IFERROR(__xludf.DUMMYFUNCTION("""COMPUTED_VALUE"""),45217.0)</f>
        <v>45217</v>
      </c>
      <c r="AK38" s="18"/>
      <c r="AL38" s="5">
        <f>IFERROR(__xludf.DUMMYFUNCTION("""COMPUTED_VALUE"""),45218.0)</f>
        <v>45218</v>
      </c>
      <c r="AM38" s="18"/>
      <c r="AN38" s="5">
        <f>IFERROR(__xludf.DUMMYFUNCTION("""COMPUTED_VALUE"""),45219.0)</f>
        <v>45219</v>
      </c>
      <c r="AO38" s="18"/>
      <c r="AP38" s="5">
        <f>IFERROR(__xludf.DUMMYFUNCTION("""COMPUTED_VALUE"""),45220.0)</f>
        <v>45220</v>
      </c>
      <c r="AQ38" s="18"/>
      <c r="AR38" s="5">
        <f>IFERROR(__xludf.DUMMYFUNCTION("""COMPUTED_VALUE"""),45221.0)</f>
        <v>45221</v>
      </c>
      <c r="AS38" s="18"/>
      <c r="AT38" s="5">
        <f>IFERROR(__xludf.DUMMYFUNCTION("""COMPUTED_VALUE"""),45222.0)</f>
        <v>45222</v>
      </c>
      <c r="AU38" s="18"/>
      <c r="AV38" s="5">
        <f>IFERROR(__xludf.DUMMYFUNCTION("""COMPUTED_VALUE"""),45223.0)</f>
        <v>45223</v>
      </c>
      <c r="AW38" s="18"/>
      <c r="AX38" s="5">
        <f>IFERROR(__xludf.DUMMYFUNCTION("""COMPUTED_VALUE"""),45224.0)</f>
        <v>45224</v>
      </c>
      <c r="AY38" s="18"/>
      <c r="AZ38" s="5">
        <f>IFERROR(__xludf.DUMMYFUNCTION("""COMPUTED_VALUE"""),45225.0)</f>
        <v>45225</v>
      </c>
      <c r="BA38" s="18"/>
      <c r="BB38" s="5">
        <f>IFERROR(__xludf.DUMMYFUNCTION("""COMPUTED_VALUE"""),45226.0)</f>
        <v>45226</v>
      </c>
      <c r="BC38" s="18"/>
      <c r="BD38" s="5">
        <f>IFERROR(__xludf.DUMMYFUNCTION("""COMPUTED_VALUE"""),45227.0)</f>
        <v>45227</v>
      </c>
      <c r="BE38" s="18"/>
      <c r="BF38" s="5">
        <f>IFERROR(__xludf.DUMMYFUNCTION("""COMPUTED_VALUE"""),45228.0)</f>
        <v>45228</v>
      </c>
      <c r="BG38" s="18"/>
      <c r="BH38" s="5">
        <f>IFERROR(__xludf.DUMMYFUNCTION("""COMPUTED_VALUE"""),45229.0)</f>
        <v>45229</v>
      </c>
      <c r="BI38" s="18"/>
      <c r="BJ38" s="5">
        <f>IFERROR(__xludf.DUMMYFUNCTION("""COMPUTED_VALUE"""),45230.0)</f>
        <v>45230</v>
      </c>
      <c r="BK38" s="18"/>
      <c r="BL38" s="7" t="str">
        <f>IFERROR(__xludf.DUMMYFUNCTION("""COMPUTED_VALUE"""),"HORAS EXTRA")</f>
        <v>HORAS EXTRA</v>
      </c>
    </row>
    <row r="39">
      <c r="A39" s="8" t="str">
        <f>IFERROR(__xludf.DUMMYFUNCTION("""COMPUTED_VALUE"""),"ALEJANDRO RUIZ")</f>
        <v>ALEJANDRO RUIZ</v>
      </c>
      <c r="B39" s="9"/>
      <c r="C39" s="9"/>
      <c r="D39" s="9" t="str">
        <f>IFERROR(__xludf.DUMMYFUNCTION("""COMPUTED_VALUE"""),"ALMACEN")</f>
        <v>ALMACEN</v>
      </c>
      <c r="E39" s="9" t="str">
        <f>IFERROR(__xludf.DUMMYFUNCTION("""COMPUTED_VALUE"""),"ALMACEN")</f>
        <v>ALMACEN</v>
      </c>
      <c r="F39" s="9" t="str">
        <f>IFERROR(__xludf.DUMMYFUNCTION("""COMPUTED_VALUE"""),"ALMACEN")</f>
        <v>ALMACEN</v>
      </c>
      <c r="G39" s="9" t="str">
        <f>IFERROR(__xludf.DUMMYFUNCTION("""COMPUTED_VALUE"""),"ALMACEN")</f>
        <v>ALMACEN</v>
      </c>
      <c r="H39" s="9" t="str">
        <f>IFERROR(__xludf.DUMMYFUNCTION("""COMPUTED_VALUE"""),"ALMACEN")</f>
        <v>ALMACEN</v>
      </c>
      <c r="I39" s="9" t="str">
        <f>IFERROR(__xludf.DUMMYFUNCTION("""COMPUTED_VALUE"""),"ALMACEN")</f>
        <v>ALMACEN</v>
      </c>
      <c r="J39" s="9" t="str">
        <f>IFERROR(__xludf.DUMMYFUNCTION("""COMPUTED_VALUE"""),"ALMACEN")</f>
        <v>ALMACEN</v>
      </c>
      <c r="K39" s="9" t="str">
        <f>IFERROR(__xludf.DUMMYFUNCTION("""COMPUTED_VALUE"""),"ALMACEN")</f>
        <v>ALMACEN</v>
      </c>
      <c r="L39" s="9" t="str">
        <f>IFERROR(__xludf.DUMMYFUNCTION("""COMPUTED_VALUE"""),"ALMACEN")</f>
        <v>ALMACEN</v>
      </c>
      <c r="M39" s="9" t="str">
        <f>IFERROR(__xludf.DUMMYFUNCTION("""COMPUTED_VALUE"""),"ALMACEN")</f>
        <v>ALMACEN</v>
      </c>
      <c r="N39" s="9" t="str">
        <f>IFERROR(__xludf.DUMMYFUNCTION("""COMPUTED_VALUE"""),"MITRAS")</f>
        <v>MITRAS</v>
      </c>
      <c r="O39" s="9" t="str">
        <f>IFERROR(__xludf.DUMMYFUNCTION("""COMPUTED_VALUE"""),"MITRAS")</f>
        <v>MITRAS</v>
      </c>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10"/>
    </row>
    <row r="40" ht="79.5" customHeight="1">
      <c r="B40" s="11"/>
      <c r="D40" s="11" t="str">
        <f>IFERROR(__xludf.DUMMYFUNCTION("""COMPUTED_VALUE"""),"APOYO AL CONTRATO DE GRUAS")</f>
        <v>APOYO AL CONTRATO DE GRUAS</v>
      </c>
      <c r="F40" s="11" t="str">
        <f>IFERROR(__xludf.DUMMYFUNCTION("""COMPUTED_VALUE"""),"ACTIVIDAD EN EDIFICIOS METALICOS")</f>
        <v>ACTIVIDAD EN EDIFICIOS METALICOS</v>
      </c>
      <c r="H40" s="11" t="str">
        <f>IFERROR(__xludf.DUMMYFUNCTION("""COMPUTED_VALUE"""),"ACTIVIDAD EN PLANTA GUERRERO")</f>
        <v>ACTIVIDAD EN PLANTA GUERRERO</v>
      </c>
      <c r="J40" s="11" t="str">
        <f>IFERROR(__xludf.DUMMYFUNCTION("""COMPUTED_VALUE"""),"RETRASO DE 30 MIN, ACTIVIDAD EN UNIVERSIDAD")</f>
        <v>RETRASO DE 30 MIN, ACTIVIDAD EN UNIVERSIDAD</v>
      </c>
      <c r="L40" s="11" t="str">
        <f>IFERROR(__xludf.DUMMYFUNCTION("""COMPUTED_VALUE"""),"FIRMADO DE REPORTES EN PANTA UNIVERSIDAD")</f>
        <v>FIRMADO DE REPORTES EN PANTA UNIVERSIDAD</v>
      </c>
      <c r="N40" s="11" t="str">
        <f>IFERROR(__xludf.DUMMYFUNCTION("""COMPUTED_VALUE"""),"REUNION EN MITRAS ISO")</f>
        <v>REUNION EN MITRAS ISO</v>
      </c>
      <c r="P40" s="11"/>
      <c r="R40" s="11"/>
      <c r="T40" s="11"/>
      <c r="V40" s="11"/>
      <c r="X40" s="11"/>
      <c r="Z40" s="11"/>
      <c r="AB40" s="11"/>
      <c r="AD40" s="11"/>
      <c r="AF40" s="11"/>
      <c r="AH40" s="11"/>
      <c r="AJ40" s="11"/>
      <c r="AL40" s="11"/>
      <c r="AN40" s="11"/>
      <c r="AP40" s="11"/>
      <c r="AR40" s="11"/>
      <c r="AT40" s="11"/>
      <c r="AV40" s="11"/>
      <c r="AX40" s="11"/>
      <c r="AZ40" s="11"/>
      <c r="BB40" s="11"/>
      <c r="BD40" s="11"/>
      <c r="BF40" s="11"/>
      <c r="BH40" s="11"/>
      <c r="BJ40" s="11"/>
      <c r="BL40" s="10"/>
    </row>
    <row r="41">
      <c r="A41" s="12" t="str">
        <f>IFERROR(__xludf.DUMMYFUNCTION("""COMPUTED_VALUE"""),"HORAS EXTRA/PRIMA ALIMENTICIA")</f>
        <v>HORAS EXTRA/PRIMA ALIMENTICIA</v>
      </c>
      <c r="B41" s="13"/>
      <c r="C41" s="13"/>
      <c r="D41" s="13"/>
      <c r="E41" s="13"/>
      <c r="F41" s="13"/>
      <c r="G41" s="13"/>
      <c r="H41" s="13">
        <f>IFERROR(__xludf.DUMMYFUNCTION("""COMPUTED_VALUE"""),1.5)</f>
        <v>1.5</v>
      </c>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
        <f>IFERROR(__xludf.DUMMYFUNCTION("""COMPUTED_VALUE"""),1.5)</f>
        <v>1.5</v>
      </c>
    </row>
    <row r="42">
      <c r="A42" s="4" t="str">
        <f>IFERROR(__xludf.DUMMYFUNCTION("""COMPUTED_VALUE"""),"NOMBRE")</f>
        <v>NOMBRE</v>
      </c>
      <c r="B42" s="5">
        <f>IFERROR(__xludf.DUMMYFUNCTION("""COMPUTED_VALUE"""),45200.0)</f>
        <v>45200</v>
      </c>
      <c r="C42" s="6"/>
      <c r="D42" s="5">
        <f>IFERROR(__xludf.DUMMYFUNCTION("""COMPUTED_VALUE"""),45201.0)</f>
        <v>45201</v>
      </c>
      <c r="E42" s="6"/>
      <c r="F42" s="5">
        <f>IFERROR(__xludf.DUMMYFUNCTION("""COMPUTED_VALUE"""),45202.0)</f>
        <v>45202</v>
      </c>
      <c r="G42" s="6"/>
      <c r="H42" s="5">
        <f>IFERROR(__xludf.DUMMYFUNCTION("""COMPUTED_VALUE"""),45203.0)</f>
        <v>45203</v>
      </c>
      <c r="I42" s="6"/>
      <c r="J42" s="5">
        <f>IFERROR(__xludf.DUMMYFUNCTION("""COMPUTED_VALUE"""),45204.0)</f>
        <v>45204</v>
      </c>
      <c r="K42" s="6"/>
      <c r="L42" s="5">
        <f>IFERROR(__xludf.DUMMYFUNCTION("""COMPUTED_VALUE"""),45205.0)</f>
        <v>45205</v>
      </c>
      <c r="M42" s="6"/>
      <c r="N42" s="5">
        <f>IFERROR(__xludf.DUMMYFUNCTION("""COMPUTED_VALUE"""),45206.0)</f>
        <v>45206</v>
      </c>
      <c r="O42" s="18"/>
      <c r="P42" s="5">
        <f>IFERROR(__xludf.DUMMYFUNCTION("""COMPUTED_VALUE"""),45207.0)</f>
        <v>45207</v>
      </c>
      <c r="Q42" s="6"/>
      <c r="R42" s="5">
        <f>IFERROR(__xludf.DUMMYFUNCTION("""COMPUTED_VALUE"""),45208.0)</f>
        <v>45208</v>
      </c>
      <c r="S42" s="6"/>
      <c r="T42" s="5">
        <f>IFERROR(__xludf.DUMMYFUNCTION("""COMPUTED_VALUE"""),45209.0)</f>
        <v>45209</v>
      </c>
      <c r="U42" s="18"/>
      <c r="V42" s="5">
        <f>IFERROR(__xludf.DUMMYFUNCTION("""COMPUTED_VALUE"""),45210.0)</f>
        <v>45210</v>
      </c>
      <c r="W42" s="18"/>
      <c r="X42" s="5">
        <f>IFERROR(__xludf.DUMMYFUNCTION("""COMPUTED_VALUE"""),45211.0)</f>
        <v>45211</v>
      </c>
      <c r="Y42" s="18"/>
      <c r="Z42" s="5">
        <f>IFERROR(__xludf.DUMMYFUNCTION("""COMPUTED_VALUE"""),45212.0)</f>
        <v>45212</v>
      </c>
      <c r="AA42" s="18"/>
      <c r="AB42" s="5">
        <f>IFERROR(__xludf.DUMMYFUNCTION("""COMPUTED_VALUE"""),45213.0)</f>
        <v>45213</v>
      </c>
      <c r="AC42" s="18"/>
      <c r="AD42" s="5">
        <f>IFERROR(__xludf.DUMMYFUNCTION("""COMPUTED_VALUE"""),45214.0)</f>
        <v>45214</v>
      </c>
      <c r="AE42" s="18"/>
      <c r="AF42" s="5">
        <f>IFERROR(__xludf.DUMMYFUNCTION("""COMPUTED_VALUE"""),45215.0)</f>
        <v>45215</v>
      </c>
      <c r="AG42" s="18"/>
      <c r="AH42" s="5">
        <f>IFERROR(__xludf.DUMMYFUNCTION("""COMPUTED_VALUE"""),45216.0)</f>
        <v>45216</v>
      </c>
      <c r="AI42" s="18"/>
      <c r="AJ42" s="5">
        <f>IFERROR(__xludf.DUMMYFUNCTION("""COMPUTED_VALUE"""),45217.0)</f>
        <v>45217</v>
      </c>
      <c r="AK42" s="18"/>
      <c r="AL42" s="5">
        <f>IFERROR(__xludf.DUMMYFUNCTION("""COMPUTED_VALUE"""),45218.0)</f>
        <v>45218</v>
      </c>
      <c r="AM42" s="18"/>
      <c r="AN42" s="5">
        <f>IFERROR(__xludf.DUMMYFUNCTION("""COMPUTED_VALUE"""),45219.0)</f>
        <v>45219</v>
      </c>
      <c r="AO42" s="18"/>
      <c r="AP42" s="5">
        <f>IFERROR(__xludf.DUMMYFUNCTION("""COMPUTED_VALUE"""),45220.0)</f>
        <v>45220</v>
      </c>
      <c r="AQ42" s="18"/>
      <c r="AR42" s="5">
        <f>IFERROR(__xludf.DUMMYFUNCTION("""COMPUTED_VALUE"""),45221.0)</f>
        <v>45221</v>
      </c>
      <c r="AS42" s="18"/>
      <c r="AT42" s="5">
        <f>IFERROR(__xludf.DUMMYFUNCTION("""COMPUTED_VALUE"""),45222.0)</f>
        <v>45222</v>
      </c>
      <c r="AU42" s="18"/>
      <c r="AV42" s="5">
        <f>IFERROR(__xludf.DUMMYFUNCTION("""COMPUTED_VALUE"""),45223.0)</f>
        <v>45223</v>
      </c>
      <c r="AW42" s="18"/>
      <c r="AX42" s="5">
        <f>IFERROR(__xludf.DUMMYFUNCTION("""COMPUTED_VALUE"""),45224.0)</f>
        <v>45224</v>
      </c>
      <c r="AY42" s="18"/>
      <c r="AZ42" s="5">
        <f>IFERROR(__xludf.DUMMYFUNCTION("""COMPUTED_VALUE"""),45225.0)</f>
        <v>45225</v>
      </c>
      <c r="BA42" s="18"/>
      <c r="BB42" s="5">
        <f>IFERROR(__xludf.DUMMYFUNCTION("""COMPUTED_VALUE"""),45226.0)</f>
        <v>45226</v>
      </c>
      <c r="BC42" s="18"/>
      <c r="BD42" s="5">
        <f>IFERROR(__xludf.DUMMYFUNCTION("""COMPUTED_VALUE"""),45227.0)</f>
        <v>45227</v>
      </c>
      <c r="BE42" s="18"/>
      <c r="BF42" s="5">
        <f>IFERROR(__xludf.DUMMYFUNCTION("""COMPUTED_VALUE"""),45228.0)</f>
        <v>45228</v>
      </c>
      <c r="BG42" s="18"/>
      <c r="BH42" s="5">
        <f>IFERROR(__xludf.DUMMYFUNCTION("""COMPUTED_VALUE"""),45229.0)</f>
        <v>45229</v>
      </c>
      <c r="BI42" s="18"/>
      <c r="BJ42" s="5">
        <f>IFERROR(__xludf.DUMMYFUNCTION("""COMPUTED_VALUE"""),45230.0)</f>
        <v>45230</v>
      </c>
      <c r="BK42" s="18"/>
      <c r="BL42" s="7" t="str">
        <f>IFERROR(__xludf.DUMMYFUNCTION("""COMPUTED_VALUE"""),"HORAS EXTRA")</f>
        <v>HORAS EXTRA</v>
      </c>
    </row>
    <row r="43">
      <c r="A43" s="8" t="str">
        <f>IFERROR(__xludf.DUMMYFUNCTION("""COMPUTED_VALUE"""),"CLAUDIO VILLAREAL")</f>
        <v>CLAUDIO VILLAREAL</v>
      </c>
      <c r="B43" s="9"/>
      <c r="C43" s="9"/>
      <c r="D43" s="9"/>
      <c r="E43" s="9"/>
      <c r="F43" s="9"/>
      <c r="G43" s="9"/>
      <c r="H43" s="9"/>
      <c r="I43" s="9"/>
      <c r="J43" s="9" t="str">
        <f>IFERROR(__xludf.DUMMYFUNCTION("""COMPUTED_VALUE"""),"ALMACEN")</f>
        <v>ALMACEN</v>
      </c>
      <c r="K43" s="9" t="str">
        <f>IFERROR(__xludf.DUMMYFUNCTION("""COMPUTED_VALUE"""),"ALMACEN")</f>
        <v>ALMACEN</v>
      </c>
      <c r="L43" s="9"/>
      <c r="M43" s="9" t="str">
        <f>IFERROR(__xludf.DUMMYFUNCTION("""COMPUTED_VALUE"""),"MITRAS")</f>
        <v>MITRAS</v>
      </c>
      <c r="N43" s="9" t="str">
        <f>IFERROR(__xludf.DUMMYFUNCTION("""COMPUTED_VALUE"""),"MITRAS")</f>
        <v>MITRAS</v>
      </c>
      <c r="O43" s="9" t="str">
        <f>IFERROR(__xludf.DUMMYFUNCTION("""COMPUTED_VALUE"""),"MITRAS")</f>
        <v>MITRAS</v>
      </c>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10"/>
    </row>
    <row r="44" ht="79.5" customHeight="1">
      <c r="B44" s="11"/>
      <c r="D44" s="11" t="str">
        <f>IFERROR(__xludf.DUMMYFUNCTION("""COMPUTED_VALUE"""),"ACTIVIDAD EN GUADALAJARA, SE CONTEMPLA 4 HORAS EXTRAS YA QUE SE MOLVILIZO AL AEROPUERTO")</f>
        <v>ACTIVIDAD EN GUADALAJARA, SE CONTEMPLA 4 HORAS EXTRAS YA QUE SE MOLVILIZO AL AEROPUERTO</v>
      </c>
      <c r="F44" s="11" t="str">
        <f>IFERROR(__xludf.DUMMYFUNCTION("""COMPUTED_VALUE"""),"ACTIVIDAD EN GUADALAJARA, SE CONTEMPLA HORAS ECTRAS YA QUE SE REPORTO SU SALIDA A LAS 7 Y 30 DEL CEDIS")</f>
        <v>ACTIVIDAD EN GUADALAJARA, SE CONTEMPLA HORAS ECTRAS YA QUE SE REPORTO SU SALIDA A LAS 7 Y 30 DEL CEDIS</v>
      </c>
      <c r="H44" s="11" t="str">
        <f>IFERROR(__xludf.DUMMYFUNCTION("""COMPUTED_VALUE"""),"ACTIVIDAD EN GUADALAJARA, SE CONTEMPLA 2 HORAS EXTRAS YA SE MOVILIZO DESDE EL AEROPUERTO")</f>
        <v>ACTIVIDAD EN GUADALAJARA, SE CONTEMPLA 2 HORAS EXTRAS YA SE MOVILIZO DESDE EL AEROPUERTO</v>
      </c>
      <c r="J44" s="11" t="str">
        <f>IFERROR(__xludf.DUMMYFUNCTION("""COMPUTED_VALUE"""),"ENVIO DE COTIZACIONES")</f>
        <v>ENVIO DE COTIZACIONES</v>
      </c>
      <c r="L44" s="11" t="str">
        <f>IFERROR(__xludf.DUMMYFUNCTION("""COMPUTED_VALUE"""),"LEVANTAMIENTO EN PESQUERIA, REUNION ISO EN MITRAS")</f>
        <v>LEVANTAMIENTO EN PESQUERIA, REUNION ISO EN MITRAS</v>
      </c>
      <c r="N44" s="11" t="str">
        <f>IFERROR(__xludf.DUMMYFUNCTION("""COMPUTED_VALUE"""),"REUNION EN MITRAS ISO")</f>
        <v>REUNION EN MITRAS ISO</v>
      </c>
      <c r="P44" s="11"/>
      <c r="R44" s="11"/>
      <c r="T44" s="11"/>
      <c r="V44" s="11"/>
      <c r="X44" s="11"/>
      <c r="Z44" s="11"/>
      <c r="AB44" s="11"/>
      <c r="AD44" s="11"/>
      <c r="AF44" s="11"/>
      <c r="AH44" s="11"/>
      <c r="AJ44" s="11"/>
      <c r="AL44" s="11"/>
      <c r="AN44" s="11"/>
      <c r="AP44" s="11"/>
      <c r="AR44" s="11"/>
      <c r="AT44" s="11"/>
      <c r="AV44" s="11"/>
      <c r="AX44" s="11"/>
      <c r="AZ44" s="11"/>
      <c r="BB44" s="11"/>
      <c r="BD44" s="11"/>
      <c r="BF44" s="11"/>
      <c r="BH44" s="11"/>
      <c r="BJ44" s="11"/>
      <c r="BL44" s="10"/>
    </row>
    <row r="45">
      <c r="A45" s="12" t="str">
        <f>IFERROR(__xludf.DUMMYFUNCTION("""COMPUTED_VALUE"""),"HORAS EXTRA/PRIMA ALIMENTICIA")</f>
        <v>HORAS EXTRA/PRIMA ALIMENTICIA</v>
      </c>
      <c r="B45" s="13"/>
      <c r="C45" s="13"/>
      <c r="D45" s="13">
        <f>IFERROR(__xludf.DUMMYFUNCTION("""COMPUTED_VALUE"""),4.0)</f>
        <v>4</v>
      </c>
      <c r="E45" s="13"/>
      <c r="F45" s="13">
        <f>IFERROR(__xludf.DUMMYFUNCTION("""COMPUTED_VALUE"""),1.5)</f>
        <v>1.5</v>
      </c>
      <c r="G45" s="13"/>
      <c r="H45" s="13">
        <f>IFERROR(__xludf.DUMMYFUNCTION("""COMPUTED_VALUE"""),2.0)</f>
        <v>2</v>
      </c>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
        <f>IFERROR(__xludf.DUMMYFUNCTION("""COMPUTED_VALUE"""),7.5)</f>
        <v>7.5</v>
      </c>
    </row>
    <row r="46">
      <c r="A46" s="4" t="str">
        <f>IFERROR(__xludf.DUMMYFUNCTION("""COMPUTED_VALUE"""),"NOMBRE")</f>
        <v>NOMBRE</v>
      </c>
      <c r="B46" s="5">
        <f>IFERROR(__xludf.DUMMYFUNCTION("""COMPUTED_VALUE"""),45200.0)</f>
        <v>45200</v>
      </c>
      <c r="C46" s="6"/>
      <c r="D46" s="5">
        <f>IFERROR(__xludf.DUMMYFUNCTION("""COMPUTED_VALUE"""),45201.0)</f>
        <v>45201</v>
      </c>
      <c r="E46" s="6" t="str">
        <f>IFERROR(__xludf.DUMMYFUNCTION("""COMPUTED_VALUE"""),"INCAPACIDAD")</f>
        <v>INCAPACIDAD</v>
      </c>
      <c r="F46" s="5">
        <f>IFERROR(__xludf.DUMMYFUNCTION("""COMPUTED_VALUE"""),45202.0)</f>
        <v>45202</v>
      </c>
      <c r="G46" s="6" t="str">
        <f>IFERROR(__xludf.DUMMYFUNCTION("""COMPUTED_VALUE"""),"INCAPACIDAD")</f>
        <v>INCAPACIDAD</v>
      </c>
      <c r="H46" s="5">
        <f>IFERROR(__xludf.DUMMYFUNCTION("""COMPUTED_VALUE"""),45203.0)</f>
        <v>45203</v>
      </c>
      <c r="I46" s="6" t="str">
        <f>IFERROR(__xludf.DUMMYFUNCTION("""COMPUTED_VALUE"""),"INCAPACIDAD")</f>
        <v>INCAPACIDAD</v>
      </c>
      <c r="J46" s="5">
        <f>IFERROR(__xludf.DUMMYFUNCTION("""COMPUTED_VALUE"""),45204.0)</f>
        <v>45204</v>
      </c>
      <c r="K46" s="6" t="str">
        <f>IFERROR(__xludf.DUMMYFUNCTION("""COMPUTED_VALUE"""),"INCAPACIDAD")</f>
        <v>INCAPACIDAD</v>
      </c>
      <c r="L46" s="5">
        <f>IFERROR(__xludf.DUMMYFUNCTION("""COMPUTED_VALUE"""),45205.0)</f>
        <v>45205</v>
      </c>
      <c r="M46" s="6" t="str">
        <f>IFERROR(__xludf.DUMMYFUNCTION("""COMPUTED_VALUE"""),"INCAPACIDAD")</f>
        <v>INCAPACIDAD</v>
      </c>
      <c r="N46" s="5">
        <f>IFERROR(__xludf.DUMMYFUNCTION("""COMPUTED_VALUE"""),45206.0)</f>
        <v>45206</v>
      </c>
      <c r="O46" s="18" t="str">
        <f>IFERROR(__xludf.DUMMYFUNCTION("""COMPUTED_VALUE"""),"INCAPACIDAD")</f>
        <v>INCAPACIDAD</v>
      </c>
      <c r="P46" s="5">
        <f>IFERROR(__xludf.DUMMYFUNCTION("""COMPUTED_VALUE"""),45207.0)</f>
        <v>45207</v>
      </c>
      <c r="Q46" s="6" t="str">
        <f>IFERROR(__xludf.DUMMYFUNCTION("""COMPUTED_VALUE"""),"INCAPACIDAD")</f>
        <v>INCAPACIDAD</v>
      </c>
      <c r="R46" s="5">
        <f>IFERROR(__xludf.DUMMYFUNCTION("""COMPUTED_VALUE"""),45208.0)</f>
        <v>45208</v>
      </c>
      <c r="S46" s="6" t="str">
        <f>IFERROR(__xludf.DUMMYFUNCTION("""COMPUTED_VALUE"""),"INCAPACIDAD")</f>
        <v>INCAPACIDAD</v>
      </c>
      <c r="T46" s="5">
        <f>IFERROR(__xludf.DUMMYFUNCTION("""COMPUTED_VALUE"""),45209.0)</f>
        <v>45209</v>
      </c>
      <c r="U46" s="18" t="str">
        <f>IFERROR(__xludf.DUMMYFUNCTION("""COMPUTED_VALUE"""),"INCAPACIDAD")</f>
        <v>INCAPACIDAD</v>
      </c>
      <c r="V46" s="5">
        <f>IFERROR(__xludf.DUMMYFUNCTION("""COMPUTED_VALUE"""),45210.0)</f>
        <v>45210</v>
      </c>
      <c r="W46" s="18" t="str">
        <f>IFERROR(__xludf.DUMMYFUNCTION("""COMPUTED_VALUE"""),"INCAPACIDAD")</f>
        <v>INCAPACIDAD</v>
      </c>
      <c r="X46" s="5">
        <f>IFERROR(__xludf.DUMMYFUNCTION("""COMPUTED_VALUE"""),45211.0)</f>
        <v>45211</v>
      </c>
      <c r="Y46" s="18" t="str">
        <f>IFERROR(__xludf.DUMMYFUNCTION("""COMPUTED_VALUE"""),"INCAPACIDAD")</f>
        <v>INCAPACIDAD</v>
      </c>
      <c r="Z46" s="5">
        <f>IFERROR(__xludf.DUMMYFUNCTION("""COMPUTED_VALUE"""),45212.0)</f>
        <v>45212</v>
      </c>
      <c r="AA46" s="18" t="str">
        <f>IFERROR(__xludf.DUMMYFUNCTION("""COMPUTED_VALUE"""),"INCAPACIDAD")</f>
        <v>INCAPACIDAD</v>
      </c>
      <c r="AB46" s="5">
        <f>IFERROR(__xludf.DUMMYFUNCTION("""COMPUTED_VALUE"""),45213.0)</f>
        <v>45213</v>
      </c>
      <c r="AC46" s="18" t="str">
        <f>IFERROR(__xludf.DUMMYFUNCTION("""COMPUTED_VALUE"""),"INCAPACIDAD")</f>
        <v>INCAPACIDAD</v>
      </c>
      <c r="AD46" s="5">
        <f>IFERROR(__xludf.DUMMYFUNCTION("""COMPUTED_VALUE"""),45214.0)</f>
        <v>45214</v>
      </c>
      <c r="AE46" s="18" t="str">
        <f>IFERROR(__xludf.DUMMYFUNCTION("""COMPUTED_VALUE"""),"INCAPACIDAD")</f>
        <v>INCAPACIDAD</v>
      </c>
      <c r="AF46" s="5">
        <f>IFERROR(__xludf.DUMMYFUNCTION("""COMPUTED_VALUE"""),45215.0)</f>
        <v>45215</v>
      </c>
      <c r="AG46" s="18" t="str">
        <f>IFERROR(__xludf.DUMMYFUNCTION("""COMPUTED_VALUE"""),"INCAPACIDAD")</f>
        <v>INCAPACIDAD</v>
      </c>
      <c r="AH46" s="5">
        <f>IFERROR(__xludf.DUMMYFUNCTION("""COMPUTED_VALUE"""),45216.0)</f>
        <v>45216</v>
      </c>
      <c r="AI46" s="18" t="str">
        <f>IFERROR(__xludf.DUMMYFUNCTION("""COMPUTED_VALUE"""),"INCAPACIDAD")</f>
        <v>INCAPACIDAD</v>
      </c>
      <c r="AJ46" s="5">
        <f>IFERROR(__xludf.DUMMYFUNCTION("""COMPUTED_VALUE"""),45217.0)</f>
        <v>45217</v>
      </c>
      <c r="AK46" s="18" t="str">
        <f>IFERROR(__xludf.DUMMYFUNCTION("""COMPUTED_VALUE"""),"INCAPACIDAD")</f>
        <v>INCAPACIDAD</v>
      </c>
      <c r="AL46" s="5">
        <f>IFERROR(__xludf.DUMMYFUNCTION("""COMPUTED_VALUE"""),45218.0)</f>
        <v>45218</v>
      </c>
      <c r="AM46" s="18" t="str">
        <f>IFERROR(__xludf.DUMMYFUNCTION("""COMPUTED_VALUE"""),"INCAPACIDAD")</f>
        <v>INCAPACIDAD</v>
      </c>
      <c r="AN46" s="5">
        <f>IFERROR(__xludf.DUMMYFUNCTION("""COMPUTED_VALUE"""),45219.0)</f>
        <v>45219</v>
      </c>
      <c r="AO46" s="18" t="str">
        <f>IFERROR(__xludf.DUMMYFUNCTION("""COMPUTED_VALUE"""),"INCAPACIDAD")</f>
        <v>INCAPACIDAD</v>
      </c>
      <c r="AP46" s="5">
        <f>IFERROR(__xludf.DUMMYFUNCTION("""COMPUTED_VALUE"""),45220.0)</f>
        <v>45220</v>
      </c>
      <c r="AQ46" s="18" t="str">
        <f>IFERROR(__xludf.DUMMYFUNCTION("""COMPUTED_VALUE"""),"INCAPACIDAD")</f>
        <v>INCAPACIDAD</v>
      </c>
      <c r="AR46" s="5">
        <f>IFERROR(__xludf.DUMMYFUNCTION("""COMPUTED_VALUE"""),45221.0)</f>
        <v>45221</v>
      </c>
      <c r="AS46" s="18" t="str">
        <f>IFERROR(__xludf.DUMMYFUNCTION("""COMPUTED_VALUE"""),"INCAPACIDAD")</f>
        <v>INCAPACIDAD</v>
      </c>
      <c r="AT46" s="5">
        <f>IFERROR(__xludf.DUMMYFUNCTION("""COMPUTED_VALUE"""),45222.0)</f>
        <v>45222</v>
      </c>
      <c r="AU46" s="18" t="str">
        <f>IFERROR(__xludf.DUMMYFUNCTION("""COMPUTED_VALUE"""),"INCAPACIDAD")</f>
        <v>INCAPACIDAD</v>
      </c>
      <c r="AV46" s="5">
        <f>IFERROR(__xludf.DUMMYFUNCTION("""COMPUTED_VALUE"""),45223.0)</f>
        <v>45223</v>
      </c>
      <c r="AW46" s="18" t="str">
        <f>IFERROR(__xludf.DUMMYFUNCTION("""COMPUTED_VALUE"""),"INCAPACIDAD")</f>
        <v>INCAPACIDAD</v>
      </c>
      <c r="AX46" s="5">
        <f>IFERROR(__xludf.DUMMYFUNCTION("""COMPUTED_VALUE"""),45224.0)</f>
        <v>45224</v>
      </c>
      <c r="AY46" s="18" t="str">
        <f>IFERROR(__xludf.DUMMYFUNCTION("""COMPUTED_VALUE"""),"INCAPACIDAD")</f>
        <v>INCAPACIDAD</v>
      </c>
      <c r="AZ46" s="5">
        <f>IFERROR(__xludf.DUMMYFUNCTION("""COMPUTED_VALUE"""),45225.0)</f>
        <v>45225</v>
      </c>
      <c r="BA46" s="18" t="str">
        <f>IFERROR(__xludf.DUMMYFUNCTION("""COMPUTED_VALUE"""),"INCAPACIDAD")</f>
        <v>INCAPACIDAD</v>
      </c>
      <c r="BB46" s="5">
        <f>IFERROR(__xludf.DUMMYFUNCTION("""COMPUTED_VALUE"""),45226.0)</f>
        <v>45226</v>
      </c>
      <c r="BC46" s="18" t="str">
        <f>IFERROR(__xludf.DUMMYFUNCTION("""COMPUTED_VALUE"""),"INCAPACIDAD")</f>
        <v>INCAPACIDAD</v>
      </c>
      <c r="BD46" s="5">
        <f>IFERROR(__xludf.DUMMYFUNCTION("""COMPUTED_VALUE"""),45227.0)</f>
        <v>45227</v>
      </c>
      <c r="BE46" s="18" t="str">
        <f>IFERROR(__xludf.DUMMYFUNCTION("""COMPUTED_VALUE"""),"INCAPACIDAD")</f>
        <v>INCAPACIDAD</v>
      </c>
      <c r="BF46" s="5">
        <f>IFERROR(__xludf.DUMMYFUNCTION("""COMPUTED_VALUE"""),45228.0)</f>
        <v>45228</v>
      </c>
      <c r="BG46" s="18" t="str">
        <f>IFERROR(__xludf.DUMMYFUNCTION("""COMPUTED_VALUE"""),"INCAPACIDAD")</f>
        <v>INCAPACIDAD</v>
      </c>
      <c r="BH46" s="5">
        <f>IFERROR(__xludf.DUMMYFUNCTION("""COMPUTED_VALUE"""),45229.0)</f>
        <v>45229</v>
      </c>
      <c r="BI46" s="18" t="str">
        <f>IFERROR(__xludf.DUMMYFUNCTION("""COMPUTED_VALUE"""),"INCAPACIDAD")</f>
        <v>INCAPACIDAD</v>
      </c>
      <c r="BJ46" s="5">
        <f>IFERROR(__xludf.DUMMYFUNCTION("""COMPUTED_VALUE"""),45230.0)</f>
        <v>45230</v>
      </c>
      <c r="BK46" s="18" t="str">
        <f>IFERROR(__xludf.DUMMYFUNCTION("""COMPUTED_VALUE"""),"INCAPACIDAD")</f>
        <v>INCAPACIDAD</v>
      </c>
      <c r="BL46" s="7" t="str">
        <f>IFERROR(__xludf.DUMMYFUNCTION("""COMPUTED_VALUE"""),"HORAS EXTRA")</f>
        <v>HORAS EXTRA</v>
      </c>
    </row>
    <row r="47">
      <c r="A47" s="8" t="str">
        <f>IFERROR(__xludf.DUMMYFUNCTION("""COMPUTED_VALUE"""),"EDIGAR LAGUNA")</f>
        <v>EDIGAR LAGUNA</v>
      </c>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10"/>
    </row>
    <row r="48" ht="79.5" customHeight="1">
      <c r="B48" s="11"/>
      <c r="D48" s="11"/>
      <c r="F48" s="11"/>
      <c r="H48" s="11"/>
      <c r="J48" s="11"/>
      <c r="L48" s="11"/>
      <c r="N48" s="11"/>
      <c r="P48" s="11"/>
      <c r="R48" s="11"/>
      <c r="T48" s="11"/>
      <c r="V48" s="11"/>
      <c r="X48" s="11"/>
      <c r="Z48" s="11"/>
      <c r="AB48" s="11"/>
      <c r="AD48" s="11"/>
      <c r="AF48" s="11"/>
      <c r="AH48" s="11"/>
      <c r="AJ48" s="11"/>
      <c r="AL48" s="11"/>
      <c r="AN48" s="11"/>
      <c r="AP48" s="11"/>
      <c r="AR48" s="11"/>
      <c r="AT48" s="11"/>
      <c r="AV48" s="11"/>
      <c r="AX48" s="11"/>
      <c r="AZ48" s="11"/>
      <c r="BB48" s="11"/>
      <c r="BD48" s="11"/>
      <c r="BF48" s="11"/>
      <c r="BH48" s="11"/>
      <c r="BJ48" s="11"/>
      <c r="BL48" s="10"/>
    </row>
    <row r="49">
      <c r="A49" s="12" t="str">
        <f>IFERROR(__xludf.DUMMYFUNCTION("""COMPUTED_VALUE"""),"HORAS EXTRA/PRIMA ALIMENTICIA")</f>
        <v>HORAS EXTRA/PRIMA ALIMENTICIA</v>
      </c>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
        <f>IFERROR(__xludf.DUMMYFUNCTION("""COMPUTED_VALUE"""),0.0)</f>
        <v>0</v>
      </c>
    </row>
    <row r="50">
      <c r="A50" s="4" t="str">
        <f>IFERROR(__xludf.DUMMYFUNCTION("""COMPUTED_VALUE"""),"NOMBRE")</f>
        <v>NOMBRE</v>
      </c>
      <c r="B50" s="5">
        <f>IFERROR(__xludf.DUMMYFUNCTION("""COMPUTED_VALUE"""),45200.0)</f>
        <v>45200</v>
      </c>
      <c r="C50" s="6"/>
      <c r="D50" s="5">
        <f>IFERROR(__xludf.DUMMYFUNCTION("""COMPUTED_VALUE"""),45201.0)</f>
        <v>45201</v>
      </c>
      <c r="E50" s="6"/>
      <c r="F50" s="5">
        <f>IFERROR(__xludf.DUMMYFUNCTION("""COMPUTED_VALUE"""),45202.0)</f>
        <v>45202</v>
      </c>
      <c r="G50" s="6"/>
      <c r="H50" s="5">
        <f>IFERROR(__xludf.DUMMYFUNCTION("""COMPUTED_VALUE"""),45203.0)</f>
        <v>45203</v>
      </c>
      <c r="I50" s="6"/>
      <c r="J50" s="5">
        <f>IFERROR(__xludf.DUMMYFUNCTION("""COMPUTED_VALUE"""),45204.0)</f>
        <v>45204</v>
      </c>
      <c r="K50" s="6"/>
      <c r="L50" s="5">
        <f>IFERROR(__xludf.DUMMYFUNCTION("""COMPUTED_VALUE"""),45205.0)</f>
        <v>45205</v>
      </c>
      <c r="M50" s="6"/>
      <c r="N50" s="5">
        <f>IFERROR(__xludf.DUMMYFUNCTION("""COMPUTED_VALUE"""),45206.0)</f>
        <v>45206</v>
      </c>
      <c r="O50" s="18"/>
      <c r="P50" s="5">
        <f>IFERROR(__xludf.DUMMYFUNCTION("""COMPUTED_VALUE"""),45207.0)</f>
        <v>45207</v>
      </c>
      <c r="Q50" s="6"/>
      <c r="R50" s="5">
        <f>IFERROR(__xludf.DUMMYFUNCTION("""COMPUTED_VALUE"""),45208.0)</f>
        <v>45208</v>
      </c>
      <c r="S50" s="6"/>
      <c r="T50" s="5">
        <f>IFERROR(__xludf.DUMMYFUNCTION("""COMPUTED_VALUE"""),45209.0)</f>
        <v>45209</v>
      </c>
      <c r="U50" s="18"/>
      <c r="V50" s="5">
        <f>IFERROR(__xludf.DUMMYFUNCTION("""COMPUTED_VALUE"""),45210.0)</f>
        <v>45210</v>
      </c>
      <c r="W50" s="18"/>
      <c r="X50" s="5">
        <f>IFERROR(__xludf.DUMMYFUNCTION("""COMPUTED_VALUE"""),45211.0)</f>
        <v>45211</v>
      </c>
      <c r="Y50" s="18"/>
      <c r="Z50" s="5">
        <f>IFERROR(__xludf.DUMMYFUNCTION("""COMPUTED_VALUE"""),45212.0)</f>
        <v>45212</v>
      </c>
      <c r="AA50" s="18"/>
      <c r="AB50" s="5">
        <f>IFERROR(__xludf.DUMMYFUNCTION("""COMPUTED_VALUE"""),45213.0)</f>
        <v>45213</v>
      </c>
      <c r="AC50" s="18"/>
      <c r="AD50" s="5">
        <f>IFERROR(__xludf.DUMMYFUNCTION("""COMPUTED_VALUE"""),45214.0)</f>
        <v>45214</v>
      </c>
      <c r="AE50" s="18"/>
      <c r="AF50" s="5">
        <f>IFERROR(__xludf.DUMMYFUNCTION("""COMPUTED_VALUE"""),45215.0)</f>
        <v>45215</v>
      </c>
      <c r="AG50" s="18"/>
      <c r="AH50" s="5">
        <f>IFERROR(__xludf.DUMMYFUNCTION("""COMPUTED_VALUE"""),45216.0)</f>
        <v>45216</v>
      </c>
      <c r="AI50" s="18"/>
      <c r="AJ50" s="5">
        <f>IFERROR(__xludf.DUMMYFUNCTION("""COMPUTED_VALUE"""),45217.0)</f>
        <v>45217</v>
      </c>
      <c r="AK50" s="18"/>
      <c r="AL50" s="5">
        <f>IFERROR(__xludf.DUMMYFUNCTION("""COMPUTED_VALUE"""),45218.0)</f>
        <v>45218</v>
      </c>
      <c r="AM50" s="18"/>
      <c r="AN50" s="5">
        <f>IFERROR(__xludf.DUMMYFUNCTION("""COMPUTED_VALUE"""),45219.0)</f>
        <v>45219</v>
      </c>
      <c r="AO50" s="18"/>
      <c r="AP50" s="5">
        <f>IFERROR(__xludf.DUMMYFUNCTION("""COMPUTED_VALUE"""),45220.0)</f>
        <v>45220</v>
      </c>
      <c r="AQ50" s="18"/>
      <c r="AR50" s="5">
        <f>IFERROR(__xludf.DUMMYFUNCTION("""COMPUTED_VALUE"""),45221.0)</f>
        <v>45221</v>
      </c>
      <c r="AS50" s="18"/>
      <c r="AT50" s="5">
        <f>IFERROR(__xludf.DUMMYFUNCTION("""COMPUTED_VALUE"""),45222.0)</f>
        <v>45222</v>
      </c>
      <c r="AU50" s="18"/>
      <c r="AV50" s="5">
        <f>IFERROR(__xludf.DUMMYFUNCTION("""COMPUTED_VALUE"""),45223.0)</f>
        <v>45223</v>
      </c>
      <c r="AW50" s="18"/>
      <c r="AX50" s="5">
        <f>IFERROR(__xludf.DUMMYFUNCTION("""COMPUTED_VALUE"""),45224.0)</f>
        <v>45224</v>
      </c>
      <c r="AY50" s="18"/>
      <c r="AZ50" s="5">
        <f>IFERROR(__xludf.DUMMYFUNCTION("""COMPUTED_VALUE"""),45225.0)</f>
        <v>45225</v>
      </c>
      <c r="BA50" s="18"/>
      <c r="BB50" s="5">
        <f>IFERROR(__xludf.DUMMYFUNCTION("""COMPUTED_VALUE"""),45226.0)</f>
        <v>45226</v>
      </c>
      <c r="BC50" s="18"/>
      <c r="BD50" s="5">
        <f>IFERROR(__xludf.DUMMYFUNCTION("""COMPUTED_VALUE"""),45227.0)</f>
        <v>45227</v>
      </c>
      <c r="BE50" s="18"/>
      <c r="BF50" s="5">
        <f>IFERROR(__xludf.DUMMYFUNCTION("""COMPUTED_VALUE"""),45228.0)</f>
        <v>45228</v>
      </c>
      <c r="BG50" s="18"/>
      <c r="BH50" s="5">
        <f>IFERROR(__xludf.DUMMYFUNCTION("""COMPUTED_VALUE"""),45229.0)</f>
        <v>45229</v>
      </c>
      <c r="BI50" s="18"/>
      <c r="BJ50" s="5">
        <f>IFERROR(__xludf.DUMMYFUNCTION("""COMPUTED_VALUE"""),45230.0)</f>
        <v>45230</v>
      </c>
      <c r="BK50" s="18"/>
      <c r="BL50" s="7" t="str">
        <f>IFERROR(__xludf.DUMMYFUNCTION("""COMPUTED_VALUE"""),"HORAS EXTRA")</f>
        <v>HORAS EXTRA</v>
      </c>
    </row>
    <row r="51">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10"/>
    </row>
    <row r="52" ht="79.5" customHeight="1">
      <c r="B52" s="11"/>
      <c r="D52" s="11"/>
      <c r="F52" s="11"/>
      <c r="H52" s="11"/>
      <c r="J52" s="11"/>
      <c r="L52" s="11"/>
      <c r="N52" s="11"/>
      <c r="P52" s="11"/>
      <c r="R52" s="11"/>
      <c r="T52" s="11"/>
      <c r="V52" s="11"/>
      <c r="X52" s="11"/>
      <c r="Z52" s="11"/>
      <c r="AB52" s="11"/>
      <c r="AD52" s="11"/>
      <c r="AF52" s="11"/>
      <c r="AH52" s="11"/>
      <c r="AJ52" s="11"/>
      <c r="AL52" s="11"/>
      <c r="AN52" s="11"/>
      <c r="AP52" s="11"/>
      <c r="AR52" s="11"/>
      <c r="AT52" s="11"/>
      <c r="AV52" s="11"/>
      <c r="AX52" s="11"/>
      <c r="AZ52" s="11"/>
      <c r="BB52" s="11"/>
      <c r="BD52" s="11"/>
      <c r="BF52" s="11"/>
      <c r="BH52" s="11"/>
      <c r="BJ52" s="11"/>
      <c r="BL52" s="10"/>
    </row>
    <row r="53">
      <c r="A53" s="12" t="str">
        <f>IFERROR(__xludf.DUMMYFUNCTION("""COMPUTED_VALUE"""),"HORAS EXTRA/PRIMA ALIMENTICIA")</f>
        <v>HORAS EXTRA/PRIMA ALIMENTICIA</v>
      </c>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
        <f>IFERROR(__xludf.DUMMYFUNCTION("""COMPUTED_VALUE"""),0.0)</f>
        <v>0</v>
      </c>
    </row>
    <row r="54">
      <c r="A54" s="4" t="str">
        <f>IFERROR(__xludf.DUMMYFUNCTION("""COMPUTED_VALUE"""),"NOMBRE")</f>
        <v>NOMBRE</v>
      </c>
      <c r="B54" s="5">
        <f>IFERROR(__xludf.DUMMYFUNCTION("""COMPUTED_VALUE"""),45200.0)</f>
        <v>45200</v>
      </c>
      <c r="C54" s="6"/>
      <c r="D54" s="5">
        <f>IFERROR(__xludf.DUMMYFUNCTION("""COMPUTED_VALUE"""),45201.0)</f>
        <v>45201</v>
      </c>
      <c r="E54" s="6"/>
      <c r="F54" s="5">
        <f>IFERROR(__xludf.DUMMYFUNCTION("""COMPUTED_VALUE"""),45202.0)</f>
        <v>45202</v>
      </c>
      <c r="G54" s="6"/>
      <c r="H54" s="5">
        <f>IFERROR(__xludf.DUMMYFUNCTION("""COMPUTED_VALUE"""),45203.0)</f>
        <v>45203</v>
      </c>
      <c r="I54" s="6"/>
      <c r="J54" s="5">
        <f>IFERROR(__xludf.DUMMYFUNCTION("""COMPUTED_VALUE"""),45204.0)</f>
        <v>45204</v>
      </c>
      <c r="K54" s="6"/>
      <c r="L54" s="5">
        <f>IFERROR(__xludf.DUMMYFUNCTION("""COMPUTED_VALUE"""),45205.0)</f>
        <v>45205</v>
      </c>
      <c r="M54" s="6"/>
      <c r="N54" s="5">
        <f>IFERROR(__xludf.DUMMYFUNCTION("""COMPUTED_VALUE"""),45206.0)</f>
        <v>45206</v>
      </c>
      <c r="O54" s="18"/>
      <c r="P54" s="5">
        <f>IFERROR(__xludf.DUMMYFUNCTION("""COMPUTED_VALUE"""),45207.0)</f>
        <v>45207</v>
      </c>
      <c r="Q54" s="6"/>
      <c r="R54" s="5">
        <f>IFERROR(__xludf.DUMMYFUNCTION("""COMPUTED_VALUE"""),45208.0)</f>
        <v>45208</v>
      </c>
      <c r="S54" s="6"/>
      <c r="T54" s="5">
        <f>IFERROR(__xludf.DUMMYFUNCTION("""COMPUTED_VALUE"""),45209.0)</f>
        <v>45209</v>
      </c>
      <c r="U54" s="18"/>
      <c r="V54" s="5">
        <f>IFERROR(__xludf.DUMMYFUNCTION("""COMPUTED_VALUE"""),45210.0)</f>
        <v>45210</v>
      </c>
      <c r="W54" s="18"/>
      <c r="X54" s="5">
        <f>IFERROR(__xludf.DUMMYFUNCTION("""COMPUTED_VALUE"""),45211.0)</f>
        <v>45211</v>
      </c>
      <c r="Y54" s="18"/>
      <c r="Z54" s="5">
        <f>IFERROR(__xludf.DUMMYFUNCTION("""COMPUTED_VALUE"""),45212.0)</f>
        <v>45212</v>
      </c>
      <c r="AA54" s="18"/>
      <c r="AB54" s="5">
        <f>IFERROR(__xludf.DUMMYFUNCTION("""COMPUTED_VALUE"""),45213.0)</f>
        <v>45213</v>
      </c>
      <c r="AC54" s="18"/>
      <c r="AD54" s="5">
        <f>IFERROR(__xludf.DUMMYFUNCTION("""COMPUTED_VALUE"""),45214.0)</f>
        <v>45214</v>
      </c>
      <c r="AE54" s="18"/>
      <c r="AF54" s="5">
        <f>IFERROR(__xludf.DUMMYFUNCTION("""COMPUTED_VALUE"""),45215.0)</f>
        <v>45215</v>
      </c>
      <c r="AG54" s="18"/>
      <c r="AH54" s="5">
        <f>IFERROR(__xludf.DUMMYFUNCTION("""COMPUTED_VALUE"""),45216.0)</f>
        <v>45216</v>
      </c>
      <c r="AI54" s="18"/>
      <c r="AJ54" s="5">
        <f>IFERROR(__xludf.DUMMYFUNCTION("""COMPUTED_VALUE"""),45217.0)</f>
        <v>45217</v>
      </c>
      <c r="AK54" s="18"/>
      <c r="AL54" s="5">
        <f>IFERROR(__xludf.DUMMYFUNCTION("""COMPUTED_VALUE"""),45218.0)</f>
        <v>45218</v>
      </c>
      <c r="AM54" s="18"/>
      <c r="AN54" s="5">
        <f>IFERROR(__xludf.DUMMYFUNCTION("""COMPUTED_VALUE"""),45219.0)</f>
        <v>45219</v>
      </c>
      <c r="AO54" s="18"/>
      <c r="AP54" s="5">
        <f>IFERROR(__xludf.DUMMYFUNCTION("""COMPUTED_VALUE"""),45220.0)</f>
        <v>45220</v>
      </c>
      <c r="AQ54" s="18"/>
      <c r="AR54" s="5">
        <f>IFERROR(__xludf.DUMMYFUNCTION("""COMPUTED_VALUE"""),45221.0)</f>
        <v>45221</v>
      </c>
      <c r="AS54" s="18"/>
      <c r="AT54" s="5">
        <f>IFERROR(__xludf.DUMMYFUNCTION("""COMPUTED_VALUE"""),45222.0)</f>
        <v>45222</v>
      </c>
      <c r="AU54" s="18"/>
      <c r="AV54" s="5">
        <f>IFERROR(__xludf.DUMMYFUNCTION("""COMPUTED_VALUE"""),45223.0)</f>
        <v>45223</v>
      </c>
      <c r="AW54" s="18"/>
      <c r="AX54" s="5">
        <f>IFERROR(__xludf.DUMMYFUNCTION("""COMPUTED_VALUE"""),45224.0)</f>
        <v>45224</v>
      </c>
      <c r="AY54" s="18"/>
      <c r="AZ54" s="5">
        <f>IFERROR(__xludf.DUMMYFUNCTION("""COMPUTED_VALUE"""),45225.0)</f>
        <v>45225</v>
      </c>
      <c r="BA54" s="18"/>
      <c r="BB54" s="5">
        <f>IFERROR(__xludf.DUMMYFUNCTION("""COMPUTED_VALUE"""),45226.0)</f>
        <v>45226</v>
      </c>
      <c r="BC54" s="18"/>
      <c r="BD54" s="5">
        <f>IFERROR(__xludf.DUMMYFUNCTION("""COMPUTED_VALUE"""),45227.0)</f>
        <v>45227</v>
      </c>
      <c r="BE54" s="18"/>
      <c r="BF54" s="5">
        <f>IFERROR(__xludf.DUMMYFUNCTION("""COMPUTED_VALUE"""),45228.0)</f>
        <v>45228</v>
      </c>
      <c r="BG54" s="18"/>
      <c r="BH54" s="5">
        <f>IFERROR(__xludf.DUMMYFUNCTION("""COMPUTED_VALUE"""),45229.0)</f>
        <v>45229</v>
      </c>
      <c r="BI54" s="18"/>
      <c r="BJ54" s="5">
        <f>IFERROR(__xludf.DUMMYFUNCTION("""COMPUTED_VALUE"""),45230.0)</f>
        <v>45230</v>
      </c>
      <c r="BK54" s="18"/>
      <c r="BL54" s="7" t="str">
        <f>IFERROR(__xludf.DUMMYFUNCTION("""COMPUTED_VALUE"""),"HORAS EXTRA")</f>
        <v>HORAS EXTRA</v>
      </c>
    </row>
    <row r="5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10"/>
    </row>
    <row r="56" ht="79.5" customHeight="1">
      <c r="B56" s="11"/>
      <c r="D56" s="11"/>
      <c r="F56" s="11"/>
      <c r="H56" s="11"/>
      <c r="J56" s="11"/>
      <c r="L56" s="11"/>
      <c r="N56" s="11"/>
      <c r="P56" s="11"/>
      <c r="R56" s="11"/>
      <c r="T56" s="11"/>
      <c r="V56" s="11"/>
      <c r="X56" s="11"/>
      <c r="Z56" s="11"/>
      <c r="AB56" s="11"/>
      <c r="AD56" s="11"/>
      <c r="AF56" s="11"/>
      <c r="AH56" s="11"/>
      <c r="AJ56" s="11"/>
      <c r="AL56" s="11"/>
      <c r="AN56" s="11"/>
      <c r="AP56" s="11"/>
      <c r="AR56" s="11"/>
      <c r="AT56" s="11"/>
      <c r="AV56" s="11"/>
      <c r="AX56" s="11"/>
      <c r="AZ56" s="11"/>
      <c r="BB56" s="11"/>
      <c r="BD56" s="11"/>
      <c r="BF56" s="11"/>
      <c r="BH56" s="11"/>
      <c r="BJ56" s="11"/>
      <c r="BL56" s="10"/>
    </row>
    <row r="57">
      <c r="A57" s="12" t="str">
        <f>IFERROR(__xludf.DUMMYFUNCTION("""COMPUTED_VALUE"""),"HORAS EXTRA/PRIMA ALIMENTICIA")</f>
        <v>HORAS EXTRA/PRIMA ALIMENTICIA</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
        <f>IFERROR(__xludf.DUMMYFUNCTION("""COMPUTED_VALUE"""),0.0)</f>
        <v>0</v>
      </c>
    </row>
    <row r="58">
      <c r="A58" s="4" t="str">
        <f>IFERROR(__xludf.DUMMYFUNCTION("""COMPUTED_VALUE"""),"NOMBRE")</f>
        <v>NOMBRE</v>
      </c>
      <c r="B58" s="5">
        <f>IFERROR(__xludf.DUMMYFUNCTION("""COMPUTED_VALUE"""),45200.0)</f>
        <v>45200</v>
      </c>
      <c r="C58" s="6"/>
      <c r="D58" s="5">
        <f>IFERROR(__xludf.DUMMYFUNCTION("""COMPUTED_VALUE"""),45201.0)</f>
        <v>45201</v>
      </c>
      <c r="E58" s="6"/>
      <c r="F58" s="5">
        <f>IFERROR(__xludf.DUMMYFUNCTION("""COMPUTED_VALUE"""),45202.0)</f>
        <v>45202</v>
      </c>
      <c r="G58" s="6"/>
      <c r="H58" s="5">
        <f>IFERROR(__xludf.DUMMYFUNCTION("""COMPUTED_VALUE"""),45203.0)</f>
        <v>45203</v>
      </c>
      <c r="I58" s="6"/>
      <c r="J58" s="5">
        <f>IFERROR(__xludf.DUMMYFUNCTION("""COMPUTED_VALUE"""),45204.0)</f>
        <v>45204</v>
      </c>
      <c r="K58" s="6"/>
      <c r="L58" s="5">
        <f>IFERROR(__xludf.DUMMYFUNCTION("""COMPUTED_VALUE"""),45205.0)</f>
        <v>45205</v>
      </c>
      <c r="M58" s="6"/>
      <c r="N58" s="5">
        <f>IFERROR(__xludf.DUMMYFUNCTION("""COMPUTED_VALUE"""),45206.0)</f>
        <v>45206</v>
      </c>
      <c r="O58" s="18"/>
      <c r="P58" s="5">
        <f>IFERROR(__xludf.DUMMYFUNCTION("""COMPUTED_VALUE"""),45207.0)</f>
        <v>45207</v>
      </c>
      <c r="Q58" s="6"/>
      <c r="R58" s="5">
        <f>IFERROR(__xludf.DUMMYFUNCTION("""COMPUTED_VALUE"""),45208.0)</f>
        <v>45208</v>
      </c>
      <c r="S58" s="6"/>
      <c r="T58" s="5">
        <f>IFERROR(__xludf.DUMMYFUNCTION("""COMPUTED_VALUE"""),45209.0)</f>
        <v>45209</v>
      </c>
      <c r="U58" s="18"/>
      <c r="V58" s="5">
        <f>IFERROR(__xludf.DUMMYFUNCTION("""COMPUTED_VALUE"""),45210.0)</f>
        <v>45210</v>
      </c>
      <c r="W58" s="18"/>
      <c r="X58" s="5">
        <f>IFERROR(__xludf.DUMMYFUNCTION("""COMPUTED_VALUE"""),45211.0)</f>
        <v>45211</v>
      </c>
      <c r="Y58" s="18"/>
      <c r="Z58" s="5">
        <f>IFERROR(__xludf.DUMMYFUNCTION("""COMPUTED_VALUE"""),45212.0)</f>
        <v>45212</v>
      </c>
      <c r="AA58" s="18"/>
      <c r="AB58" s="5">
        <f>IFERROR(__xludf.DUMMYFUNCTION("""COMPUTED_VALUE"""),45213.0)</f>
        <v>45213</v>
      </c>
      <c r="AC58" s="18"/>
      <c r="AD58" s="5">
        <f>IFERROR(__xludf.DUMMYFUNCTION("""COMPUTED_VALUE"""),45214.0)</f>
        <v>45214</v>
      </c>
      <c r="AE58" s="18"/>
      <c r="AF58" s="5">
        <f>IFERROR(__xludf.DUMMYFUNCTION("""COMPUTED_VALUE"""),45215.0)</f>
        <v>45215</v>
      </c>
      <c r="AG58" s="18"/>
      <c r="AH58" s="5">
        <f>IFERROR(__xludf.DUMMYFUNCTION("""COMPUTED_VALUE"""),45216.0)</f>
        <v>45216</v>
      </c>
      <c r="AI58" s="18"/>
      <c r="AJ58" s="5">
        <f>IFERROR(__xludf.DUMMYFUNCTION("""COMPUTED_VALUE"""),45217.0)</f>
        <v>45217</v>
      </c>
      <c r="AK58" s="18"/>
      <c r="AL58" s="5">
        <f>IFERROR(__xludf.DUMMYFUNCTION("""COMPUTED_VALUE"""),45218.0)</f>
        <v>45218</v>
      </c>
      <c r="AM58" s="18"/>
      <c r="AN58" s="5">
        <f>IFERROR(__xludf.DUMMYFUNCTION("""COMPUTED_VALUE"""),45219.0)</f>
        <v>45219</v>
      </c>
      <c r="AO58" s="18"/>
      <c r="AP58" s="5">
        <f>IFERROR(__xludf.DUMMYFUNCTION("""COMPUTED_VALUE"""),45220.0)</f>
        <v>45220</v>
      </c>
      <c r="AQ58" s="18"/>
      <c r="AR58" s="5">
        <f>IFERROR(__xludf.DUMMYFUNCTION("""COMPUTED_VALUE"""),45221.0)</f>
        <v>45221</v>
      </c>
      <c r="AS58" s="18"/>
      <c r="AT58" s="5">
        <f>IFERROR(__xludf.DUMMYFUNCTION("""COMPUTED_VALUE"""),45222.0)</f>
        <v>45222</v>
      </c>
      <c r="AU58" s="18"/>
      <c r="AV58" s="5">
        <f>IFERROR(__xludf.DUMMYFUNCTION("""COMPUTED_VALUE"""),45223.0)</f>
        <v>45223</v>
      </c>
      <c r="AW58" s="18"/>
      <c r="AX58" s="5">
        <f>IFERROR(__xludf.DUMMYFUNCTION("""COMPUTED_VALUE"""),45224.0)</f>
        <v>45224</v>
      </c>
      <c r="AY58" s="18"/>
      <c r="AZ58" s="5">
        <f>IFERROR(__xludf.DUMMYFUNCTION("""COMPUTED_VALUE"""),45225.0)</f>
        <v>45225</v>
      </c>
      <c r="BA58" s="18"/>
      <c r="BB58" s="5">
        <f>IFERROR(__xludf.DUMMYFUNCTION("""COMPUTED_VALUE"""),45226.0)</f>
        <v>45226</v>
      </c>
      <c r="BC58" s="18"/>
      <c r="BD58" s="5">
        <f>IFERROR(__xludf.DUMMYFUNCTION("""COMPUTED_VALUE"""),45227.0)</f>
        <v>45227</v>
      </c>
      <c r="BE58" s="18"/>
      <c r="BF58" s="5">
        <f>IFERROR(__xludf.DUMMYFUNCTION("""COMPUTED_VALUE"""),45228.0)</f>
        <v>45228</v>
      </c>
      <c r="BG58" s="18"/>
      <c r="BH58" s="5">
        <f>IFERROR(__xludf.DUMMYFUNCTION("""COMPUTED_VALUE"""),45229.0)</f>
        <v>45229</v>
      </c>
      <c r="BI58" s="18"/>
      <c r="BJ58" s="5">
        <f>IFERROR(__xludf.DUMMYFUNCTION("""COMPUTED_VALUE"""),45230.0)</f>
        <v>45230</v>
      </c>
      <c r="BK58" s="18"/>
      <c r="BL58" s="7" t="str">
        <f>IFERROR(__xludf.DUMMYFUNCTION("""COMPUTED_VALUE"""),"HORAS EXTRA")</f>
        <v>HORAS EXTRA</v>
      </c>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10"/>
    </row>
    <row r="60" ht="79.5" customHeight="1">
      <c r="B60" s="11"/>
      <c r="D60" s="11"/>
      <c r="F60" s="11"/>
      <c r="H60" s="11"/>
      <c r="J60" s="11"/>
      <c r="L60" s="11"/>
      <c r="N60" s="11"/>
      <c r="P60" s="11"/>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0"/>
    </row>
    <row r="61">
      <c r="A61" s="12" t="str">
        <f>IFERROR(__xludf.DUMMYFUNCTION("""COMPUTED_VALUE"""),"HORAS EXTRA/PRIMA ALIMENTICIA")</f>
        <v>HORAS EXTRA/PRIMA ALIMENTICIA</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
        <f>IFERROR(__xludf.DUMMYFUNCTION("""COMPUTED_VALUE"""),0.0)</f>
        <v>0</v>
      </c>
    </row>
    <row r="62">
      <c r="A62" s="4" t="str">
        <f>IFERROR(__xludf.DUMMYFUNCTION("""COMPUTED_VALUE"""),"NOMBRE")</f>
        <v>NOMBRE</v>
      </c>
      <c r="B62" s="5">
        <f>IFERROR(__xludf.DUMMYFUNCTION("""COMPUTED_VALUE"""),45200.0)</f>
        <v>45200</v>
      </c>
      <c r="C62" s="6"/>
      <c r="D62" s="5">
        <f>IFERROR(__xludf.DUMMYFUNCTION("""COMPUTED_VALUE"""),45201.0)</f>
        <v>45201</v>
      </c>
      <c r="E62" s="6"/>
      <c r="F62" s="5">
        <f>IFERROR(__xludf.DUMMYFUNCTION("""COMPUTED_VALUE"""),45202.0)</f>
        <v>45202</v>
      </c>
      <c r="G62" s="6"/>
      <c r="H62" s="5">
        <f>IFERROR(__xludf.DUMMYFUNCTION("""COMPUTED_VALUE"""),45203.0)</f>
        <v>45203</v>
      </c>
      <c r="I62" s="6"/>
      <c r="J62" s="5">
        <f>IFERROR(__xludf.DUMMYFUNCTION("""COMPUTED_VALUE"""),45204.0)</f>
        <v>45204</v>
      </c>
      <c r="K62" s="6"/>
      <c r="L62" s="5">
        <f>IFERROR(__xludf.DUMMYFUNCTION("""COMPUTED_VALUE"""),45205.0)</f>
        <v>45205</v>
      </c>
      <c r="M62" s="6"/>
      <c r="N62" s="5">
        <f>IFERROR(__xludf.DUMMYFUNCTION("""COMPUTED_VALUE"""),45206.0)</f>
        <v>45206</v>
      </c>
      <c r="O62" s="18"/>
      <c r="P62" s="5">
        <f>IFERROR(__xludf.DUMMYFUNCTION("""COMPUTED_VALUE"""),45207.0)</f>
        <v>45207</v>
      </c>
      <c r="Q62" s="6"/>
      <c r="R62" s="5">
        <f>IFERROR(__xludf.DUMMYFUNCTION("""COMPUTED_VALUE"""),45208.0)</f>
        <v>45208</v>
      </c>
      <c r="S62" s="6"/>
      <c r="T62" s="5">
        <f>IFERROR(__xludf.DUMMYFUNCTION("""COMPUTED_VALUE"""),45209.0)</f>
        <v>45209</v>
      </c>
      <c r="U62" s="18"/>
      <c r="V62" s="5">
        <f>IFERROR(__xludf.DUMMYFUNCTION("""COMPUTED_VALUE"""),45210.0)</f>
        <v>45210</v>
      </c>
      <c r="W62" s="18"/>
      <c r="X62" s="5">
        <f>IFERROR(__xludf.DUMMYFUNCTION("""COMPUTED_VALUE"""),45211.0)</f>
        <v>45211</v>
      </c>
      <c r="Y62" s="18"/>
      <c r="Z62" s="5">
        <f>IFERROR(__xludf.DUMMYFUNCTION("""COMPUTED_VALUE"""),45212.0)</f>
        <v>45212</v>
      </c>
      <c r="AA62" s="18"/>
      <c r="AB62" s="5">
        <f>IFERROR(__xludf.DUMMYFUNCTION("""COMPUTED_VALUE"""),45213.0)</f>
        <v>45213</v>
      </c>
      <c r="AC62" s="18"/>
      <c r="AD62" s="5">
        <f>IFERROR(__xludf.DUMMYFUNCTION("""COMPUTED_VALUE"""),45214.0)</f>
        <v>45214</v>
      </c>
      <c r="AE62" s="18"/>
      <c r="AF62" s="5">
        <f>IFERROR(__xludf.DUMMYFUNCTION("""COMPUTED_VALUE"""),45215.0)</f>
        <v>45215</v>
      </c>
      <c r="AG62" s="18"/>
      <c r="AH62" s="5">
        <f>IFERROR(__xludf.DUMMYFUNCTION("""COMPUTED_VALUE"""),45216.0)</f>
        <v>45216</v>
      </c>
      <c r="AI62" s="18"/>
      <c r="AJ62" s="5">
        <f>IFERROR(__xludf.DUMMYFUNCTION("""COMPUTED_VALUE"""),45217.0)</f>
        <v>45217</v>
      </c>
      <c r="AK62" s="18"/>
      <c r="AL62" s="5">
        <f>IFERROR(__xludf.DUMMYFUNCTION("""COMPUTED_VALUE"""),45218.0)</f>
        <v>45218</v>
      </c>
      <c r="AM62" s="18"/>
      <c r="AN62" s="5">
        <f>IFERROR(__xludf.DUMMYFUNCTION("""COMPUTED_VALUE"""),45219.0)</f>
        <v>45219</v>
      </c>
      <c r="AO62" s="18"/>
      <c r="AP62" s="5">
        <f>IFERROR(__xludf.DUMMYFUNCTION("""COMPUTED_VALUE"""),45220.0)</f>
        <v>45220</v>
      </c>
      <c r="AQ62" s="18"/>
      <c r="AR62" s="5">
        <f>IFERROR(__xludf.DUMMYFUNCTION("""COMPUTED_VALUE"""),45221.0)</f>
        <v>45221</v>
      </c>
      <c r="AS62" s="18"/>
      <c r="AT62" s="5">
        <f>IFERROR(__xludf.DUMMYFUNCTION("""COMPUTED_VALUE"""),45222.0)</f>
        <v>45222</v>
      </c>
      <c r="AU62" s="18"/>
      <c r="AV62" s="5">
        <f>IFERROR(__xludf.DUMMYFUNCTION("""COMPUTED_VALUE"""),45223.0)</f>
        <v>45223</v>
      </c>
      <c r="AW62" s="18"/>
      <c r="AX62" s="5">
        <f>IFERROR(__xludf.DUMMYFUNCTION("""COMPUTED_VALUE"""),45224.0)</f>
        <v>45224</v>
      </c>
      <c r="AY62" s="18"/>
      <c r="AZ62" s="5">
        <f>IFERROR(__xludf.DUMMYFUNCTION("""COMPUTED_VALUE"""),45225.0)</f>
        <v>45225</v>
      </c>
      <c r="BA62" s="18"/>
      <c r="BB62" s="5">
        <f>IFERROR(__xludf.DUMMYFUNCTION("""COMPUTED_VALUE"""),45226.0)</f>
        <v>45226</v>
      </c>
      <c r="BC62" s="18"/>
      <c r="BD62" s="5">
        <f>IFERROR(__xludf.DUMMYFUNCTION("""COMPUTED_VALUE"""),45227.0)</f>
        <v>45227</v>
      </c>
      <c r="BE62" s="18"/>
      <c r="BF62" s="5">
        <f>IFERROR(__xludf.DUMMYFUNCTION("""COMPUTED_VALUE"""),45228.0)</f>
        <v>45228</v>
      </c>
      <c r="BG62" s="18"/>
      <c r="BH62" s="5">
        <f>IFERROR(__xludf.DUMMYFUNCTION("""COMPUTED_VALUE"""),45229.0)</f>
        <v>45229</v>
      </c>
      <c r="BI62" s="18"/>
      <c r="BJ62" s="5">
        <f>IFERROR(__xludf.DUMMYFUNCTION("""COMPUTED_VALUE"""),45230.0)</f>
        <v>45230</v>
      </c>
      <c r="BK62" s="18"/>
      <c r="BL62" s="7" t="str">
        <f>IFERROR(__xludf.DUMMYFUNCTION("""COMPUTED_VALUE"""),"HORAS EXTRA")</f>
        <v>HORAS EXTRA</v>
      </c>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10"/>
    </row>
    <row r="64" ht="79.5" customHeight="1">
      <c r="B64" s="11"/>
      <c r="D64" s="11"/>
      <c r="F64" s="11"/>
      <c r="H64" s="11"/>
      <c r="J64" s="11"/>
      <c r="L64" s="11"/>
      <c r="N64" s="11"/>
      <c r="P64" s="11"/>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0"/>
    </row>
    <row r="65">
      <c r="A65" s="12" t="str">
        <f>IFERROR(__xludf.DUMMYFUNCTION("""COMPUTED_VALUE"""),"HORAS EXTRA/PRIMA ALIMENTICIA")</f>
        <v>HORAS EXTRA/PRIMA ALIMENTICIA</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
        <f>IFERROR(__xludf.DUMMYFUNCTION("""COMPUTED_VALUE"""),0.0)</f>
        <v>0</v>
      </c>
    </row>
    <row r="66">
      <c r="A66" s="4" t="str">
        <f>IFERROR(__xludf.DUMMYFUNCTION("""COMPUTED_VALUE"""),"NOMBRE")</f>
        <v>NOMBRE</v>
      </c>
      <c r="B66" s="5">
        <f>IFERROR(__xludf.DUMMYFUNCTION("""COMPUTED_VALUE"""),45200.0)</f>
        <v>45200</v>
      </c>
      <c r="C66" s="6"/>
      <c r="D66" s="5">
        <f>IFERROR(__xludf.DUMMYFUNCTION("""COMPUTED_VALUE"""),45201.0)</f>
        <v>45201</v>
      </c>
      <c r="E66" s="6"/>
      <c r="F66" s="5">
        <f>IFERROR(__xludf.DUMMYFUNCTION("""COMPUTED_VALUE"""),45202.0)</f>
        <v>45202</v>
      </c>
      <c r="G66" s="6"/>
      <c r="H66" s="5">
        <f>IFERROR(__xludf.DUMMYFUNCTION("""COMPUTED_VALUE"""),45203.0)</f>
        <v>45203</v>
      </c>
      <c r="I66" s="6"/>
      <c r="J66" s="5">
        <f>IFERROR(__xludf.DUMMYFUNCTION("""COMPUTED_VALUE"""),45204.0)</f>
        <v>45204</v>
      </c>
      <c r="K66" s="6"/>
      <c r="L66" s="5">
        <f>IFERROR(__xludf.DUMMYFUNCTION("""COMPUTED_VALUE"""),45205.0)</f>
        <v>45205</v>
      </c>
      <c r="M66" s="6"/>
      <c r="N66" s="5">
        <f>IFERROR(__xludf.DUMMYFUNCTION("""COMPUTED_VALUE"""),45206.0)</f>
        <v>45206</v>
      </c>
      <c r="O66" s="18"/>
      <c r="P66" s="5">
        <f>IFERROR(__xludf.DUMMYFUNCTION("""COMPUTED_VALUE"""),45207.0)</f>
        <v>45207</v>
      </c>
      <c r="Q66" s="6"/>
      <c r="R66" s="5">
        <f>IFERROR(__xludf.DUMMYFUNCTION("""COMPUTED_VALUE"""),45208.0)</f>
        <v>45208</v>
      </c>
      <c r="S66" s="6"/>
      <c r="T66" s="5">
        <f>IFERROR(__xludf.DUMMYFUNCTION("""COMPUTED_VALUE"""),45209.0)</f>
        <v>45209</v>
      </c>
      <c r="U66" s="18"/>
      <c r="V66" s="5">
        <f>IFERROR(__xludf.DUMMYFUNCTION("""COMPUTED_VALUE"""),45210.0)</f>
        <v>45210</v>
      </c>
      <c r="W66" s="18"/>
      <c r="X66" s="5">
        <f>IFERROR(__xludf.DUMMYFUNCTION("""COMPUTED_VALUE"""),45211.0)</f>
        <v>45211</v>
      </c>
      <c r="Y66" s="18"/>
      <c r="Z66" s="5">
        <f>IFERROR(__xludf.DUMMYFUNCTION("""COMPUTED_VALUE"""),45212.0)</f>
        <v>45212</v>
      </c>
      <c r="AA66" s="18"/>
      <c r="AB66" s="5">
        <f>IFERROR(__xludf.DUMMYFUNCTION("""COMPUTED_VALUE"""),45213.0)</f>
        <v>45213</v>
      </c>
      <c r="AC66" s="18"/>
      <c r="AD66" s="5">
        <f>IFERROR(__xludf.DUMMYFUNCTION("""COMPUTED_VALUE"""),45214.0)</f>
        <v>45214</v>
      </c>
      <c r="AE66" s="18"/>
      <c r="AF66" s="5">
        <f>IFERROR(__xludf.DUMMYFUNCTION("""COMPUTED_VALUE"""),45215.0)</f>
        <v>45215</v>
      </c>
      <c r="AG66" s="18"/>
      <c r="AH66" s="5">
        <f>IFERROR(__xludf.DUMMYFUNCTION("""COMPUTED_VALUE"""),45216.0)</f>
        <v>45216</v>
      </c>
      <c r="AI66" s="18"/>
      <c r="AJ66" s="5">
        <f>IFERROR(__xludf.DUMMYFUNCTION("""COMPUTED_VALUE"""),45217.0)</f>
        <v>45217</v>
      </c>
      <c r="AK66" s="18"/>
      <c r="AL66" s="5">
        <f>IFERROR(__xludf.DUMMYFUNCTION("""COMPUTED_VALUE"""),45218.0)</f>
        <v>45218</v>
      </c>
      <c r="AM66" s="18"/>
      <c r="AN66" s="5">
        <f>IFERROR(__xludf.DUMMYFUNCTION("""COMPUTED_VALUE"""),45219.0)</f>
        <v>45219</v>
      </c>
      <c r="AO66" s="18"/>
      <c r="AP66" s="5">
        <f>IFERROR(__xludf.DUMMYFUNCTION("""COMPUTED_VALUE"""),45220.0)</f>
        <v>45220</v>
      </c>
      <c r="AQ66" s="18"/>
      <c r="AR66" s="5">
        <f>IFERROR(__xludf.DUMMYFUNCTION("""COMPUTED_VALUE"""),45221.0)</f>
        <v>45221</v>
      </c>
      <c r="AS66" s="18"/>
      <c r="AT66" s="5">
        <f>IFERROR(__xludf.DUMMYFUNCTION("""COMPUTED_VALUE"""),45222.0)</f>
        <v>45222</v>
      </c>
      <c r="AU66" s="18"/>
      <c r="AV66" s="5">
        <f>IFERROR(__xludf.DUMMYFUNCTION("""COMPUTED_VALUE"""),45223.0)</f>
        <v>45223</v>
      </c>
      <c r="AW66" s="18"/>
      <c r="AX66" s="5">
        <f>IFERROR(__xludf.DUMMYFUNCTION("""COMPUTED_VALUE"""),45224.0)</f>
        <v>45224</v>
      </c>
      <c r="AY66" s="18"/>
      <c r="AZ66" s="5">
        <f>IFERROR(__xludf.DUMMYFUNCTION("""COMPUTED_VALUE"""),45225.0)</f>
        <v>45225</v>
      </c>
      <c r="BA66" s="18"/>
      <c r="BB66" s="5">
        <f>IFERROR(__xludf.DUMMYFUNCTION("""COMPUTED_VALUE"""),45226.0)</f>
        <v>45226</v>
      </c>
      <c r="BC66" s="18"/>
      <c r="BD66" s="5">
        <f>IFERROR(__xludf.DUMMYFUNCTION("""COMPUTED_VALUE"""),45227.0)</f>
        <v>45227</v>
      </c>
      <c r="BE66" s="18"/>
      <c r="BF66" s="5">
        <f>IFERROR(__xludf.DUMMYFUNCTION("""COMPUTED_VALUE"""),45228.0)</f>
        <v>45228</v>
      </c>
      <c r="BG66" s="18"/>
      <c r="BH66" s="5">
        <f>IFERROR(__xludf.DUMMYFUNCTION("""COMPUTED_VALUE"""),45229.0)</f>
        <v>45229</v>
      </c>
      <c r="BI66" s="18"/>
      <c r="BJ66" s="5">
        <f>IFERROR(__xludf.DUMMYFUNCTION("""COMPUTED_VALUE"""),45230.0)</f>
        <v>45230</v>
      </c>
      <c r="BK66" s="18"/>
      <c r="BL66" s="7" t="str">
        <f>IFERROR(__xludf.DUMMYFUNCTION("""COMPUTED_VALUE"""),"HORAS EXTRA")</f>
        <v>HORAS EXTRA</v>
      </c>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0"/>
    </row>
    <row r="68" ht="79.5" customHeight="1">
      <c r="B68" s="11"/>
      <c r="D68" s="11"/>
      <c r="F68" s="11"/>
      <c r="H68" s="11"/>
      <c r="J68" s="11"/>
      <c r="L68" s="11"/>
      <c r="N68" s="11"/>
      <c r="P68" s="11"/>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0"/>
    </row>
    <row r="69">
      <c r="A69" s="12" t="str">
        <f>IFERROR(__xludf.DUMMYFUNCTION("""COMPUTED_VALUE"""),"HORAS EXTRA/PRIMA ALIMENTICIA")</f>
        <v>HORAS EXTRA/PRIMA ALIMENTICIA</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
        <f>IFERROR(__xludf.DUMMYFUNCTION("""COMPUTED_VALUE"""),0.0)</f>
        <v>0</v>
      </c>
    </row>
    <row r="70">
      <c r="A70" s="4" t="str">
        <f>IFERROR(__xludf.DUMMYFUNCTION("""COMPUTED_VALUE"""),"NOMBRE")</f>
        <v>NOMBRE</v>
      </c>
      <c r="B70" s="5">
        <f>IFERROR(__xludf.DUMMYFUNCTION("""COMPUTED_VALUE"""),45200.0)</f>
        <v>45200</v>
      </c>
      <c r="C70" s="6"/>
      <c r="D70" s="5">
        <f>IFERROR(__xludf.DUMMYFUNCTION("""COMPUTED_VALUE"""),45201.0)</f>
        <v>45201</v>
      </c>
      <c r="E70" s="6"/>
      <c r="F70" s="5">
        <f>IFERROR(__xludf.DUMMYFUNCTION("""COMPUTED_VALUE"""),45202.0)</f>
        <v>45202</v>
      </c>
      <c r="G70" s="6"/>
      <c r="H70" s="5">
        <f>IFERROR(__xludf.DUMMYFUNCTION("""COMPUTED_VALUE"""),45203.0)</f>
        <v>45203</v>
      </c>
      <c r="I70" s="6"/>
      <c r="J70" s="5">
        <f>IFERROR(__xludf.DUMMYFUNCTION("""COMPUTED_VALUE"""),45204.0)</f>
        <v>45204</v>
      </c>
      <c r="K70" s="6"/>
      <c r="L70" s="5">
        <f>IFERROR(__xludf.DUMMYFUNCTION("""COMPUTED_VALUE"""),45205.0)</f>
        <v>45205</v>
      </c>
      <c r="M70" s="6"/>
      <c r="N70" s="5">
        <f>IFERROR(__xludf.DUMMYFUNCTION("""COMPUTED_VALUE"""),45206.0)</f>
        <v>45206</v>
      </c>
      <c r="O70" s="18"/>
      <c r="P70" s="5">
        <f>IFERROR(__xludf.DUMMYFUNCTION("""COMPUTED_VALUE"""),45207.0)</f>
        <v>45207</v>
      </c>
      <c r="Q70" s="6"/>
      <c r="R70" s="5">
        <f>IFERROR(__xludf.DUMMYFUNCTION("""COMPUTED_VALUE"""),45208.0)</f>
        <v>45208</v>
      </c>
      <c r="S70" s="6"/>
      <c r="T70" s="5">
        <f>IFERROR(__xludf.DUMMYFUNCTION("""COMPUTED_VALUE"""),45209.0)</f>
        <v>45209</v>
      </c>
      <c r="U70" s="18"/>
      <c r="V70" s="5">
        <f>IFERROR(__xludf.DUMMYFUNCTION("""COMPUTED_VALUE"""),45210.0)</f>
        <v>45210</v>
      </c>
      <c r="W70" s="18"/>
      <c r="X70" s="5">
        <f>IFERROR(__xludf.DUMMYFUNCTION("""COMPUTED_VALUE"""),45211.0)</f>
        <v>45211</v>
      </c>
      <c r="Y70" s="18"/>
      <c r="Z70" s="5">
        <f>IFERROR(__xludf.DUMMYFUNCTION("""COMPUTED_VALUE"""),45212.0)</f>
        <v>45212</v>
      </c>
      <c r="AA70" s="18"/>
      <c r="AB70" s="5">
        <f>IFERROR(__xludf.DUMMYFUNCTION("""COMPUTED_VALUE"""),45213.0)</f>
        <v>45213</v>
      </c>
      <c r="AC70" s="18"/>
      <c r="AD70" s="5">
        <f>IFERROR(__xludf.DUMMYFUNCTION("""COMPUTED_VALUE"""),45214.0)</f>
        <v>45214</v>
      </c>
      <c r="AE70" s="18"/>
      <c r="AF70" s="5">
        <f>IFERROR(__xludf.DUMMYFUNCTION("""COMPUTED_VALUE"""),45215.0)</f>
        <v>45215</v>
      </c>
      <c r="AG70" s="18"/>
      <c r="AH70" s="5">
        <f>IFERROR(__xludf.DUMMYFUNCTION("""COMPUTED_VALUE"""),45216.0)</f>
        <v>45216</v>
      </c>
      <c r="AI70" s="18"/>
      <c r="AJ70" s="5">
        <f>IFERROR(__xludf.DUMMYFUNCTION("""COMPUTED_VALUE"""),45217.0)</f>
        <v>45217</v>
      </c>
      <c r="AK70" s="18"/>
      <c r="AL70" s="5">
        <f>IFERROR(__xludf.DUMMYFUNCTION("""COMPUTED_VALUE"""),45218.0)</f>
        <v>45218</v>
      </c>
      <c r="AM70" s="18"/>
      <c r="AN70" s="5">
        <f>IFERROR(__xludf.DUMMYFUNCTION("""COMPUTED_VALUE"""),45219.0)</f>
        <v>45219</v>
      </c>
      <c r="AO70" s="18"/>
      <c r="AP70" s="5">
        <f>IFERROR(__xludf.DUMMYFUNCTION("""COMPUTED_VALUE"""),45220.0)</f>
        <v>45220</v>
      </c>
      <c r="AQ70" s="18"/>
      <c r="AR70" s="5">
        <f>IFERROR(__xludf.DUMMYFUNCTION("""COMPUTED_VALUE"""),45221.0)</f>
        <v>45221</v>
      </c>
      <c r="AS70" s="18"/>
      <c r="AT70" s="5">
        <f>IFERROR(__xludf.DUMMYFUNCTION("""COMPUTED_VALUE"""),45222.0)</f>
        <v>45222</v>
      </c>
      <c r="AU70" s="18"/>
      <c r="AV70" s="5">
        <f>IFERROR(__xludf.DUMMYFUNCTION("""COMPUTED_VALUE"""),45223.0)</f>
        <v>45223</v>
      </c>
      <c r="AW70" s="18"/>
      <c r="AX70" s="5">
        <f>IFERROR(__xludf.DUMMYFUNCTION("""COMPUTED_VALUE"""),45224.0)</f>
        <v>45224</v>
      </c>
      <c r="AY70" s="18"/>
      <c r="AZ70" s="5">
        <f>IFERROR(__xludf.DUMMYFUNCTION("""COMPUTED_VALUE"""),45225.0)</f>
        <v>45225</v>
      </c>
      <c r="BA70" s="18"/>
      <c r="BB70" s="5">
        <f>IFERROR(__xludf.DUMMYFUNCTION("""COMPUTED_VALUE"""),45226.0)</f>
        <v>45226</v>
      </c>
      <c r="BC70" s="18"/>
      <c r="BD70" s="5">
        <f>IFERROR(__xludf.DUMMYFUNCTION("""COMPUTED_VALUE"""),45227.0)</f>
        <v>45227</v>
      </c>
      <c r="BE70" s="18"/>
      <c r="BF70" s="5">
        <f>IFERROR(__xludf.DUMMYFUNCTION("""COMPUTED_VALUE"""),45228.0)</f>
        <v>45228</v>
      </c>
      <c r="BG70" s="18"/>
      <c r="BH70" s="5">
        <f>IFERROR(__xludf.DUMMYFUNCTION("""COMPUTED_VALUE"""),45229.0)</f>
        <v>45229</v>
      </c>
      <c r="BI70" s="18"/>
      <c r="BJ70" s="5">
        <f>IFERROR(__xludf.DUMMYFUNCTION("""COMPUTED_VALUE"""),45230.0)</f>
        <v>45230</v>
      </c>
      <c r="BK70" s="18"/>
      <c r="BL70" s="7" t="str">
        <f>IFERROR(__xludf.DUMMYFUNCTION("""COMPUTED_VALUE"""),"HORAS EXTRA")</f>
        <v>HORAS EXTRA</v>
      </c>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10"/>
    </row>
    <row r="72" ht="79.5" customHeight="1">
      <c r="B72" s="11"/>
      <c r="D72" s="11"/>
      <c r="F72" s="11"/>
      <c r="H72" s="11"/>
      <c r="J72" s="11"/>
      <c r="L72" s="11"/>
      <c r="N72" s="11"/>
      <c r="P72" s="11"/>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0"/>
    </row>
    <row r="73">
      <c r="A73" s="12" t="str">
        <f>IFERROR(__xludf.DUMMYFUNCTION("""COMPUTED_VALUE"""),"HORAS EXTRA/PRIMA ALIMENTICIA")</f>
        <v>HORAS EXTRA/PRIMA ALIMENTICIA</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
        <f>IFERROR(__xludf.DUMMYFUNCTION("""COMPUTED_VALUE"""),0.0)</f>
        <v>0</v>
      </c>
    </row>
    <row r="74">
      <c r="A74" s="4" t="str">
        <f>IFERROR(__xludf.DUMMYFUNCTION("""COMPUTED_VALUE"""),"NOMBRE")</f>
        <v>NOMBRE</v>
      </c>
      <c r="B74" s="5">
        <f>IFERROR(__xludf.DUMMYFUNCTION("""COMPUTED_VALUE"""),45200.0)</f>
        <v>45200</v>
      </c>
      <c r="C74" s="6"/>
      <c r="D74" s="5">
        <f>IFERROR(__xludf.DUMMYFUNCTION("""COMPUTED_VALUE"""),45201.0)</f>
        <v>45201</v>
      </c>
      <c r="E74" s="6"/>
      <c r="F74" s="5">
        <f>IFERROR(__xludf.DUMMYFUNCTION("""COMPUTED_VALUE"""),45202.0)</f>
        <v>45202</v>
      </c>
      <c r="G74" s="6"/>
      <c r="H74" s="5">
        <f>IFERROR(__xludf.DUMMYFUNCTION("""COMPUTED_VALUE"""),45203.0)</f>
        <v>45203</v>
      </c>
      <c r="I74" s="6"/>
      <c r="J74" s="5">
        <f>IFERROR(__xludf.DUMMYFUNCTION("""COMPUTED_VALUE"""),45204.0)</f>
        <v>45204</v>
      </c>
      <c r="K74" s="6"/>
      <c r="L74" s="5">
        <f>IFERROR(__xludf.DUMMYFUNCTION("""COMPUTED_VALUE"""),45205.0)</f>
        <v>45205</v>
      </c>
      <c r="M74" s="6"/>
      <c r="N74" s="5">
        <f>IFERROR(__xludf.DUMMYFUNCTION("""COMPUTED_VALUE"""),45206.0)</f>
        <v>45206</v>
      </c>
      <c r="O74" s="18"/>
      <c r="P74" s="5">
        <f>IFERROR(__xludf.DUMMYFUNCTION("""COMPUTED_VALUE"""),45207.0)</f>
        <v>45207</v>
      </c>
      <c r="Q74" s="6"/>
      <c r="R74" s="5">
        <f>IFERROR(__xludf.DUMMYFUNCTION("""COMPUTED_VALUE"""),45208.0)</f>
        <v>45208</v>
      </c>
      <c r="S74" s="6"/>
      <c r="T74" s="5">
        <f>IFERROR(__xludf.DUMMYFUNCTION("""COMPUTED_VALUE"""),45209.0)</f>
        <v>45209</v>
      </c>
      <c r="U74" s="18"/>
      <c r="V74" s="5">
        <f>IFERROR(__xludf.DUMMYFUNCTION("""COMPUTED_VALUE"""),45210.0)</f>
        <v>45210</v>
      </c>
      <c r="W74" s="18"/>
      <c r="X74" s="5">
        <f>IFERROR(__xludf.DUMMYFUNCTION("""COMPUTED_VALUE"""),45211.0)</f>
        <v>45211</v>
      </c>
      <c r="Y74" s="18"/>
      <c r="Z74" s="5">
        <f>IFERROR(__xludf.DUMMYFUNCTION("""COMPUTED_VALUE"""),45212.0)</f>
        <v>45212</v>
      </c>
      <c r="AA74" s="18"/>
      <c r="AB74" s="5">
        <f>IFERROR(__xludf.DUMMYFUNCTION("""COMPUTED_VALUE"""),45213.0)</f>
        <v>45213</v>
      </c>
      <c r="AC74" s="18"/>
      <c r="AD74" s="5">
        <f>IFERROR(__xludf.DUMMYFUNCTION("""COMPUTED_VALUE"""),45214.0)</f>
        <v>45214</v>
      </c>
      <c r="AE74" s="18"/>
      <c r="AF74" s="5">
        <f>IFERROR(__xludf.DUMMYFUNCTION("""COMPUTED_VALUE"""),45215.0)</f>
        <v>45215</v>
      </c>
      <c r="AG74" s="18"/>
      <c r="AH74" s="5">
        <f>IFERROR(__xludf.DUMMYFUNCTION("""COMPUTED_VALUE"""),45216.0)</f>
        <v>45216</v>
      </c>
      <c r="AI74" s="18"/>
      <c r="AJ74" s="5">
        <f>IFERROR(__xludf.DUMMYFUNCTION("""COMPUTED_VALUE"""),45217.0)</f>
        <v>45217</v>
      </c>
      <c r="AK74" s="18"/>
      <c r="AL74" s="5">
        <f>IFERROR(__xludf.DUMMYFUNCTION("""COMPUTED_VALUE"""),45218.0)</f>
        <v>45218</v>
      </c>
      <c r="AM74" s="18"/>
      <c r="AN74" s="5">
        <f>IFERROR(__xludf.DUMMYFUNCTION("""COMPUTED_VALUE"""),45219.0)</f>
        <v>45219</v>
      </c>
      <c r="AO74" s="18"/>
      <c r="AP74" s="5">
        <f>IFERROR(__xludf.DUMMYFUNCTION("""COMPUTED_VALUE"""),45220.0)</f>
        <v>45220</v>
      </c>
      <c r="AQ74" s="18"/>
      <c r="AR74" s="5">
        <f>IFERROR(__xludf.DUMMYFUNCTION("""COMPUTED_VALUE"""),45221.0)</f>
        <v>45221</v>
      </c>
      <c r="AS74" s="18"/>
      <c r="AT74" s="5">
        <f>IFERROR(__xludf.DUMMYFUNCTION("""COMPUTED_VALUE"""),45222.0)</f>
        <v>45222</v>
      </c>
      <c r="AU74" s="18"/>
      <c r="AV74" s="5">
        <f>IFERROR(__xludf.DUMMYFUNCTION("""COMPUTED_VALUE"""),45223.0)</f>
        <v>45223</v>
      </c>
      <c r="AW74" s="18"/>
      <c r="AX74" s="5">
        <f>IFERROR(__xludf.DUMMYFUNCTION("""COMPUTED_VALUE"""),45224.0)</f>
        <v>45224</v>
      </c>
      <c r="AY74" s="18"/>
      <c r="AZ74" s="5">
        <f>IFERROR(__xludf.DUMMYFUNCTION("""COMPUTED_VALUE"""),45225.0)</f>
        <v>45225</v>
      </c>
      <c r="BA74" s="18"/>
      <c r="BB74" s="5">
        <f>IFERROR(__xludf.DUMMYFUNCTION("""COMPUTED_VALUE"""),45226.0)</f>
        <v>45226</v>
      </c>
      <c r="BC74" s="18"/>
      <c r="BD74" s="5">
        <f>IFERROR(__xludf.DUMMYFUNCTION("""COMPUTED_VALUE"""),45227.0)</f>
        <v>45227</v>
      </c>
      <c r="BE74" s="18"/>
      <c r="BF74" s="5">
        <f>IFERROR(__xludf.DUMMYFUNCTION("""COMPUTED_VALUE"""),45228.0)</f>
        <v>45228</v>
      </c>
      <c r="BG74" s="18"/>
      <c r="BH74" s="5">
        <f>IFERROR(__xludf.DUMMYFUNCTION("""COMPUTED_VALUE"""),45229.0)</f>
        <v>45229</v>
      </c>
      <c r="BI74" s="18"/>
      <c r="BJ74" s="5">
        <f>IFERROR(__xludf.DUMMYFUNCTION("""COMPUTED_VALUE"""),45230.0)</f>
        <v>45230</v>
      </c>
      <c r="BK74" s="18"/>
      <c r="BL74" s="7" t="str">
        <f>IFERROR(__xludf.DUMMYFUNCTION("""COMPUTED_VALUE"""),"HORAS EXTRA")</f>
        <v>HORAS EXTRA</v>
      </c>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10"/>
    </row>
    <row r="76" ht="79.5" customHeight="1">
      <c r="B76" s="11"/>
      <c r="D76" s="11"/>
      <c r="F76" s="11"/>
      <c r="H76" s="11"/>
      <c r="J76" s="11"/>
      <c r="L76" s="11"/>
      <c r="N76" s="11"/>
      <c r="P76" s="11"/>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0"/>
    </row>
    <row r="77">
      <c r="A77" s="12" t="str">
        <f>IFERROR(__xludf.DUMMYFUNCTION("""COMPUTED_VALUE"""),"HORAS EXTRA/PRIMA ALIMENTICIA")</f>
        <v>HORAS EXTRA/PRIMA ALIMENTICIA</v>
      </c>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
        <f>IFERROR(__xludf.DUMMYFUNCTION("""COMPUTED_VALUE"""),0.0)</f>
        <v>0</v>
      </c>
    </row>
    <row r="78">
      <c r="A78" s="4" t="str">
        <f>IFERROR(__xludf.DUMMYFUNCTION("""COMPUTED_VALUE"""),"NOMBRE")</f>
        <v>NOMBRE</v>
      </c>
      <c r="B78" s="5">
        <f>IFERROR(__xludf.DUMMYFUNCTION("""COMPUTED_VALUE"""),45200.0)</f>
        <v>45200</v>
      </c>
      <c r="C78" s="6"/>
      <c r="D78" s="5">
        <f>IFERROR(__xludf.DUMMYFUNCTION("""COMPUTED_VALUE"""),45201.0)</f>
        <v>45201</v>
      </c>
      <c r="E78" s="6"/>
      <c r="F78" s="5">
        <f>IFERROR(__xludf.DUMMYFUNCTION("""COMPUTED_VALUE"""),45202.0)</f>
        <v>45202</v>
      </c>
      <c r="G78" s="6"/>
      <c r="H78" s="5">
        <f>IFERROR(__xludf.DUMMYFUNCTION("""COMPUTED_VALUE"""),45203.0)</f>
        <v>45203</v>
      </c>
      <c r="I78" s="6"/>
      <c r="J78" s="5">
        <f>IFERROR(__xludf.DUMMYFUNCTION("""COMPUTED_VALUE"""),45204.0)</f>
        <v>45204</v>
      </c>
      <c r="K78" s="6"/>
      <c r="L78" s="5">
        <f>IFERROR(__xludf.DUMMYFUNCTION("""COMPUTED_VALUE"""),45205.0)</f>
        <v>45205</v>
      </c>
      <c r="M78" s="6"/>
      <c r="N78" s="5">
        <f>IFERROR(__xludf.DUMMYFUNCTION("""COMPUTED_VALUE"""),45206.0)</f>
        <v>45206</v>
      </c>
      <c r="O78" s="18"/>
      <c r="P78" s="5">
        <f>IFERROR(__xludf.DUMMYFUNCTION("""COMPUTED_VALUE"""),45207.0)</f>
        <v>45207</v>
      </c>
      <c r="Q78" s="6"/>
      <c r="R78" s="5">
        <f>IFERROR(__xludf.DUMMYFUNCTION("""COMPUTED_VALUE"""),45208.0)</f>
        <v>45208</v>
      </c>
      <c r="S78" s="6"/>
      <c r="T78" s="5">
        <f>IFERROR(__xludf.DUMMYFUNCTION("""COMPUTED_VALUE"""),45209.0)</f>
        <v>45209</v>
      </c>
      <c r="U78" s="18"/>
      <c r="V78" s="5">
        <f>IFERROR(__xludf.DUMMYFUNCTION("""COMPUTED_VALUE"""),45210.0)</f>
        <v>45210</v>
      </c>
      <c r="W78" s="18"/>
      <c r="X78" s="5">
        <f>IFERROR(__xludf.DUMMYFUNCTION("""COMPUTED_VALUE"""),45211.0)</f>
        <v>45211</v>
      </c>
      <c r="Y78" s="18"/>
      <c r="Z78" s="5">
        <f>IFERROR(__xludf.DUMMYFUNCTION("""COMPUTED_VALUE"""),45212.0)</f>
        <v>45212</v>
      </c>
      <c r="AA78" s="18"/>
      <c r="AB78" s="5">
        <f>IFERROR(__xludf.DUMMYFUNCTION("""COMPUTED_VALUE"""),45213.0)</f>
        <v>45213</v>
      </c>
      <c r="AC78" s="18"/>
      <c r="AD78" s="5">
        <f>IFERROR(__xludf.DUMMYFUNCTION("""COMPUTED_VALUE"""),45214.0)</f>
        <v>45214</v>
      </c>
      <c r="AE78" s="18"/>
      <c r="AF78" s="5">
        <f>IFERROR(__xludf.DUMMYFUNCTION("""COMPUTED_VALUE"""),45215.0)</f>
        <v>45215</v>
      </c>
      <c r="AG78" s="18"/>
      <c r="AH78" s="5">
        <f>IFERROR(__xludf.DUMMYFUNCTION("""COMPUTED_VALUE"""),45216.0)</f>
        <v>45216</v>
      </c>
      <c r="AI78" s="18"/>
      <c r="AJ78" s="5">
        <f>IFERROR(__xludf.DUMMYFUNCTION("""COMPUTED_VALUE"""),45217.0)</f>
        <v>45217</v>
      </c>
      <c r="AK78" s="18"/>
      <c r="AL78" s="5">
        <f>IFERROR(__xludf.DUMMYFUNCTION("""COMPUTED_VALUE"""),45218.0)</f>
        <v>45218</v>
      </c>
      <c r="AM78" s="18"/>
      <c r="AN78" s="5">
        <f>IFERROR(__xludf.DUMMYFUNCTION("""COMPUTED_VALUE"""),45219.0)</f>
        <v>45219</v>
      </c>
      <c r="AO78" s="18"/>
      <c r="AP78" s="5">
        <f>IFERROR(__xludf.DUMMYFUNCTION("""COMPUTED_VALUE"""),45220.0)</f>
        <v>45220</v>
      </c>
      <c r="AQ78" s="18"/>
      <c r="AR78" s="5">
        <f>IFERROR(__xludf.DUMMYFUNCTION("""COMPUTED_VALUE"""),45221.0)</f>
        <v>45221</v>
      </c>
      <c r="AS78" s="18"/>
      <c r="AT78" s="5">
        <f>IFERROR(__xludf.DUMMYFUNCTION("""COMPUTED_VALUE"""),45222.0)</f>
        <v>45222</v>
      </c>
      <c r="AU78" s="18"/>
      <c r="AV78" s="5">
        <f>IFERROR(__xludf.DUMMYFUNCTION("""COMPUTED_VALUE"""),45223.0)</f>
        <v>45223</v>
      </c>
      <c r="AW78" s="18"/>
      <c r="AX78" s="5">
        <f>IFERROR(__xludf.DUMMYFUNCTION("""COMPUTED_VALUE"""),45224.0)</f>
        <v>45224</v>
      </c>
      <c r="AY78" s="18"/>
      <c r="AZ78" s="5">
        <f>IFERROR(__xludf.DUMMYFUNCTION("""COMPUTED_VALUE"""),45225.0)</f>
        <v>45225</v>
      </c>
      <c r="BA78" s="18"/>
      <c r="BB78" s="5">
        <f>IFERROR(__xludf.DUMMYFUNCTION("""COMPUTED_VALUE"""),45226.0)</f>
        <v>45226</v>
      </c>
      <c r="BC78" s="18"/>
      <c r="BD78" s="5">
        <f>IFERROR(__xludf.DUMMYFUNCTION("""COMPUTED_VALUE"""),45227.0)</f>
        <v>45227</v>
      </c>
      <c r="BE78" s="18"/>
      <c r="BF78" s="5">
        <f>IFERROR(__xludf.DUMMYFUNCTION("""COMPUTED_VALUE"""),45228.0)</f>
        <v>45228</v>
      </c>
      <c r="BG78" s="18"/>
      <c r="BH78" s="5">
        <f>IFERROR(__xludf.DUMMYFUNCTION("""COMPUTED_VALUE"""),45229.0)</f>
        <v>45229</v>
      </c>
      <c r="BI78" s="18"/>
      <c r="BJ78" s="5">
        <f>IFERROR(__xludf.DUMMYFUNCTION("""COMPUTED_VALUE"""),45230.0)</f>
        <v>45230</v>
      </c>
      <c r="BK78" s="18"/>
      <c r="BL78" s="7" t="str">
        <f>IFERROR(__xludf.DUMMYFUNCTION("""COMPUTED_VALUE"""),"HORAS EXTRA")</f>
        <v>HORAS EXTRA</v>
      </c>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10"/>
    </row>
    <row r="80" ht="79.5" customHeight="1">
      <c r="B80" s="11"/>
      <c r="D80" s="11"/>
      <c r="F80" s="11"/>
      <c r="H80" s="11"/>
      <c r="J80" s="11"/>
      <c r="L80" s="11"/>
      <c r="N80" s="11"/>
      <c r="P80" s="11"/>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0"/>
    </row>
    <row r="81">
      <c r="A81" s="12" t="str">
        <f>IFERROR(__xludf.DUMMYFUNCTION("""COMPUTED_VALUE"""),"HORAS EXTRA/PRIMA ALIMENTICIA")</f>
        <v>HORAS EXTRA/PRIMA ALIMENTICIA</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
        <f>IFERROR(__xludf.DUMMYFUNCTION("""COMPUTED_VALUE"""),0.0)</f>
        <v>0</v>
      </c>
    </row>
    <row r="82">
      <c r="A82" s="4" t="str">
        <f>IFERROR(__xludf.DUMMYFUNCTION("""COMPUTED_VALUE"""),"NOMBRE")</f>
        <v>NOMBRE</v>
      </c>
      <c r="B82" s="5">
        <f>IFERROR(__xludf.DUMMYFUNCTION("""COMPUTED_VALUE"""),45200.0)</f>
        <v>45200</v>
      </c>
      <c r="C82" s="6"/>
      <c r="D82" s="5">
        <f>IFERROR(__xludf.DUMMYFUNCTION("""COMPUTED_VALUE"""),45201.0)</f>
        <v>45201</v>
      </c>
      <c r="E82" s="6"/>
      <c r="F82" s="5">
        <f>IFERROR(__xludf.DUMMYFUNCTION("""COMPUTED_VALUE"""),45202.0)</f>
        <v>45202</v>
      </c>
      <c r="G82" s="6"/>
      <c r="H82" s="5">
        <f>IFERROR(__xludf.DUMMYFUNCTION("""COMPUTED_VALUE"""),45203.0)</f>
        <v>45203</v>
      </c>
      <c r="I82" s="6"/>
      <c r="J82" s="5">
        <f>IFERROR(__xludf.DUMMYFUNCTION("""COMPUTED_VALUE"""),45204.0)</f>
        <v>45204</v>
      </c>
      <c r="K82" s="6"/>
      <c r="L82" s="5">
        <f>IFERROR(__xludf.DUMMYFUNCTION("""COMPUTED_VALUE"""),45205.0)</f>
        <v>45205</v>
      </c>
      <c r="M82" s="6"/>
      <c r="N82" s="5">
        <f>IFERROR(__xludf.DUMMYFUNCTION("""COMPUTED_VALUE"""),45206.0)</f>
        <v>45206</v>
      </c>
      <c r="O82" s="18"/>
      <c r="P82" s="5">
        <f>IFERROR(__xludf.DUMMYFUNCTION("""COMPUTED_VALUE"""),45207.0)</f>
        <v>45207</v>
      </c>
      <c r="Q82" s="6"/>
      <c r="R82" s="5">
        <f>IFERROR(__xludf.DUMMYFUNCTION("""COMPUTED_VALUE"""),45208.0)</f>
        <v>45208</v>
      </c>
      <c r="S82" s="6"/>
      <c r="T82" s="5">
        <f>IFERROR(__xludf.DUMMYFUNCTION("""COMPUTED_VALUE"""),45209.0)</f>
        <v>45209</v>
      </c>
      <c r="U82" s="18"/>
      <c r="V82" s="5">
        <f>IFERROR(__xludf.DUMMYFUNCTION("""COMPUTED_VALUE"""),45210.0)</f>
        <v>45210</v>
      </c>
      <c r="W82" s="18"/>
      <c r="X82" s="5">
        <f>IFERROR(__xludf.DUMMYFUNCTION("""COMPUTED_VALUE"""),45211.0)</f>
        <v>45211</v>
      </c>
      <c r="Y82" s="18"/>
      <c r="Z82" s="5">
        <f>IFERROR(__xludf.DUMMYFUNCTION("""COMPUTED_VALUE"""),45212.0)</f>
        <v>45212</v>
      </c>
      <c r="AA82" s="18"/>
      <c r="AB82" s="5">
        <f>IFERROR(__xludf.DUMMYFUNCTION("""COMPUTED_VALUE"""),45213.0)</f>
        <v>45213</v>
      </c>
      <c r="AC82" s="18"/>
      <c r="AD82" s="5">
        <f>IFERROR(__xludf.DUMMYFUNCTION("""COMPUTED_VALUE"""),45214.0)</f>
        <v>45214</v>
      </c>
      <c r="AE82" s="18"/>
      <c r="AF82" s="5">
        <f>IFERROR(__xludf.DUMMYFUNCTION("""COMPUTED_VALUE"""),45215.0)</f>
        <v>45215</v>
      </c>
      <c r="AG82" s="18"/>
      <c r="AH82" s="5">
        <f>IFERROR(__xludf.DUMMYFUNCTION("""COMPUTED_VALUE"""),45216.0)</f>
        <v>45216</v>
      </c>
      <c r="AI82" s="18"/>
      <c r="AJ82" s="5">
        <f>IFERROR(__xludf.DUMMYFUNCTION("""COMPUTED_VALUE"""),45217.0)</f>
        <v>45217</v>
      </c>
      <c r="AK82" s="18"/>
      <c r="AL82" s="5">
        <f>IFERROR(__xludf.DUMMYFUNCTION("""COMPUTED_VALUE"""),45218.0)</f>
        <v>45218</v>
      </c>
      <c r="AM82" s="18"/>
      <c r="AN82" s="5">
        <f>IFERROR(__xludf.DUMMYFUNCTION("""COMPUTED_VALUE"""),45219.0)</f>
        <v>45219</v>
      </c>
      <c r="AO82" s="18"/>
      <c r="AP82" s="5">
        <f>IFERROR(__xludf.DUMMYFUNCTION("""COMPUTED_VALUE"""),45220.0)</f>
        <v>45220</v>
      </c>
      <c r="AQ82" s="18"/>
      <c r="AR82" s="5">
        <f>IFERROR(__xludf.DUMMYFUNCTION("""COMPUTED_VALUE"""),45221.0)</f>
        <v>45221</v>
      </c>
      <c r="AS82" s="18"/>
      <c r="AT82" s="5">
        <f>IFERROR(__xludf.DUMMYFUNCTION("""COMPUTED_VALUE"""),45222.0)</f>
        <v>45222</v>
      </c>
      <c r="AU82" s="18"/>
      <c r="AV82" s="5">
        <f>IFERROR(__xludf.DUMMYFUNCTION("""COMPUTED_VALUE"""),45223.0)</f>
        <v>45223</v>
      </c>
      <c r="AW82" s="18"/>
      <c r="AX82" s="5">
        <f>IFERROR(__xludf.DUMMYFUNCTION("""COMPUTED_VALUE"""),45224.0)</f>
        <v>45224</v>
      </c>
      <c r="AY82" s="18"/>
      <c r="AZ82" s="5">
        <f>IFERROR(__xludf.DUMMYFUNCTION("""COMPUTED_VALUE"""),45225.0)</f>
        <v>45225</v>
      </c>
      <c r="BA82" s="18"/>
      <c r="BB82" s="5">
        <f>IFERROR(__xludf.DUMMYFUNCTION("""COMPUTED_VALUE"""),45226.0)</f>
        <v>45226</v>
      </c>
      <c r="BC82" s="18"/>
      <c r="BD82" s="5">
        <f>IFERROR(__xludf.DUMMYFUNCTION("""COMPUTED_VALUE"""),45227.0)</f>
        <v>45227</v>
      </c>
      <c r="BE82" s="18"/>
      <c r="BF82" s="5">
        <f>IFERROR(__xludf.DUMMYFUNCTION("""COMPUTED_VALUE"""),45228.0)</f>
        <v>45228</v>
      </c>
      <c r="BG82" s="18"/>
      <c r="BH82" s="5">
        <f>IFERROR(__xludf.DUMMYFUNCTION("""COMPUTED_VALUE"""),45229.0)</f>
        <v>45229</v>
      </c>
      <c r="BI82" s="18"/>
      <c r="BJ82" s="5">
        <f>IFERROR(__xludf.DUMMYFUNCTION("""COMPUTED_VALUE"""),45230.0)</f>
        <v>45230</v>
      </c>
      <c r="BK82" s="18"/>
      <c r="BL82" s="7" t="str">
        <f>IFERROR(__xludf.DUMMYFUNCTION("""COMPUTED_VALUE"""),"HORAS EXTRA")</f>
        <v>HORAS EXTRA</v>
      </c>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10"/>
    </row>
    <row r="84" ht="79.5" customHeight="1">
      <c r="B84" s="11"/>
      <c r="D84" s="11"/>
      <c r="F84" s="11"/>
      <c r="H84" s="11"/>
      <c r="J84" s="11"/>
      <c r="L84" s="11"/>
      <c r="N84" s="11"/>
      <c r="P84" s="11"/>
      <c r="R84" s="11"/>
      <c r="T84" s="11"/>
      <c r="V84" s="11"/>
      <c r="X84" s="11"/>
      <c r="Z84" s="11"/>
      <c r="AB84" s="11"/>
      <c r="AD84" s="11"/>
      <c r="AF84" s="11"/>
      <c r="AH84" s="11"/>
      <c r="AJ84" s="11"/>
      <c r="AL84" s="11"/>
      <c r="AN84" s="11"/>
      <c r="AP84" s="11"/>
      <c r="AR84" s="11"/>
      <c r="AT84" s="11"/>
      <c r="AV84" s="11"/>
      <c r="AX84" s="11"/>
      <c r="AZ84" s="11"/>
      <c r="BB84" s="11"/>
      <c r="BD84" s="11"/>
      <c r="BF84" s="11"/>
      <c r="BH84" s="11"/>
      <c r="BJ84" s="11"/>
      <c r="BL84" s="10"/>
    </row>
    <row r="85">
      <c r="A85" s="12" t="str">
        <f>IFERROR(__xludf.DUMMYFUNCTION("""COMPUTED_VALUE"""),"HORAS EXTRA/PRIMA ALIMENTICIA")</f>
        <v>HORAS EXTRA/PRIMA ALIMENTICIA</v>
      </c>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
        <f>IFERROR(__xludf.DUMMYFUNCTION("""COMPUTED_VALUE"""),0.0)</f>
        <v>0</v>
      </c>
    </row>
    <row r="86">
      <c r="A86" s="4" t="str">
        <f>IFERROR(__xludf.DUMMYFUNCTION("""COMPUTED_VALUE"""),"NOMBRE")</f>
        <v>NOMBRE</v>
      </c>
      <c r="B86" s="5">
        <f>IFERROR(__xludf.DUMMYFUNCTION("""COMPUTED_VALUE"""),45200.0)</f>
        <v>45200</v>
      </c>
      <c r="C86" s="6"/>
      <c r="D86" s="5">
        <f>IFERROR(__xludf.DUMMYFUNCTION("""COMPUTED_VALUE"""),45201.0)</f>
        <v>45201</v>
      </c>
      <c r="E86" s="6"/>
      <c r="F86" s="5">
        <f>IFERROR(__xludf.DUMMYFUNCTION("""COMPUTED_VALUE"""),45202.0)</f>
        <v>45202</v>
      </c>
      <c r="G86" s="6"/>
      <c r="H86" s="5">
        <f>IFERROR(__xludf.DUMMYFUNCTION("""COMPUTED_VALUE"""),45203.0)</f>
        <v>45203</v>
      </c>
      <c r="I86" s="6"/>
      <c r="J86" s="5">
        <f>IFERROR(__xludf.DUMMYFUNCTION("""COMPUTED_VALUE"""),45204.0)</f>
        <v>45204</v>
      </c>
      <c r="K86" s="6"/>
      <c r="L86" s="5">
        <f>IFERROR(__xludf.DUMMYFUNCTION("""COMPUTED_VALUE"""),45205.0)</f>
        <v>45205</v>
      </c>
      <c r="M86" s="6"/>
      <c r="N86" s="5">
        <f>IFERROR(__xludf.DUMMYFUNCTION("""COMPUTED_VALUE"""),45206.0)</f>
        <v>45206</v>
      </c>
      <c r="O86" s="18"/>
      <c r="P86" s="5">
        <f>IFERROR(__xludf.DUMMYFUNCTION("""COMPUTED_VALUE"""),45207.0)</f>
        <v>45207</v>
      </c>
      <c r="Q86" s="6"/>
      <c r="R86" s="5">
        <f>IFERROR(__xludf.DUMMYFUNCTION("""COMPUTED_VALUE"""),45208.0)</f>
        <v>45208</v>
      </c>
      <c r="S86" s="6"/>
      <c r="T86" s="5">
        <f>IFERROR(__xludf.DUMMYFUNCTION("""COMPUTED_VALUE"""),45209.0)</f>
        <v>45209</v>
      </c>
      <c r="U86" s="18"/>
      <c r="V86" s="5">
        <f>IFERROR(__xludf.DUMMYFUNCTION("""COMPUTED_VALUE"""),45210.0)</f>
        <v>45210</v>
      </c>
      <c r="W86" s="18"/>
      <c r="X86" s="5">
        <f>IFERROR(__xludf.DUMMYFUNCTION("""COMPUTED_VALUE"""),45211.0)</f>
        <v>45211</v>
      </c>
      <c r="Y86" s="18"/>
      <c r="Z86" s="5">
        <f>IFERROR(__xludf.DUMMYFUNCTION("""COMPUTED_VALUE"""),45212.0)</f>
        <v>45212</v>
      </c>
      <c r="AA86" s="18"/>
      <c r="AB86" s="5">
        <f>IFERROR(__xludf.DUMMYFUNCTION("""COMPUTED_VALUE"""),45213.0)</f>
        <v>45213</v>
      </c>
      <c r="AC86" s="18"/>
      <c r="AD86" s="5">
        <f>IFERROR(__xludf.DUMMYFUNCTION("""COMPUTED_VALUE"""),45214.0)</f>
        <v>45214</v>
      </c>
      <c r="AE86" s="18"/>
      <c r="AF86" s="5">
        <f>IFERROR(__xludf.DUMMYFUNCTION("""COMPUTED_VALUE"""),45215.0)</f>
        <v>45215</v>
      </c>
      <c r="AG86" s="18"/>
      <c r="AH86" s="5">
        <f>IFERROR(__xludf.DUMMYFUNCTION("""COMPUTED_VALUE"""),45216.0)</f>
        <v>45216</v>
      </c>
      <c r="AI86" s="18"/>
      <c r="AJ86" s="5">
        <f>IFERROR(__xludf.DUMMYFUNCTION("""COMPUTED_VALUE"""),45217.0)</f>
        <v>45217</v>
      </c>
      <c r="AK86" s="18"/>
      <c r="AL86" s="5">
        <f>IFERROR(__xludf.DUMMYFUNCTION("""COMPUTED_VALUE"""),45218.0)</f>
        <v>45218</v>
      </c>
      <c r="AM86" s="18"/>
      <c r="AN86" s="5">
        <f>IFERROR(__xludf.DUMMYFUNCTION("""COMPUTED_VALUE"""),45219.0)</f>
        <v>45219</v>
      </c>
      <c r="AO86" s="18"/>
      <c r="AP86" s="5">
        <f>IFERROR(__xludf.DUMMYFUNCTION("""COMPUTED_VALUE"""),45220.0)</f>
        <v>45220</v>
      </c>
      <c r="AQ86" s="18"/>
      <c r="AR86" s="5">
        <f>IFERROR(__xludf.DUMMYFUNCTION("""COMPUTED_VALUE"""),45221.0)</f>
        <v>45221</v>
      </c>
      <c r="AS86" s="18"/>
      <c r="AT86" s="5">
        <f>IFERROR(__xludf.DUMMYFUNCTION("""COMPUTED_VALUE"""),45222.0)</f>
        <v>45222</v>
      </c>
      <c r="AU86" s="18"/>
      <c r="AV86" s="5">
        <f>IFERROR(__xludf.DUMMYFUNCTION("""COMPUTED_VALUE"""),45223.0)</f>
        <v>45223</v>
      </c>
      <c r="AW86" s="18"/>
      <c r="AX86" s="5">
        <f>IFERROR(__xludf.DUMMYFUNCTION("""COMPUTED_VALUE"""),45224.0)</f>
        <v>45224</v>
      </c>
      <c r="AY86" s="18"/>
      <c r="AZ86" s="5">
        <f>IFERROR(__xludf.DUMMYFUNCTION("""COMPUTED_VALUE"""),45225.0)</f>
        <v>45225</v>
      </c>
      <c r="BA86" s="18"/>
      <c r="BB86" s="5">
        <f>IFERROR(__xludf.DUMMYFUNCTION("""COMPUTED_VALUE"""),45226.0)</f>
        <v>45226</v>
      </c>
      <c r="BC86" s="18"/>
      <c r="BD86" s="5">
        <f>IFERROR(__xludf.DUMMYFUNCTION("""COMPUTED_VALUE"""),45227.0)</f>
        <v>45227</v>
      </c>
      <c r="BE86" s="18"/>
      <c r="BF86" s="5">
        <f>IFERROR(__xludf.DUMMYFUNCTION("""COMPUTED_VALUE"""),45228.0)</f>
        <v>45228</v>
      </c>
      <c r="BG86" s="18"/>
      <c r="BH86" s="5">
        <f>IFERROR(__xludf.DUMMYFUNCTION("""COMPUTED_VALUE"""),45229.0)</f>
        <v>45229</v>
      </c>
      <c r="BI86" s="18"/>
      <c r="BJ86" s="5">
        <f>IFERROR(__xludf.DUMMYFUNCTION("""COMPUTED_VALUE"""),45230.0)</f>
        <v>45230</v>
      </c>
      <c r="BK86" s="18"/>
      <c r="BL86" s="7" t="str">
        <f>IFERROR(__xludf.DUMMYFUNCTION("""COMPUTED_VALUE"""),"HORAS EXTRA")</f>
        <v>HORAS EXTRA</v>
      </c>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10"/>
    </row>
    <row r="88" ht="79.5" customHeight="1">
      <c r="B88" s="11"/>
      <c r="D88" s="11"/>
      <c r="F88" s="11"/>
      <c r="H88" s="11"/>
      <c r="J88" s="11"/>
      <c r="L88" s="11"/>
      <c r="N88" s="11"/>
      <c r="P88" s="11"/>
      <c r="R88" s="11"/>
      <c r="T88" s="11"/>
      <c r="V88" s="11"/>
      <c r="X88" s="11"/>
      <c r="Z88" s="11"/>
      <c r="AB88" s="11"/>
      <c r="AD88" s="11"/>
      <c r="AF88" s="11"/>
      <c r="AH88" s="11"/>
      <c r="AJ88" s="11"/>
      <c r="AL88" s="11"/>
      <c r="AN88" s="11"/>
      <c r="AP88" s="11"/>
      <c r="AR88" s="11"/>
      <c r="AT88" s="11"/>
      <c r="AV88" s="11"/>
      <c r="AX88" s="11"/>
      <c r="AZ88" s="11"/>
      <c r="BB88" s="11"/>
      <c r="BD88" s="11"/>
      <c r="BF88" s="11"/>
      <c r="BH88" s="11"/>
      <c r="BJ88" s="11"/>
      <c r="BL88" s="10"/>
    </row>
    <row r="89">
      <c r="A89" s="12" t="str">
        <f>IFERROR(__xludf.DUMMYFUNCTION("""COMPUTED_VALUE"""),"HORAS EXTRA/PRIMA ALIMENTICIA")</f>
        <v>HORAS EXTRA/PRIMA ALIMENTICIA</v>
      </c>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
        <f>IFERROR(__xludf.DUMMYFUNCTION("""COMPUTED_VALUE"""),0.0)</f>
        <v>0</v>
      </c>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6"/>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3"/>
      <c r="AC91" s="2"/>
      <c r="AD91" s="2"/>
      <c r="AE91" s="2"/>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3"/>
      <c r="AC92" s="2"/>
      <c r="AD92" s="2"/>
      <c r="AE92" s="2"/>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3"/>
      <c r="AC93" s="2"/>
      <c r="AD93" s="2"/>
      <c r="AE93" s="2"/>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3"/>
      <c r="AC94" s="2"/>
      <c r="AD94" s="2"/>
      <c r="AE94" s="2"/>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3"/>
      <c r="AC95" s="2"/>
      <c r="AD95" s="2"/>
      <c r="AE95" s="2"/>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3"/>
      <c r="AC96" s="2"/>
      <c r="AD96" s="2"/>
      <c r="AE96" s="2"/>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3"/>
      <c r="AC97" s="2"/>
      <c r="AD97" s="2"/>
      <c r="AE97" s="2"/>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3"/>
      <c r="AC98" s="2"/>
      <c r="AD98" s="2"/>
      <c r="AE98" s="2"/>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3"/>
      <c r="AC99" s="2"/>
      <c r="AD99" s="2"/>
      <c r="AE99" s="2"/>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3"/>
      <c r="AC100" s="2"/>
      <c r="AD100" s="2"/>
      <c r="AE100" s="2"/>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BH40:BI40"/>
    <mergeCell ref="BJ40:BK40"/>
    <mergeCell ref="AT40:AU40"/>
    <mergeCell ref="AV40:AW40"/>
    <mergeCell ref="AX40:AY40"/>
    <mergeCell ref="AZ40:BA40"/>
    <mergeCell ref="BB40:BC40"/>
    <mergeCell ref="BD40:BE40"/>
    <mergeCell ref="BF40:BG40"/>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N16:O16"/>
    <mergeCell ref="P16:Q16"/>
    <mergeCell ref="R16:S16"/>
    <mergeCell ref="T16:U16"/>
    <mergeCell ref="V16:W16"/>
    <mergeCell ref="X16:Y16"/>
    <mergeCell ref="Z16:AA16"/>
    <mergeCell ref="AP16:AQ16"/>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BD20:BE20"/>
    <mergeCell ref="BF20:BG20"/>
    <mergeCell ref="BH20:BI20"/>
    <mergeCell ref="BJ20:BK20"/>
    <mergeCell ref="AP20:AQ20"/>
    <mergeCell ref="AR20:AS20"/>
    <mergeCell ref="AT20:AU20"/>
    <mergeCell ref="AV20:AW20"/>
    <mergeCell ref="AX20:AY20"/>
    <mergeCell ref="AZ20:BA20"/>
    <mergeCell ref="BB20:BC20"/>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AD24:AE24"/>
    <mergeCell ref="AF24:AG24"/>
    <mergeCell ref="AH24:AI24"/>
    <mergeCell ref="AJ24:AK24"/>
    <mergeCell ref="AL24:AM24"/>
    <mergeCell ref="AN24:AO24"/>
    <mergeCell ref="BD24:BE24"/>
    <mergeCell ref="BF24:BG24"/>
    <mergeCell ref="BH24:BI24"/>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27:A28"/>
    <mergeCell ref="B28:C28"/>
    <mergeCell ref="D28:E28"/>
    <mergeCell ref="F28:G28"/>
    <mergeCell ref="H28:I28"/>
    <mergeCell ref="J28:K28"/>
    <mergeCell ref="L28:M28"/>
    <mergeCell ref="N28:O28"/>
    <mergeCell ref="P28:Q28"/>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BD72:BE72"/>
    <mergeCell ref="BF72:BG72"/>
    <mergeCell ref="BH72:BI72"/>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75:A76"/>
    <mergeCell ref="B76:C76"/>
    <mergeCell ref="D76:E76"/>
    <mergeCell ref="F76:G76"/>
    <mergeCell ref="H76:I76"/>
    <mergeCell ref="J76:K76"/>
    <mergeCell ref="L76:M76"/>
    <mergeCell ref="N76:O76"/>
    <mergeCell ref="P76:Q76"/>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BH88:BI88"/>
    <mergeCell ref="BJ88:BK88"/>
    <mergeCell ref="AT88:AU88"/>
    <mergeCell ref="AV88:AW88"/>
    <mergeCell ref="AX88:AY88"/>
    <mergeCell ref="AZ88:BA88"/>
    <mergeCell ref="BB88:BC88"/>
    <mergeCell ref="BD88:BE88"/>
    <mergeCell ref="BF88:BG88"/>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BD84:BE84"/>
    <mergeCell ref="BF84:BG84"/>
    <mergeCell ref="BH84:BI84"/>
    <mergeCell ref="BJ84:BK84"/>
    <mergeCell ref="AP84:AQ84"/>
    <mergeCell ref="AR84:AS84"/>
    <mergeCell ref="AT84:AU84"/>
    <mergeCell ref="AV84:AW84"/>
    <mergeCell ref="AX84:AY84"/>
    <mergeCell ref="AZ84:BA84"/>
    <mergeCell ref="BB84:BC84"/>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N52:O52"/>
    <mergeCell ref="P52:Q52"/>
    <mergeCell ref="R52:S52"/>
    <mergeCell ref="T52:U52"/>
    <mergeCell ref="V52:W52"/>
    <mergeCell ref="X52:Y52"/>
    <mergeCell ref="Z52:AA52"/>
    <mergeCell ref="AP52:AQ52"/>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BD56:BE56"/>
    <mergeCell ref="BF56:BG56"/>
    <mergeCell ref="BH56:BI56"/>
    <mergeCell ref="BJ56:BK56"/>
    <mergeCell ref="AP56:AQ56"/>
    <mergeCell ref="AR56:AS56"/>
    <mergeCell ref="AT56:AU56"/>
    <mergeCell ref="AV56:AW56"/>
    <mergeCell ref="AX56:AY56"/>
    <mergeCell ref="AZ56:BA56"/>
    <mergeCell ref="BB56:BC56"/>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AD60:AE60"/>
    <mergeCell ref="AF60:AG60"/>
    <mergeCell ref="AH60:AI60"/>
    <mergeCell ref="AJ60:AK60"/>
    <mergeCell ref="AL60:AM60"/>
    <mergeCell ref="AN60:AO60"/>
    <mergeCell ref="BD60:BE60"/>
    <mergeCell ref="BF60:BG60"/>
    <mergeCell ref="BH60:BI60"/>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63:A64"/>
    <mergeCell ref="B64:C64"/>
    <mergeCell ref="D64:E64"/>
    <mergeCell ref="F64:G64"/>
    <mergeCell ref="H64:I64"/>
    <mergeCell ref="J64:K64"/>
    <mergeCell ref="L64:M64"/>
    <mergeCell ref="N64:O64"/>
    <mergeCell ref="P64:Q64"/>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D80:BE80"/>
    <mergeCell ref="BF80:BG80"/>
    <mergeCell ref="BH80:BI80"/>
    <mergeCell ref="BJ80:BK80"/>
    <mergeCell ref="AP80:AQ80"/>
    <mergeCell ref="AR80:AS80"/>
    <mergeCell ref="AT80:AU80"/>
    <mergeCell ref="AV80:AW80"/>
    <mergeCell ref="AX80:AY80"/>
    <mergeCell ref="AZ80:BA80"/>
    <mergeCell ref="BB80:BC80"/>
    <mergeCell ref="A79:A80"/>
    <mergeCell ref="B80:C80"/>
    <mergeCell ref="D80:E80"/>
    <mergeCell ref="F80:G80"/>
    <mergeCell ref="H80:I80"/>
    <mergeCell ref="J80:K80"/>
    <mergeCell ref="L80:M80"/>
  </mergeCells>
  <conditionalFormatting sqref="B13:BL13 B17:BL17 B21:BL21 B25:BL25 B29:BL29 B33:BL33 B37:BL37 B41:BL41 B45:BL45 B49:BL49 B53:BL53 B57:BL57 B61:BL61 B65:BL65 B69:BL69 B73:BL73 B77:BL77 B81:BL81 B85:BL85 B89:BL89">
    <cfRule type="cellIs" dxfId="0"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 priority="2" operator="containsText" text="D,">
      <formula>NOT(ISERROR(SEARCH(("D,"),(D11))))</formula>
    </cfRule>
  </conditionalFormatting>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dataValidations>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formula1>"APLICA PRIMA"</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formula1>0.5</formula1>
    </dataValidation>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formula1>"FALTA,RETARDO,ACUERDO,P SIN GOCE,NO SE CITO,FESTIVO,VACACIONES,INCAPACIDAD,SUSPENSION"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25"/>
    <col customWidth="1" min="2" max="64" width="15.63"/>
  </cols>
  <sheetData>
    <row r="1">
      <c r="A1" s="1"/>
      <c r="B1" s="1"/>
      <c r="E1" s="1"/>
      <c r="F1" s="1"/>
      <c r="G1" s="1"/>
      <c r="H1" s="2"/>
      <c r="I1" s="2"/>
      <c r="J1" s="1"/>
      <c r="K1" s="1"/>
      <c r="L1" s="1"/>
      <c r="M1" s="1"/>
      <c r="N1" s="1"/>
      <c r="O1" s="1"/>
      <c r="P1" s="1"/>
      <c r="Q1" s="1"/>
      <c r="R1" s="1"/>
      <c r="S1" s="1"/>
      <c r="T1" s="1"/>
      <c r="U1" s="1"/>
      <c r="V1" s="1"/>
      <c r="W1" s="1"/>
      <c r="X1" s="1"/>
      <c r="Y1" s="1"/>
      <c r="Z1" s="1"/>
      <c r="AA1" s="1"/>
      <c r="AB1" s="3"/>
      <c r="AC1" s="2"/>
      <c r="AD1" s="2"/>
      <c r="AE1" s="2"/>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 r="A2" s="1"/>
      <c r="B2" s="1"/>
      <c r="E2" s="1"/>
      <c r="F2" s="1"/>
      <c r="G2" s="1"/>
      <c r="H2" s="2"/>
      <c r="I2" s="2"/>
      <c r="J2" s="1"/>
      <c r="K2" s="1"/>
      <c r="L2" s="1"/>
      <c r="M2" s="1"/>
      <c r="N2" s="1"/>
      <c r="O2" s="1"/>
      <c r="P2" s="1"/>
      <c r="Q2" s="1"/>
      <c r="R2" s="1"/>
      <c r="S2" s="1"/>
      <c r="T2" s="1"/>
      <c r="U2" s="1"/>
      <c r="V2" s="1"/>
      <c r="W2" s="1"/>
      <c r="X2" s="1"/>
      <c r="Y2" s="1"/>
      <c r="Z2" s="1"/>
      <c r="AA2" s="1"/>
      <c r="AB2" s="3"/>
      <c r="AC2" s="2"/>
      <c r="AD2" s="2"/>
      <c r="AE2" s="2"/>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 r="A3" s="2"/>
      <c r="B3" s="1"/>
      <c r="E3" s="1"/>
      <c r="F3" s="1"/>
      <c r="G3" s="1"/>
      <c r="H3" s="2"/>
      <c r="I3" s="2"/>
      <c r="J3" s="1"/>
      <c r="K3" s="1"/>
      <c r="L3" s="1"/>
      <c r="M3" s="1"/>
      <c r="N3" s="1"/>
      <c r="O3" s="1"/>
      <c r="P3" s="1"/>
      <c r="Q3" s="1"/>
      <c r="R3" s="1"/>
      <c r="S3" s="1"/>
      <c r="T3" s="1"/>
      <c r="U3" s="1"/>
      <c r="V3" s="1"/>
      <c r="W3" s="1"/>
      <c r="X3" s="1"/>
      <c r="Y3" s="1"/>
      <c r="Z3" s="1"/>
      <c r="AA3" s="1"/>
      <c r="AB3" s="3"/>
      <c r="AC3" s="2"/>
      <c r="AD3" s="2"/>
      <c r="AE3" s="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 r="A4" s="2"/>
      <c r="B4" s="1"/>
      <c r="E4" s="1"/>
      <c r="F4" s="1"/>
      <c r="G4" s="1"/>
      <c r="H4" s="2"/>
      <c r="I4" s="2"/>
      <c r="J4" s="1"/>
      <c r="K4" s="1"/>
      <c r="L4" s="1"/>
      <c r="M4" s="1"/>
      <c r="N4" s="1"/>
      <c r="O4" s="1"/>
      <c r="P4" s="1"/>
      <c r="Q4" s="1"/>
      <c r="R4" s="1"/>
      <c r="S4" s="1"/>
      <c r="T4" s="1"/>
      <c r="U4" s="1"/>
      <c r="V4" s="1"/>
      <c r="W4" s="1"/>
      <c r="X4" s="1"/>
      <c r="Y4" s="1"/>
      <c r="Z4" s="1"/>
      <c r="AA4" s="1"/>
      <c r="AB4" s="3"/>
      <c r="AC4" s="2"/>
      <c r="AD4" s="2"/>
      <c r="AE4" s="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 r="A5" s="2"/>
      <c r="B5" s="1"/>
      <c r="E5" s="1"/>
      <c r="F5" s="1"/>
      <c r="G5" s="1"/>
      <c r="H5" s="2"/>
      <c r="I5" s="2"/>
      <c r="J5" s="1"/>
      <c r="K5" s="1"/>
      <c r="L5" s="1"/>
      <c r="M5" s="1"/>
      <c r="N5" s="1"/>
      <c r="O5" s="1"/>
      <c r="P5" s="1"/>
      <c r="Q5" s="1"/>
      <c r="R5" s="1"/>
      <c r="S5" s="1"/>
      <c r="T5" s="1"/>
      <c r="U5" s="1"/>
      <c r="V5" s="1"/>
      <c r="W5" s="1"/>
      <c r="X5" s="1"/>
      <c r="Y5" s="1"/>
      <c r="Z5" s="1"/>
      <c r="AA5" s="1"/>
      <c r="AB5" s="3"/>
      <c r="AC5" s="2"/>
      <c r="AD5" s="2"/>
      <c r="AE5" s="2"/>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 r="A6" s="2"/>
      <c r="B6" s="1"/>
      <c r="D6" s="1"/>
      <c r="E6" s="1"/>
      <c r="F6" s="1"/>
      <c r="G6" s="1"/>
      <c r="H6" s="1"/>
      <c r="I6" s="1"/>
      <c r="J6" s="1"/>
      <c r="K6" s="1"/>
      <c r="L6" s="1"/>
      <c r="M6" s="1"/>
      <c r="N6" s="1"/>
      <c r="O6" s="1"/>
      <c r="P6" s="1"/>
      <c r="Q6" s="1"/>
      <c r="R6" s="1"/>
      <c r="S6" s="1"/>
      <c r="T6" s="1"/>
      <c r="U6" s="1"/>
      <c r="V6" s="1"/>
      <c r="W6" s="1"/>
      <c r="X6" s="1"/>
      <c r="Y6" s="1"/>
      <c r="Z6" s="1"/>
      <c r="AA6" s="1"/>
      <c r="AB6" s="3"/>
      <c r="AC6" s="2"/>
      <c r="AD6" s="2"/>
      <c r="AE6" s="2"/>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 r="A7" s="2"/>
      <c r="B7" s="1"/>
      <c r="D7" s="1"/>
      <c r="E7" s="1"/>
      <c r="F7" s="1"/>
      <c r="G7" s="1"/>
      <c r="H7" s="1"/>
      <c r="I7" s="1"/>
      <c r="J7" s="1"/>
      <c r="K7" s="1"/>
      <c r="L7" s="1"/>
      <c r="M7" s="1"/>
      <c r="N7" s="1"/>
      <c r="O7" s="1"/>
      <c r="P7" s="1"/>
      <c r="Q7" s="1"/>
      <c r="R7" s="1"/>
      <c r="S7" s="1"/>
      <c r="T7" s="1"/>
      <c r="U7" s="1"/>
      <c r="V7" s="1"/>
      <c r="W7" s="1"/>
      <c r="X7" s="1"/>
      <c r="Y7" s="1"/>
      <c r="Z7" s="1"/>
      <c r="AA7" s="1"/>
      <c r="AB7" s="3"/>
      <c r="AC7" s="2"/>
      <c r="AD7" s="2"/>
      <c r="AE7" s="2"/>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 r="A8" s="2"/>
      <c r="B8" s="1"/>
      <c r="D8" s="1"/>
      <c r="E8" s="1"/>
      <c r="F8" s="1"/>
      <c r="G8" s="1"/>
      <c r="H8" s="1"/>
      <c r="I8" s="1"/>
      <c r="J8" s="1"/>
      <c r="K8" s="1"/>
      <c r="L8" s="1"/>
      <c r="M8" s="1"/>
      <c r="N8" s="1"/>
      <c r="O8" s="1"/>
      <c r="P8" s="1"/>
      <c r="Q8" s="1"/>
      <c r="R8" s="1"/>
      <c r="S8" s="1"/>
      <c r="T8" s="1"/>
      <c r="U8" s="1"/>
      <c r="V8" s="1"/>
      <c r="W8" s="1"/>
      <c r="X8" s="1"/>
      <c r="Y8" s="1"/>
      <c r="Z8" s="1"/>
      <c r="AA8" s="1"/>
      <c r="AB8" s="3"/>
      <c r="AC8" s="2"/>
      <c r="AD8" s="2"/>
      <c r="AE8" s="2"/>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 r="A9" s="1"/>
      <c r="B9" s="1"/>
      <c r="D9" s="1"/>
      <c r="E9" s="1"/>
      <c r="F9" s="1"/>
      <c r="G9" s="1"/>
      <c r="H9" s="1"/>
      <c r="I9" s="1"/>
      <c r="J9" s="1"/>
      <c r="K9" s="1"/>
      <c r="L9" s="1"/>
      <c r="M9" s="1"/>
      <c r="N9" s="1"/>
      <c r="O9" s="1"/>
      <c r="P9" s="1"/>
      <c r="Q9" s="1"/>
      <c r="R9" s="1"/>
      <c r="S9" s="1"/>
      <c r="T9" s="1"/>
      <c r="U9" s="1"/>
      <c r="V9" s="1"/>
      <c r="W9" s="1"/>
      <c r="X9" s="1"/>
      <c r="Y9" s="1"/>
      <c r="Z9" s="1"/>
      <c r="AA9" s="1"/>
      <c r="AB9" s="3"/>
      <c r="AC9" s="2"/>
      <c r="AD9" s="2"/>
      <c r="AE9" s="2"/>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 r="A10" s="4" t="str">
        <f>IFERROR(__xludf.DUMMYFUNCTION("IMPORTRANGE(""https://docs.google.com/spreadsheets/d/103FIzrgWxuAAak5iaD0qN6FB1b1ilk1aw3BCu3OAOpo/edit#gid=932464427"",""AUTO!A10:BL100"")"),"NOMBRE")</f>
        <v>NOMBRE</v>
      </c>
      <c r="B10" s="5">
        <f>IFERROR(__xludf.DUMMYFUNCTION("""COMPUTED_VALUE"""),45200.0)</f>
        <v>45200</v>
      </c>
      <c r="C10" s="6"/>
      <c r="D10" s="5">
        <f>IFERROR(__xludf.DUMMYFUNCTION("""COMPUTED_VALUE"""),45201.0)</f>
        <v>45201</v>
      </c>
      <c r="E10" s="6"/>
      <c r="F10" s="5">
        <f>IFERROR(__xludf.DUMMYFUNCTION("""COMPUTED_VALUE"""),45202.0)</f>
        <v>45202</v>
      </c>
      <c r="G10" s="6"/>
      <c r="H10" s="5">
        <f>IFERROR(__xludf.DUMMYFUNCTION("""COMPUTED_VALUE"""),45203.0)</f>
        <v>45203</v>
      </c>
      <c r="I10" s="6"/>
      <c r="J10" s="5">
        <f>IFERROR(__xludf.DUMMYFUNCTION("""COMPUTED_VALUE"""),45204.0)</f>
        <v>45204</v>
      </c>
      <c r="K10" s="6"/>
      <c r="L10" s="5">
        <f>IFERROR(__xludf.DUMMYFUNCTION("""COMPUTED_VALUE"""),45205.0)</f>
        <v>45205</v>
      </c>
      <c r="M10" s="6"/>
      <c r="N10" s="5">
        <f>IFERROR(__xludf.DUMMYFUNCTION("""COMPUTED_VALUE"""),45206.0)</f>
        <v>45206</v>
      </c>
      <c r="O10" s="18"/>
      <c r="P10" s="5">
        <f>IFERROR(__xludf.DUMMYFUNCTION("""COMPUTED_VALUE"""),45207.0)</f>
        <v>45207</v>
      </c>
      <c r="Q10" s="6"/>
      <c r="R10" s="5">
        <f>IFERROR(__xludf.DUMMYFUNCTION("""COMPUTED_VALUE"""),45208.0)</f>
        <v>45208</v>
      </c>
      <c r="S10" s="6"/>
      <c r="T10" s="5">
        <f>IFERROR(__xludf.DUMMYFUNCTION("""COMPUTED_VALUE"""),45209.0)</f>
        <v>45209</v>
      </c>
      <c r="U10" s="18"/>
      <c r="V10" s="5">
        <f>IFERROR(__xludf.DUMMYFUNCTION("""COMPUTED_VALUE"""),45210.0)</f>
        <v>45210</v>
      </c>
      <c r="W10" s="18"/>
      <c r="X10" s="5">
        <f>IFERROR(__xludf.DUMMYFUNCTION("""COMPUTED_VALUE"""),45211.0)</f>
        <v>45211</v>
      </c>
      <c r="Y10" s="18"/>
      <c r="Z10" s="5">
        <f>IFERROR(__xludf.DUMMYFUNCTION("""COMPUTED_VALUE"""),45212.0)</f>
        <v>45212</v>
      </c>
      <c r="AA10" s="18"/>
      <c r="AB10" s="5">
        <f>IFERROR(__xludf.DUMMYFUNCTION("""COMPUTED_VALUE"""),45213.0)</f>
        <v>45213</v>
      </c>
      <c r="AC10" s="18"/>
      <c r="AD10" s="5">
        <f>IFERROR(__xludf.DUMMYFUNCTION("""COMPUTED_VALUE"""),45214.0)</f>
        <v>45214</v>
      </c>
      <c r="AE10" s="18"/>
      <c r="AF10" s="5">
        <f>IFERROR(__xludf.DUMMYFUNCTION("""COMPUTED_VALUE"""),45215.0)</f>
        <v>45215</v>
      </c>
      <c r="AG10" s="18"/>
      <c r="AH10" s="5">
        <f>IFERROR(__xludf.DUMMYFUNCTION("""COMPUTED_VALUE"""),45216.0)</f>
        <v>45216</v>
      </c>
      <c r="AI10" s="18"/>
      <c r="AJ10" s="5">
        <f>IFERROR(__xludf.DUMMYFUNCTION("""COMPUTED_VALUE"""),45217.0)</f>
        <v>45217</v>
      </c>
      <c r="AK10" s="18"/>
      <c r="AL10" s="5">
        <f>IFERROR(__xludf.DUMMYFUNCTION("""COMPUTED_VALUE"""),45218.0)</f>
        <v>45218</v>
      </c>
      <c r="AM10" s="18"/>
      <c r="AN10" s="5">
        <f>IFERROR(__xludf.DUMMYFUNCTION("""COMPUTED_VALUE"""),45219.0)</f>
        <v>45219</v>
      </c>
      <c r="AO10" s="18"/>
      <c r="AP10" s="5">
        <f>IFERROR(__xludf.DUMMYFUNCTION("""COMPUTED_VALUE"""),45220.0)</f>
        <v>45220</v>
      </c>
      <c r="AQ10" s="18"/>
      <c r="AR10" s="5">
        <f>IFERROR(__xludf.DUMMYFUNCTION("""COMPUTED_VALUE"""),45221.0)</f>
        <v>45221</v>
      </c>
      <c r="AS10" s="18"/>
      <c r="AT10" s="5">
        <f>IFERROR(__xludf.DUMMYFUNCTION("""COMPUTED_VALUE"""),45222.0)</f>
        <v>45222</v>
      </c>
      <c r="AU10" s="18" t="str">
        <f>IFERROR(__xludf.DUMMYFUNCTION("""COMPUTED_VALUE"""),"VACACIONES")</f>
        <v>VACACIONES</v>
      </c>
      <c r="AV10" s="5">
        <f>IFERROR(__xludf.DUMMYFUNCTION("""COMPUTED_VALUE"""),45223.0)</f>
        <v>45223</v>
      </c>
      <c r="AW10" s="18"/>
      <c r="AX10" s="5">
        <f>IFERROR(__xludf.DUMMYFUNCTION("""COMPUTED_VALUE"""),45224.0)</f>
        <v>45224</v>
      </c>
      <c r="AY10" s="18"/>
      <c r="AZ10" s="5">
        <f>IFERROR(__xludf.DUMMYFUNCTION("""COMPUTED_VALUE"""),45225.0)</f>
        <v>45225</v>
      </c>
      <c r="BA10" s="18"/>
      <c r="BB10" s="5">
        <f>IFERROR(__xludf.DUMMYFUNCTION("""COMPUTED_VALUE"""),45226.0)</f>
        <v>45226</v>
      </c>
      <c r="BC10" s="18"/>
      <c r="BD10" s="5">
        <f>IFERROR(__xludf.DUMMYFUNCTION("""COMPUTED_VALUE"""),45227.0)</f>
        <v>45227</v>
      </c>
      <c r="BE10" s="18"/>
      <c r="BF10" s="5">
        <f>IFERROR(__xludf.DUMMYFUNCTION("""COMPUTED_VALUE"""),45228.0)</f>
        <v>45228</v>
      </c>
      <c r="BG10" s="18"/>
      <c r="BH10" s="5">
        <f>IFERROR(__xludf.DUMMYFUNCTION("""COMPUTED_VALUE"""),45229.0)</f>
        <v>45229</v>
      </c>
      <c r="BI10" s="18"/>
      <c r="BJ10" s="5">
        <f>IFERROR(__xludf.DUMMYFUNCTION("""COMPUTED_VALUE"""),45230.0)</f>
        <v>45230</v>
      </c>
      <c r="BK10" s="18"/>
      <c r="BL10" s="7" t="str">
        <f>IFERROR(__xludf.DUMMYFUNCTION("""COMPUTED_VALUE"""),"HORAS EXTRA")</f>
        <v>HORAS EXTRA</v>
      </c>
    </row>
    <row r="11">
      <c r="A11" s="8" t="str">
        <f>IFERROR(__xludf.DUMMYFUNCTION("""COMPUTED_VALUE"""),"EMANUEL GUZMAN")</f>
        <v>EMANUEL GUZMAN</v>
      </c>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10"/>
    </row>
    <row r="12" ht="78.0" customHeight="1">
      <c r="B12" s="11"/>
      <c r="D12" s="11" t="str">
        <f>IFERROR(__xludf.DUMMYFUNCTION("""COMPUTED_VALUE"""),"ACTIVIDAD ADMINISTRATIVA")</f>
        <v>ACTIVIDAD ADMINISTRATIVA</v>
      </c>
      <c r="F12" s="11" t="str">
        <f>IFERROR(__xludf.DUMMYFUNCTION("""COMPUTED_VALUE"""),"TRABAJO ADMINISTRATIVO, REVISION DE TRABAJOS EN ALMACEN DE PRODUCTO TERMINADO")</f>
        <v>TRABAJO ADMINISTRATIVO, REVISION DE TRABAJOS EN ALMACEN DE PRODUCTO TERMINADO</v>
      </c>
      <c r="H12" s="11" t="str">
        <f>IFERROR(__xludf.DUMMYFUNCTION("""COMPUTED_VALUE"""),"TRABAJO ADMINISTRATIVO")</f>
        <v>TRABAJO ADMINISTRATIVO</v>
      </c>
      <c r="J12" s="11" t="str">
        <f>IFERROR(__xludf.DUMMYFUNCTION("""COMPUTED_VALUE"""),"TRABAJO ADMINISTRATIVO")</f>
        <v>TRABAJO ADMINISTRATIVO</v>
      </c>
      <c r="L12" s="11" t="str">
        <f>IFERROR(__xludf.DUMMYFUNCTION("""COMPUTED_VALUE"""),"TRABAJO ADMINISTRATIVO")</f>
        <v>TRABAJO ADMINISTRATIVO</v>
      </c>
      <c r="N12" s="11" t="str">
        <f>IFERROR(__xludf.DUMMYFUNCTION("""COMPUTED_VALUE"""),"GUARDIA PASIVA, PLATICA DEL ISO")</f>
        <v>GUARDIA PASIVA, PLATICA DEL ISO</v>
      </c>
      <c r="P12" s="11" t="str">
        <f>IFERROR(__xludf.DUMMYFUNCTION("""COMPUTED_VALUE"""),"GUARDIA PASIVA")</f>
        <v>GUARDIA PASIVA</v>
      </c>
      <c r="R12" s="11" t="str">
        <f>IFERROR(__xludf.DUMMYFUNCTION("""COMPUTED_VALUE"""),"CURSO DE ISO POR LA MAÑANA, TRABAJO ADMINISTRATIVO")</f>
        <v>CURSO DE ISO POR LA MAÑANA, TRABAJO ADMINISTRATIVO</v>
      </c>
      <c r="T12" s="11" t="str">
        <f>IFERROR(__xludf.DUMMYFUNCTION("""COMPUTED_VALUE"""),"TRABAJO ADMISTRATIVO")</f>
        <v>TRABAJO ADMISTRATIVO</v>
      </c>
      <c r="V12" s="11" t="str">
        <f>IFERROR(__xludf.DUMMYFUNCTION("""COMPUTED_VALUE"""),"TRABAJO EN REDI, REVISION DE HMI 1 Y 7, 3M5 ENLACES A VOLCADOR Y 102F")</f>
        <v>TRABAJO EN REDI, REVISION DE HMI 1 Y 7, 3M5 ENLACES A VOLCADOR Y 102F</v>
      </c>
      <c r="X12" s="11" t="str">
        <f>IFERROR(__xludf.DUMMYFUNCTION("""COMPUTED_VALUE"""),"TRABAJO ADMINISTRATIVO")</f>
        <v>TRABAJO ADMINISTRATIVO</v>
      </c>
      <c r="Z12" s="11" t="str">
        <f>IFERROR(__xludf.DUMMYFUNCTION("""COMPUTED_VALUE"""),"TRABAJO ADMINISTRATIVO")</f>
        <v>TRABAJO ADMINISTRATIVO</v>
      </c>
      <c r="AB12" s="11" t="str">
        <f>IFERROR(__xludf.DUMMYFUNCTION("""COMPUTED_VALUE"""),"TRABAJO EN CASA, REUNION CON ISO, GUARDIA PASIVA")</f>
        <v>TRABAJO EN CASA, REUNION CON ISO, GUARDIA PASIVA</v>
      </c>
      <c r="AD12" s="11" t="str">
        <f>IFERROR(__xludf.DUMMYFUNCTION("""COMPUTED_VALUE"""),"GUARDIA PASIVA")</f>
        <v>GUARDIA PASIVA</v>
      </c>
      <c r="AF12" s="11" t="str">
        <f>IFERROR(__xludf.DUMMYFUNCTION("""COMPUTED_VALUE"""),"AUDITORIA DEL ISO, TRABAJO ADMINISTRATIVO")</f>
        <v>AUDITORIA DEL ISO, TRABAJO ADMINISTRATIVO</v>
      </c>
      <c r="AH12" s="11" t="str">
        <f>IFERROR(__xludf.DUMMYFUNCTION("""COMPUTED_VALUE"""),"TRABAJO ADMINISTRATIVO")</f>
        <v>TRABAJO ADMINISTRATIVO</v>
      </c>
      <c r="AJ12" s="11"/>
      <c r="AL12" s="11" t="str">
        <f>IFERROR(__xludf.DUMMYFUNCTION("""COMPUTED_VALUE"""),"CURSO DE ALTURAS")</f>
        <v>CURSO DE ALTURAS</v>
      </c>
      <c r="AN12" s="11" t="str">
        <f>IFERROR(__xludf.DUMMYFUNCTION("""COMPUTED_VALUE"""),"CURSO DE ALTURAS POR LA MAÑANA, TRABAJO ADMINISTRATIVO EN OFICINAS NOGALAR")</f>
        <v>CURSO DE ALTURAS POR LA MAÑANA, TRABAJO ADMINISTRATIVO EN OFICINAS NOGALAR</v>
      </c>
      <c r="AP12" s="11" t="str">
        <f>IFERROR(__xludf.DUMMYFUNCTION("""COMPUTED_VALUE"""),"CURSO EN OFICINA NOGALAR Y DIFUSION, GUARDIA PASIVA")</f>
        <v>CURSO EN OFICINA NOGALAR Y DIFUSION, GUARDIA PASIVA</v>
      </c>
      <c r="AR12" s="11" t="str">
        <f>IFERROR(__xludf.DUMMYFUNCTION("""COMPUTED_VALUE"""),"GUARDIA PASIVA")</f>
        <v>GUARDIA PASIVA</v>
      </c>
      <c r="AT12" s="11" t="str">
        <f>IFERROR(__xludf.DUMMYFUNCTION("""COMPUTED_VALUE"""),"DIA DE VACACIONES")</f>
        <v>DIA DE VACACIONES</v>
      </c>
      <c r="AV12" s="11" t="str">
        <f>IFERROR(__xludf.DUMMYFUNCTION("""COMPUTED_VALUE"""),"TRABAJOS ADMINISTRATIVO, REUNION CON OSCAR GARZA PARA ACTIVIDADES EN PARO DE ACERIA")</f>
        <v>TRABAJOS ADMINISTRATIVO, REUNION CON OSCAR GARZA PARA ACTIVIDADES EN PARO DE ACERIA</v>
      </c>
      <c r="AX12" s="11" t="str">
        <f>IFERROR(__xludf.DUMMYFUNCTION("""COMPUTED_VALUE"""),"TRABAJOS ADMINISTRATIVO")</f>
        <v>TRABAJOS ADMINISTRATIVO</v>
      </c>
      <c r="AZ12" s="11" t="str">
        <f>IFERROR(__xludf.DUMMYFUNCTION("""COMPUTED_VALUE"""),"TRABAJOS ADMINISTRATIVO")</f>
        <v>TRABAJOS ADMINISTRATIVO</v>
      </c>
      <c r="BB12" s="11" t="str">
        <f>IFERROR(__xludf.DUMMYFUNCTION("""COMPUTED_VALUE"""),"TRABAJOS ADMINISTRATIVO")</f>
        <v>TRABAJOS ADMINISTRATIVO</v>
      </c>
      <c r="BD12" s="11" t="str">
        <f>IFERROR(__xludf.DUMMYFUNCTION("""COMPUTED_VALUE"""),"NO SE CITO")</f>
        <v>NO SE CITO</v>
      </c>
      <c r="BF12" s="11"/>
      <c r="BH12" s="11" t="str">
        <f>IFERROR(__xludf.DUMMYFUNCTION("""COMPUTED_VALUE"""),"TRABAJO ADMINISTRATIVO")</f>
        <v>TRABAJO ADMINISTRATIVO</v>
      </c>
      <c r="BJ12" s="11" t="str">
        <f>IFERROR(__xludf.DUMMYFUNCTION("""COMPUTED_VALUE"""),"MINI REX DE ACERIA, ENTRADA 8M, SALIDA 7:45 PM")</f>
        <v>MINI REX DE ACERIA, ENTRADA 8M, SALIDA 7:45 PM</v>
      </c>
      <c r="BL12" s="10"/>
    </row>
    <row r="13">
      <c r="A13" s="12" t="str">
        <f>IFERROR(__xludf.DUMMYFUNCTION("""COMPUTED_VALUE"""),"HORAS EXTRA/PRIMA ALIMENTICIA")</f>
        <v>HORAS EXTRA/PRIMA ALIMENTICIA</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f>IFERROR(__xludf.DUMMYFUNCTION("""COMPUTED_VALUE"""),1.8)</f>
        <v>1.8</v>
      </c>
      <c r="BK13" s="13"/>
      <c r="BL13" s="1">
        <f>IFERROR(__xludf.DUMMYFUNCTION("""COMPUTED_VALUE"""),1.8)</f>
        <v>1.8</v>
      </c>
    </row>
    <row r="14">
      <c r="A14" s="4" t="str">
        <f>IFERROR(__xludf.DUMMYFUNCTION("""COMPUTED_VALUE"""),"NOMBRE")</f>
        <v>NOMBRE</v>
      </c>
      <c r="B14" s="5">
        <f>IFERROR(__xludf.DUMMYFUNCTION("""COMPUTED_VALUE"""),45200.0)</f>
        <v>45200</v>
      </c>
      <c r="C14" s="6"/>
      <c r="D14" s="5">
        <f>IFERROR(__xludf.DUMMYFUNCTION("""COMPUTED_VALUE"""),45201.0)</f>
        <v>45201</v>
      </c>
      <c r="E14" s="6"/>
      <c r="F14" s="5">
        <f>IFERROR(__xludf.DUMMYFUNCTION("""COMPUTED_VALUE"""),45202.0)</f>
        <v>45202</v>
      </c>
      <c r="G14" s="6"/>
      <c r="H14" s="5">
        <f>IFERROR(__xludf.DUMMYFUNCTION("""COMPUTED_VALUE"""),45203.0)</f>
        <v>45203</v>
      </c>
      <c r="I14" s="6"/>
      <c r="J14" s="5">
        <f>IFERROR(__xludf.DUMMYFUNCTION("""COMPUTED_VALUE"""),45204.0)</f>
        <v>45204</v>
      </c>
      <c r="K14" s="6"/>
      <c r="L14" s="5">
        <f>IFERROR(__xludf.DUMMYFUNCTION("""COMPUTED_VALUE"""),45205.0)</f>
        <v>45205</v>
      </c>
      <c r="M14" s="6"/>
      <c r="N14" s="5">
        <f>IFERROR(__xludf.DUMMYFUNCTION("""COMPUTED_VALUE"""),45206.0)</f>
        <v>45206</v>
      </c>
      <c r="O14" s="18"/>
      <c r="P14" s="5">
        <f>IFERROR(__xludf.DUMMYFUNCTION("""COMPUTED_VALUE"""),45207.0)</f>
        <v>45207</v>
      </c>
      <c r="Q14" s="6"/>
      <c r="R14" s="5">
        <f>IFERROR(__xludf.DUMMYFUNCTION("""COMPUTED_VALUE"""),45208.0)</f>
        <v>45208</v>
      </c>
      <c r="S14" s="6"/>
      <c r="T14" s="5">
        <f>IFERROR(__xludf.DUMMYFUNCTION("""COMPUTED_VALUE"""),45209.0)</f>
        <v>45209</v>
      </c>
      <c r="U14" s="18"/>
      <c r="V14" s="5">
        <f>IFERROR(__xludf.DUMMYFUNCTION("""COMPUTED_VALUE"""),45210.0)</f>
        <v>45210</v>
      </c>
      <c r="W14" s="18"/>
      <c r="X14" s="5">
        <f>IFERROR(__xludf.DUMMYFUNCTION("""COMPUTED_VALUE"""),45211.0)</f>
        <v>45211</v>
      </c>
      <c r="Y14" s="18"/>
      <c r="Z14" s="5">
        <f>IFERROR(__xludf.DUMMYFUNCTION("""COMPUTED_VALUE"""),45212.0)</f>
        <v>45212</v>
      </c>
      <c r="AA14" s="18"/>
      <c r="AB14" s="5">
        <f>IFERROR(__xludf.DUMMYFUNCTION("""COMPUTED_VALUE"""),45213.0)</f>
        <v>45213</v>
      </c>
      <c r="AC14" s="18"/>
      <c r="AD14" s="5">
        <f>IFERROR(__xludf.DUMMYFUNCTION("""COMPUTED_VALUE"""),45214.0)</f>
        <v>45214</v>
      </c>
      <c r="AE14" s="18"/>
      <c r="AF14" s="5">
        <f>IFERROR(__xludf.DUMMYFUNCTION("""COMPUTED_VALUE"""),45215.0)</f>
        <v>45215</v>
      </c>
      <c r="AG14" s="18"/>
      <c r="AH14" s="5">
        <f>IFERROR(__xludf.DUMMYFUNCTION("""COMPUTED_VALUE"""),45216.0)</f>
        <v>45216</v>
      </c>
      <c r="AI14" s="18"/>
      <c r="AJ14" s="5">
        <f>IFERROR(__xludf.DUMMYFUNCTION("""COMPUTED_VALUE"""),45217.0)</f>
        <v>45217</v>
      </c>
      <c r="AK14" s="18"/>
      <c r="AL14" s="5">
        <f>IFERROR(__xludf.DUMMYFUNCTION("""COMPUTED_VALUE"""),45218.0)</f>
        <v>45218</v>
      </c>
      <c r="AM14" s="18"/>
      <c r="AN14" s="5">
        <f>IFERROR(__xludf.DUMMYFUNCTION("""COMPUTED_VALUE"""),45219.0)</f>
        <v>45219</v>
      </c>
      <c r="AO14" s="18"/>
      <c r="AP14" s="5">
        <f>IFERROR(__xludf.DUMMYFUNCTION("""COMPUTED_VALUE"""),45220.0)</f>
        <v>45220</v>
      </c>
      <c r="AQ14" s="18"/>
      <c r="AR14" s="5">
        <f>IFERROR(__xludf.DUMMYFUNCTION("""COMPUTED_VALUE"""),45221.0)</f>
        <v>45221</v>
      </c>
      <c r="AS14" s="18"/>
      <c r="AT14" s="5">
        <f>IFERROR(__xludf.DUMMYFUNCTION("""COMPUTED_VALUE"""),45222.0)</f>
        <v>45222</v>
      </c>
      <c r="AU14" s="18"/>
      <c r="AV14" s="5">
        <f>IFERROR(__xludf.DUMMYFUNCTION("""COMPUTED_VALUE"""),45223.0)</f>
        <v>45223</v>
      </c>
      <c r="AW14" s="18"/>
      <c r="AX14" s="5">
        <f>IFERROR(__xludf.DUMMYFUNCTION("""COMPUTED_VALUE"""),45224.0)</f>
        <v>45224</v>
      </c>
      <c r="AY14" s="18"/>
      <c r="AZ14" s="5">
        <f>IFERROR(__xludf.DUMMYFUNCTION("""COMPUTED_VALUE"""),45225.0)</f>
        <v>45225</v>
      </c>
      <c r="BA14" s="18"/>
      <c r="BB14" s="5">
        <f>IFERROR(__xludf.DUMMYFUNCTION("""COMPUTED_VALUE"""),45226.0)</f>
        <v>45226</v>
      </c>
      <c r="BC14" s="18"/>
      <c r="BD14" s="5">
        <f>IFERROR(__xludf.DUMMYFUNCTION("""COMPUTED_VALUE"""),45227.0)</f>
        <v>45227</v>
      </c>
      <c r="BE14" s="18"/>
      <c r="BF14" s="5">
        <f>IFERROR(__xludf.DUMMYFUNCTION("""COMPUTED_VALUE"""),45228.0)</f>
        <v>45228</v>
      </c>
      <c r="BG14" s="18"/>
      <c r="BH14" s="5">
        <f>IFERROR(__xludf.DUMMYFUNCTION("""COMPUTED_VALUE"""),45229.0)</f>
        <v>45229</v>
      </c>
      <c r="BI14" s="18"/>
      <c r="BJ14" s="5">
        <f>IFERROR(__xludf.DUMMYFUNCTION("""COMPUTED_VALUE"""),45230.0)</f>
        <v>45230</v>
      </c>
      <c r="BK14" s="18"/>
      <c r="BL14" s="7" t="str">
        <f>IFERROR(__xludf.DUMMYFUNCTION("""COMPUTED_VALUE"""),"HORAS EXTRA")</f>
        <v>HORAS EXTRA</v>
      </c>
    </row>
    <row r="15">
      <c r="A15" s="8" t="str">
        <f>IFERROR(__xludf.DUMMYFUNCTION("""COMPUTED_VALUE"""),"ROBERTO GALVAN")</f>
        <v>ROBERTO GALVAN</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t="str">
        <f>IFERROR(__xludf.DUMMYFUNCTION("""COMPUTED_VALUE"""),"ALMACEN")</f>
        <v>ALMACEN</v>
      </c>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10"/>
    </row>
    <row r="16" ht="79.5" customHeight="1">
      <c r="B16" s="11"/>
      <c r="D16" s="11" t="str">
        <f>IFERROR(__xludf.DUMMYFUNCTION("""COMPUTED_VALUE"""),"PESQUERIA, INICIO DE LA FIBRA DE TORRE DE ENFRIAMIENTO")</f>
        <v>PESQUERIA, INICIO DE LA FIBRA DE TORRE DE ENFRIAMIENTO</v>
      </c>
      <c r="F16" s="11" t="str">
        <f>IFERROR(__xludf.DUMMYFUNCTION("""COMPUTED_VALUE"""),"PESQUERIA, FIBRA DE TORRE DE ENFRIAMIENTO DE SLABYARD, PEINADO DE PULPITOS EN PLCTM")</f>
        <v>PESQUERIA, FIBRA DE TORRE DE ENFRIAMIENTO DE SLABYARD, PEINADO DE PULPITOS EN PLCTM</v>
      </c>
      <c r="H16" s="11" t="str">
        <f>IFERROR(__xludf.DUMMYFUNCTION("""COMPUTED_VALUE"""),"PESQUERIA, REVISION DE FIBRAS Y CABLE UTP EN G+P ")</f>
        <v>PESQUERIA, REVISION DE FIBRAS Y CABLE UTP EN G+P </v>
      </c>
      <c r="J16" s="11" t="str">
        <f>IFERROR(__xludf.DUMMYFUNCTION("""COMPUTED_VALUE"""),"PESQUERIA, REVISION DE CABLE SY FIBRAS EN G+P. TERMINAR DE CERTIFICAR LAS FIBRAS EN SISTEMAS ENFRIAMIENTO")</f>
        <v>PESQUERIA, REVISION DE CABLE SY FIBRAS EN G+P. TERMINAR DE CERTIFICAR LAS FIBRAS EN SISTEMAS ENFRIAMIENTO</v>
      </c>
      <c r="L16" s="11" t="str">
        <f>IFERROR(__xludf.DUMMYFUNCTION("""COMPUTED_VALUE"""),"FIRMA DE REPORTES Y ENTREGA DE MATERIAL, LEVANTAR ENLACE DEL EDIFICIO L")</f>
        <v>FIRMA DE REPORTES Y ENTREGA DE MATERIAL, LEVANTAR ENLACE DEL EDIFICIO L</v>
      </c>
      <c r="N16" s="11" t="str">
        <f>IFERROR(__xludf.DUMMYFUNCTION("""COMPUTED_VALUE"""),"PLATICA DEL ISO")</f>
        <v>PLATICA DEL ISO</v>
      </c>
      <c r="P16" s="11"/>
      <c r="R16" s="11" t="str">
        <f>IFERROR(__xludf.DUMMYFUNCTION("""COMPUTED_VALUE"""),"FIRMA DE REPORTES, RELEVAMIENTO EN PESQUERIA")</f>
        <v>FIRMA DE REPORTES, RELEVAMIENTO EN PESQUERIA</v>
      </c>
      <c r="T16" s="11" t="str">
        <f>IFERROR(__xludf.DUMMYFUNCTION("""COMPUTED_VALUE"""),"INSTALACION DE CANALETA EN BASCULA DE CHATARRA")</f>
        <v>INSTALACION DE CANALETA EN BASCULA DE CHATARRA</v>
      </c>
      <c r="V16" s="11" t="str">
        <f>IFERROR(__xludf.DUMMYFUNCTION("""COMPUTED_VALUE"""),"PESQUERIA, TRABAJOS EN ACOMODO DE CABLEADO, CONEXION DE FIBRA OPTICA")</f>
        <v>PESQUERIA, TRABAJOS EN ACOMODO DE CABLEADO, CONEXION DE FIBRA OPTICA</v>
      </c>
      <c r="X16" s="11" t="str">
        <f>IFERROR(__xludf.DUMMYFUNCTION("""COMPUTED_VALUE"""),"FIRMA DE REPORTES, TRBAJO ADMINISTRATIVO")</f>
        <v>FIRMA DE REPORTES, TRBAJO ADMINISTRATIVO</v>
      </c>
      <c r="Z16" s="11" t="str">
        <f>IFERROR(__xludf.DUMMYFUNCTION("""COMPUTED_VALUE"""),"FIRMA DE REPORTES Y TRABAJO ADMINISTRATIVO")</f>
        <v>FIRMA DE REPORTES Y TRABAJO ADMINISTRATIVO</v>
      </c>
      <c r="AB16" s="11" t="str">
        <f>IFERROR(__xludf.DUMMYFUNCTION("""COMPUTED_VALUE"""),"NO SE CITO, GUARDIA PASIVA")</f>
        <v>NO SE CITO, GUARDIA PASIVA</v>
      </c>
      <c r="AD16" s="11" t="str">
        <f>IFERROR(__xludf.DUMMYFUNCTION("""COMPUTED_VALUE"""),"GUARDIA PASIVA")</f>
        <v>GUARDIA PASIVA</v>
      </c>
      <c r="AF16" s="11" t="str">
        <f>IFERROR(__xludf.DUMMYFUNCTION("""COMPUTED_VALUE"""),"TRABAJOS ADMINISTRATIVO")</f>
        <v>TRABAJOS ADMINISTRATIVO</v>
      </c>
      <c r="AH16" s="11" t="str">
        <f>IFERROR(__xludf.DUMMYFUNCTION("""COMPUTED_VALUE"""),"RELEVAMIENTOS")</f>
        <v>RELEVAMIENTOS</v>
      </c>
      <c r="AJ16" s="11" t="str">
        <f>IFERROR(__xludf.DUMMYFUNCTION("""COMPUTED_VALUE"""),"REVISION DE TRABAJOS DE GRUAS")</f>
        <v>REVISION DE TRABAJOS DE GRUAS</v>
      </c>
      <c r="AL16" s="11" t="str">
        <f>IFERROR(__xludf.DUMMYFUNCTION("""COMPUTED_VALUE"""),"CURSO DE ALTURAS")</f>
        <v>CURSO DE ALTURAS</v>
      </c>
      <c r="AN16" s="11" t="str">
        <f>IFERROR(__xludf.DUMMYFUNCTION("""COMPUTED_VALUE"""),"CURSO DE ALTURAS/RELEVAMIENTO CHURUBUSCO")</f>
        <v>CURSO DE ALTURAS/RELEVAMIENTO CHURUBUSCO</v>
      </c>
      <c r="AP16" s="11" t="str">
        <f>IFERROR(__xludf.DUMMYFUNCTION("""COMPUTED_VALUE"""),"CURSO DE CONEXION DE PLUG")</f>
        <v>CURSO DE CONEXION DE PLUG</v>
      </c>
      <c r="AR16" s="11"/>
      <c r="AT16" s="11" t="str">
        <f>IFERROR(__xludf.DUMMYFUNCTION("""COMPUTED_VALUE"""),"TRABAJO EN UNIVDERSIDAD, MONTAJE DE CAMARA TERMICA")</f>
        <v>TRABAJO EN UNIVDERSIDAD, MONTAJE DE CAMARA TERMICA</v>
      </c>
      <c r="AV16" s="11" t="str">
        <f>IFERROR(__xludf.DUMMYFUNCTION("""COMPUTED_VALUE"""),"RELEVAMIENTO EN PLANTA LARGOS NORTE, TRABAJO ADMINISTRATIVO")</f>
        <v>RELEVAMIENTO EN PLANTA LARGOS NORTE, TRABAJO ADMINISTRATIVO</v>
      </c>
      <c r="AX16" s="11" t="str">
        <f>IFERROR(__xludf.DUMMYFUNCTION("""COMPUTED_VALUE"""),"TRABAJO ADMINISTRATIVO")</f>
        <v>TRABAJO ADMINISTRATIVO</v>
      </c>
      <c r="AZ16" s="11" t="str">
        <f>IFERROR(__xludf.DUMMYFUNCTION("""COMPUTED_VALUE"""),"TRABAJO ADMNISTRATIVO, REVISION DE TRABAJOS FUTUROS")</f>
        <v>TRABAJO ADMNISTRATIVO, REVISION DE TRABAJOS FUTUROS</v>
      </c>
      <c r="BB16" s="11" t="str">
        <f>IFERROR(__xludf.DUMMYFUNCTION("""COMPUTED_VALUE"""),"TRABAJOS EN ACERIA, SALA DC SALVE, SALIDA 6:45PM")</f>
        <v>TRABAJOS EN ACERIA, SALA DC SALVE, SALIDA 6:45PM</v>
      </c>
      <c r="BD16" s="11" t="str">
        <f>IFERROR(__xludf.DUMMYFUNCTION("""COMPUTED_VALUE"""),"GUARDIA PASIVA")</f>
        <v>GUARDIA PASIVA</v>
      </c>
      <c r="BF16" s="11" t="str">
        <f>IFERROR(__xludf.DUMMYFUNCTION("""COMPUTED_VALUE"""),"GUARDIA PASIVA")</f>
        <v>GUARDIA PASIVA</v>
      </c>
      <c r="BH16" s="11" t="str">
        <f>IFERROR(__xludf.DUMMYFUNCTION("""COMPUTED_VALUE"""),"FALLA EN MC3 CHURUBUSCO, SALIDA 7PM")</f>
        <v>FALLA EN MC3 CHURUBUSCO, SALIDA 7PM</v>
      </c>
      <c r="BJ16" s="11" t="str">
        <f>IFERROR(__xludf.DUMMYFUNCTION("""COMPUTED_VALUE"""),"MINI REX ACERIA, TRABAJOS EN MC2 GRUA PR1, SALIDA 7:45PM")</f>
        <v>MINI REX ACERIA, TRABAJOS EN MC2 GRUA PR1, SALIDA 7:45PM</v>
      </c>
      <c r="BL16" s="10"/>
    </row>
    <row r="17">
      <c r="A17" s="12" t="str">
        <f>IFERROR(__xludf.DUMMYFUNCTION("""COMPUTED_VALUE"""),"HORAS EXTRA/PRIMA ALIMENTICIA")</f>
        <v>HORAS EXTRA/PRIMA ALIMENTICIA</v>
      </c>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f>IFERROR(__xludf.DUMMYFUNCTION("""COMPUTED_VALUE"""),0.8)</f>
        <v>0.8</v>
      </c>
      <c r="BC17" s="13"/>
      <c r="BD17" s="13"/>
      <c r="BE17" s="13"/>
      <c r="BF17" s="13"/>
      <c r="BG17" s="13"/>
      <c r="BH17" s="13">
        <f>IFERROR(__xludf.DUMMYFUNCTION("""COMPUTED_VALUE"""),1.0)</f>
        <v>1</v>
      </c>
      <c r="BI17" s="13"/>
      <c r="BJ17" s="13">
        <f>IFERROR(__xludf.DUMMYFUNCTION("""COMPUTED_VALUE"""),1.8)</f>
        <v>1.8</v>
      </c>
      <c r="BK17" s="13"/>
      <c r="BL17" s="1">
        <f>IFERROR(__xludf.DUMMYFUNCTION("""COMPUTED_VALUE"""),3.6)</f>
        <v>3.6</v>
      </c>
    </row>
    <row r="18">
      <c r="A18" s="4" t="str">
        <f>IFERROR(__xludf.DUMMYFUNCTION("""COMPUTED_VALUE"""),"NOMBRE")</f>
        <v>NOMBRE</v>
      </c>
      <c r="B18" s="5">
        <f>IFERROR(__xludf.DUMMYFUNCTION("""COMPUTED_VALUE"""),45200.0)</f>
        <v>45200</v>
      </c>
      <c r="C18" s="6"/>
      <c r="D18" s="5">
        <f>IFERROR(__xludf.DUMMYFUNCTION("""COMPUTED_VALUE"""),45201.0)</f>
        <v>45201</v>
      </c>
      <c r="E18" s="6"/>
      <c r="F18" s="5">
        <f>IFERROR(__xludf.DUMMYFUNCTION("""COMPUTED_VALUE"""),45202.0)</f>
        <v>45202</v>
      </c>
      <c r="G18" s="6"/>
      <c r="H18" s="5">
        <f>IFERROR(__xludf.DUMMYFUNCTION("""COMPUTED_VALUE"""),45203.0)</f>
        <v>45203</v>
      </c>
      <c r="I18" s="6"/>
      <c r="J18" s="5">
        <f>IFERROR(__xludf.DUMMYFUNCTION("""COMPUTED_VALUE"""),45204.0)</f>
        <v>45204</v>
      </c>
      <c r="K18" s="6"/>
      <c r="L18" s="5">
        <f>IFERROR(__xludf.DUMMYFUNCTION("""COMPUTED_VALUE"""),45205.0)</f>
        <v>45205</v>
      </c>
      <c r="M18" s="6"/>
      <c r="N18" s="5">
        <f>IFERROR(__xludf.DUMMYFUNCTION("""COMPUTED_VALUE"""),45206.0)</f>
        <v>45206</v>
      </c>
      <c r="O18" s="18"/>
      <c r="P18" s="5">
        <f>IFERROR(__xludf.DUMMYFUNCTION("""COMPUTED_VALUE"""),45207.0)</f>
        <v>45207</v>
      </c>
      <c r="Q18" s="6"/>
      <c r="R18" s="5">
        <f>IFERROR(__xludf.DUMMYFUNCTION("""COMPUTED_VALUE"""),45208.0)</f>
        <v>45208</v>
      </c>
      <c r="S18" s="6"/>
      <c r="T18" s="5">
        <f>IFERROR(__xludf.DUMMYFUNCTION("""COMPUTED_VALUE"""),45209.0)</f>
        <v>45209</v>
      </c>
      <c r="U18" s="18"/>
      <c r="V18" s="5">
        <f>IFERROR(__xludf.DUMMYFUNCTION("""COMPUTED_VALUE"""),45210.0)</f>
        <v>45210</v>
      </c>
      <c r="W18" s="18"/>
      <c r="X18" s="5">
        <f>IFERROR(__xludf.DUMMYFUNCTION("""COMPUTED_VALUE"""),45211.0)</f>
        <v>45211</v>
      </c>
      <c r="Y18" s="18"/>
      <c r="Z18" s="5">
        <f>IFERROR(__xludf.DUMMYFUNCTION("""COMPUTED_VALUE"""),45212.0)</f>
        <v>45212</v>
      </c>
      <c r="AA18" s="18"/>
      <c r="AB18" s="5">
        <f>IFERROR(__xludf.DUMMYFUNCTION("""COMPUTED_VALUE"""),45213.0)</f>
        <v>45213</v>
      </c>
      <c r="AC18" s="18"/>
      <c r="AD18" s="5">
        <f>IFERROR(__xludf.DUMMYFUNCTION("""COMPUTED_VALUE"""),45214.0)</f>
        <v>45214</v>
      </c>
      <c r="AE18" s="18"/>
      <c r="AF18" s="5">
        <f>IFERROR(__xludf.DUMMYFUNCTION("""COMPUTED_VALUE"""),45215.0)</f>
        <v>45215</v>
      </c>
      <c r="AG18" s="18"/>
      <c r="AH18" s="5">
        <f>IFERROR(__xludf.DUMMYFUNCTION("""COMPUTED_VALUE"""),45216.0)</f>
        <v>45216</v>
      </c>
      <c r="AI18" s="18"/>
      <c r="AJ18" s="5">
        <f>IFERROR(__xludf.DUMMYFUNCTION("""COMPUTED_VALUE"""),45217.0)</f>
        <v>45217</v>
      </c>
      <c r="AK18" s="18"/>
      <c r="AL18" s="5">
        <f>IFERROR(__xludf.DUMMYFUNCTION("""COMPUTED_VALUE"""),45218.0)</f>
        <v>45218</v>
      </c>
      <c r="AM18" s="18"/>
      <c r="AN18" s="5">
        <f>IFERROR(__xludf.DUMMYFUNCTION("""COMPUTED_VALUE"""),45219.0)</f>
        <v>45219</v>
      </c>
      <c r="AO18" s="18"/>
      <c r="AP18" s="5">
        <f>IFERROR(__xludf.DUMMYFUNCTION("""COMPUTED_VALUE"""),45220.0)</f>
        <v>45220</v>
      </c>
      <c r="AQ18" s="18"/>
      <c r="AR18" s="5">
        <f>IFERROR(__xludf.DUMMYFUNCTION("""COMPUTED_VALUE"""),45221.0)</f>
        <v>45221</v>
      </c>
      <c r="AS18" s="18"/>
      <c r="AT18" s="5">
        <f>IFERROR(__xludf.DUMMYFUNCTION("""COMPUTED_VALUE"""),45222.0)</f>
        <v>45222</v>
      </c>
      <c r="AU18" s="18"/>
      <c r="AV18" s="5">
        <f>IFERROR(__xludf.DUMMYFUNCTION("""COMPUTED_VALUE"""),45223.0)</f>
        <v>45223</v>
      </c>
      <c r="AW18" s="18"/>
      <c r="AX18" s="5">
        <f>IFERROR(__xludf.DUMMYFUNCTION("""COMPUTED_VALUE"""),45224.0)</f>
        <v>45224</v>
      </c>
      <c r="AY18" s="18"/>
      <c r="AZ18" s="5">
        <f>IFERROR(__xludf.DUMMYFUNCTION("""COMPUTED_VALUE"""),45225.0)</f>
        <v>45225</v>
      </c>
      <c r="BA18" s="18"/>
      <c r="BB18" s="5">
        <f>IFERROR(__xludf.DUMMYFUNCTION("""COMPUTED_VALUE"""),45226.0)</f>
        <v>45226</v>
      </c>
      <c r="BC18" s="18"/>
      <c r="BD18" s="5">
        <f>IFERROR(__xludf.DUMMYFUNCTION("""COMPUTED_VALUE"""),45227.0)</f>
        <v>45227</v>
      </c>
      <c r="BE18" s="18"/>
      <c r="BF18" s="5">
        <f>IFERROR(__xludf.DUMMYFUNCTION("""COMPUTED_VALUE"""),45228.0)</f>
        <v>45228</v>
      </c>
      <c r="BG18" s="18"/>
      <c r="BH18" s="5">
        <f>IFERROR(__xludf.DUMMYFUNCTION("""COMPUTED_VALUE"""),45229.0)</f>
        <v>45229</v>
      </c>
      <c r="BI18" s="18"/>
      <c r="BJ18" s="5">
        <f>IFERROR(__xludf.DUMMYFUNCTION("""COMPUTED_VALUE"""),45230.0)</f>
        <v>45230</v>
      </c>
      <c r="BK18" s="18"/>
      <c r="BL18" s="7" t="str">
        <f>IFERROR(__xludf.DUMMYFUNCTION("""COMPUTED_VALUE"""),"HORAS EXTRA")</f>
        <v>HORAS EXTRA</v>
      </c>
    </row>
    <row r="19">
      <c r="A19" s="8" t="str">
        <f>IFERROR(__xludf.DUMMYFUNCTION("""COMPUTED_VALUE"""),"CRISTIAN CASTILLO CASTILLO")</f>
        <v>CRISTIAN CASTILLO CASTILLO</v>
      </c>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t="str">
        <f>IFERROR(__xludf.DUMMYFUNCTION("""COMPUTED_VALUE"""),"ALMACEN")</f>
        <v>ALMACEN</v>
      </c>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10"/>
    </row>
    <row r="20" ht="79.5" customHeight="1">
      <c r="B20" s="11"/>
      <c r="D20" s="11" t="str">
        <f>IFERROR(__xludf.DUMMYFUNCTION("""COMPUTED_VALUE"""),"TANDEM NAVE 6, RETIRO DE CABLE UTP")</f>
        <v>TANDEM NAVE 6, RETIRO DE CABLE UTP</v>
      </c>
      <c r="F20" s="11" t="str">
        <f>IFERROR(__xludf.DUMMYFUNCTION("""COMPUTED_VALUE"""),"GRUA HP5 EN ALMACEN DE PRODUCTO TERMINADO, RELEVAMIENTO CON TIJERINA EN LARGOS NORTE")</f>
        <v>GRUA HP5 EN ALMACEN DE PRODUCTO TERMINADO, RELEVAMIENTO CON TIJERINA EN LARGOS NORTE</v>
      </c>
      <c r="H20" s="11" t="str">
        <f>IFERROR(__xludf.DUMMYFUNCTION("""COMPUTED_VALUE"""),"MONTAJE DE PANTALLA EN GALVANIZADO 3 JUVENTUD")</f>
        <v>MONTAJE DE PANTALLA EN GALVANIZADO 3 JUVENTUD</v>
      </c>
      <c r="J20" s="11" t="str">
        <f>IFERROR(__xludf.DUMMYFUNCTION("""COMPUTED_VALUE"""),"RELEVAMIENTO EN PLANTA LARGOS NORTE, CAMARAS Y CABLES QUE VAN AL PULPITO DLE HORNO FUSION")</f>
        <v>RELEVAMIENTO EN PLANTA LARGOS NORTE, CAMARAS Y CABLES QUE VAN AL PULPITO DLE HORNO FUSION</v>
      </c>
      <c r="L20" s="11" t="str">
        <f>IFERROR(__xludf.DUMMYFUNCTION("""COMPUTED_VALUE"""),"CONEXION DE FIBRA EN UNIVERSIDAD, QUEDA PENDIENTE LA CERTIFICACION")</f>
        <v>CONEXION DE FIBRA EN UNIVERSIDAD, QUEDA PENDIENTE LA CERTIFICACION</v>
      </c>
      <c r="N20" s="11" t="str">
        <f>IFERROR(__xludf.DUMMYFUNCTION("""COMPUTED_VALUE"""),"CURSO DE SOLDADURA, GUARDIA PASIVA")</f>
        <v>CURSO DE SOLDADURA, GUARDIA PASIVA</v>
      </c>
      <c r="P20" s="11" t="str">
        <f>IFERROR(__xludf.DUMMYFUNCTION("""COMPUTED_VALUE"""),"GUARDIA PASIVA")</f>
        <v>GUARDIA PASIVA</v>
      </c>
      <c r="R20" s="11" t="str">
        <f>IFERROR(__xludf.DUMMYFUNCTION("""COMPUTED_VALUE"""),"EDIFICIO L, LEVANTAR ENLACE DE FIBRA OPTICA")</f>
        <v>EDIFICIO L, LEVANTAR ENLACE DE FIBRA OPTICA</v>
      </c>
      <c r="T20" s="11" t="str">
        <f>IFERROR(__xludf.DUMMYFUNCTION("""COMPUTED_VALUE"""),"PROYECTO RFID JUVENTUD SALIDA G3")</f>
        <v>PROYECTO RFID JUVENTUD SALIDA G3</v>
      </c>
      <c r="V20" s="11" t="str">
        <f>IFERROR(__xludf.DUMMYFUNCTION("""COMPUTED_VALUE"""),"ACOMODO DE CABLEADO EN OFICNAS DE MTTO TENSONIVELADO CHURUBUSCO")</f>
        <v>ACOMODO DE CABLEADO EN OFICNAS DE MTTO TENSONIVELADO CHURUBUSCO</v>
      </c>
      <c r="X20" s="11" t="str">
        <f>IFERROR(__xludf.DUMMYFUNCTION("""COMPUTED_VALUE"""),"CANCELARON LA ACTIVIDAD DE G2 UNIVERSIDAD, CERTIFICACION DE FIBRA OPTICA, FIRMA DE REPORTES")</f>
        <v>CANCELARON LA ACTIVIDAD DE G2 UNIVERSIDAD, CERTIFICACION DE FIBRA OPTICA, FIRMA DE REPORTES</v>
      </c>
      <c r="Z20" s="11" t="str">
        <f>IFERROR(__xludf.DUMMYFUNCTION("""COMPUTED_VALUE"""),"RELEVAMIENTO DE ACERIA CON FELIPE HERRADA")</f>
        <v>RELEVAMIENTO DE ACERIA CON FELIPE HERRADA</v>
      </c>
      <c r="AB20" s="11" t="str">
        <f>IFERROR(__xludf.DUMMYFUNCTION("""COMPUTED_VALUE"""),"NO SE CITO")</f>
        <v>NO SE CITO</v>
      </c>
      <c r="AD20" s="11"/>
      <c r="AF20" s="11" t="str">
        <f>IFERROR(__xludf.DUMMYFUNCTION("""COMPUTED_VALUE"""),"LARGOS NORTE INSTALACIONA DE PANTALLAS")</f>
        <v>LARGOS NORTE INSTALACIONA DE PANTALLAS</v>
      </c>
      <c r="AH20" s="11" t="str">
        <f>IFERROR(__xludf.DUMMYFUNCTION("""COMPUTED_VALUE"""),"INVENTARIOS")</f>
        <v>INVENTARIOS</v>
      </c>
      <c r="AJ20" s="11" t="str">
        <f>IFERROR(__xludf.DUMMYFUNCTION("""COMPUTED_VALUE"""),"DESMONTAJE DE PANTALLAS, DESMONTAJE DE EQUIPOS CHURUBUSCO LABORATORIO/ CONEXION DE UTP EN GRUA HP6")</f>
        <v>DESMONTAJE DE PANTALLAS, DESMONTAJE DE EQUIPOS CHURUBUSCO LABORATORIO/ CONEXION DE UTP EN GRUA HP6</v>
      </c>
      <c r="AL20" s="11" t="str">
        <f>IFERROR(__xludf.DUMMYFUNCTION("""COMPUTED_VALUE"""),"INSTALACION DE TUBERIA PARA FIBRA OPTICA EN JUVENTUD DEJAR HERRAMIENTA Y MATERIAL EN ALMACEN SALIDA 8 PM")</f>
        <v>INSTALACION DE TUBERIA PARA FIBRA OPTICA EN JUVENTUD DEJAR HERRAMIENTA Y MATERIAL EN ALMACEN SALIDA 8 PM</v>
      </c>
      <c r="AN20" s="11" t="str">
        <f>IFERROR(__xludf.DUMMYFUNCTION("""COMPUTED_VALUE"""),"INSTALACION DE TUBERIA SE CANCELA ACTIVIDAD LUEGO DE UNA NUEVA TRAYECTORIA, NO COMIERON POR LA REUNION DE LA MAÑANA")</f>
        <v>INSTALACION DE TUBERIA SE CANCELA ACTIVIDAD LUEGO DE UNA NUEVA TRAYECTORIA, NO COMIERON POR LA REUNION DE LA MAÑANA</v>
      </c>
      <c r="AP20" s="11" t="str">
        <f>IFERROR(__xludf.DUMMYFUNCTION("""COMPUTED_VALUE"""),"GUARDIA PASIVA")</f>
        <v>GUARDIA PASIVA</v>
      </c>
      <c r="AR20" s="11" t="str">
        <f>IFERROR(__xludf.DUMMYFUNCTION("""COMPUTED_VALUE"""),"GUARDIA PASIVA")</f>
        <v>GUARDIA PASIVA</v>
      </c>
      <c r="AT20" s="11" t="str">
        <f>IFERROR(__xludf.DUMMYFUNCTION("""COMPUTED_VALUE"""),"TRABAJO EN UNIVDERSIDAD, MONTAJE DE CAMARA TERMICA")</f>
        <v>TRABAJO EN UNIVDERSIDAD, MONTAJE DE CAMARA TERMICA</v>
      </c>
      <c r="AV20" s="11" t="str">
        <f>IFERROR(__xludf.DUMMYFUNCTION("""COMPUTED_VALUE"""),"TRABAJOS EN GRU AHP6 DE ALMACEN PRODUCTO TEMRINADO")</f>
        <v>TRABAJOS EN GRU AHP6 DE ALMACEN PRODUCTO TEMRINADO</v>
      </c>
      <c r="AX20" s="11" t="str">
        <f>IFERROR(__xludf.DUMMYFUNCTION("""COMPUTED_VALUE"""),"GRUA HP6 GUERRERO  ALMACEN DE PRODUCTO TERMINADO")</f>
        <v>GRUA HP6 GUERRERO  ALMACEN DE PRODUCTO TERMINADO</v>
      </c>
      <c r="AZ20" s="11" t="str">
        <f>IFERROR(__xludf.DUMMYFUNCTION("""COMPUTED_VALUE"""),"ACTIVIDAD CANCELADA EN ACERIA, FIRMA DE PERMISOS")</f>
        <v>ACTIVIDAD CANCELADA EN ACERIA, FIRMA DE PERMISOS</v>
      </c>
      <c r="BB20" s="11" t="str">
        <f>IFERROR(__xludf.DUMMYFUNCTION("""COMPUTED_VALUE"""),"INSTALACION DE TUBERIA EN SALA DC SLAVE ACERIA, SALIDA 7PM")</f>
        <v>INSTALACION DE TUBERIA EN SALA DC SLAVE ACERIA, SALIDA 7PM</v>
      </c>
      <c r="BD20" s="11" t="str">
        <f>IFERROR(__xludf.DUMMYFUNCTION("""COMPUTED_VALUE"""),"CURSO SOLDADURA")</f>
        <v>CURSO SOLDADURA</v>
      </c>
      <c r="BF20" s="11"/>
      <c r="BH20" s="11" t="str">
        <f>IFERROR(__xludf.DUMMYFUNCTION("""COMPUTED_VALUE"""),"CHURUBUSCO, DECAPADO 3, TRABAJO DE MINIMETRO, FUE A TRAER A LA GENTE DE CHURUBUSCO, SLAIDA 7PM")</f>
        <v>CHURUBUSCO, DECAPADO 3, TRABAJO DE MINIMETRO, FUE A TRAER A LA GENTE DE CHURUBUSCO, SLAIDA 7PM</v>
      </c>
      <c r="BJ20" s="11" t="str">
        <f>IFERROR(__xludf.DUMMYFUNCTION("""COMPUTED_VALUE"""),"MINI REX DE ACERIA, ENTRADA 8M, SALIDA 7:45 PM")</f>
        <v>MINI REX DE ACERIA, ENTRADA 8M, SALIDA 7:45 PM</v>
      </c>
      <c r="BL20" s="10"/>
    </row>
    <row r="21">
      <c r="A21" s="12" t="str">
        <f>IFERROR(__xludf.DUMMYFUNCTION("""COMPUTED_VALUE"""),"HORAS EXTRA/PRIMA ALIMENTICIA")</f>
        <v>HORAS EXTRA/PRIMA ALIMENTICIA</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f>IFERROR(__xludf.DUMMYFUNCTION("""COMPUTED_VALUE"""),2.0)</f>
        <v>2</v>
      </c>
      <c r="AM21" s="13"/>
      <c r="AN21" s="13">
        <f>IFERROR(__xludf.DUMMYFUNCTION("""COMPUTED_VALUE"""),1.0)</f>
        <v>1</v>
      </c>
      <c r="AO21" s="13"/>
      <c r="AP21" s="13"/>
      <c r="AQ21" s="13"/>
      <c r="AR21" s="13"/>
      <c r="AS21" s="13"/>
      <c r="AT21" s="13"/>
      <c r="AU21" s="13"/>
      <c r="AV21" s="13"/>
      <c r="AW21" s="13"/>
      <c r="AX21" s="13"/>
      <c r="AY21" s="13"/>
      <c r="AZ21" s="13"/>
      <c r="BA21" s="13"/>
      <c r="BB21" s="13">
        <f>IFERROR(__xludf.DUMMYFUNCTION("""COMPUTED_VALUE"""),1.0)</f>
        <v>1</v>
      </c>
      <c r="BC21" s="13"/>
      <c r="BD21" s="13"/>
      <c r="BE21" s="13"/>
      <c r="BF21" s="13"/>
      <c r="BG21" s="13"/>
      <c r="BH21" s="13">
        <f>IFERROR(__xludf.DUMMYFUNCTION("""COMPUTED_VALUE"""),1.0)</f>
        <v>1</v>
      </c>
      <c r="BI21" s="13"/>
      <c r="BJ21" s="13">
        <f>IFERROR(__xludf.DUMMYFUNCTION("""COMPUTED_VALUE"""),1.8)</f>
        <v>1.8</v>
      </c>
      <c r="BK21" s="13"/>
      <c r="BL21" s="1">
        <f>IFERROR(__xludf.DUMMYFUNCTION("""COMPUTED_VALUE"""),6.8)</f>
        <v>6.8</v>
      </c>
    </row>
    <row r="22">
      <c r="A22" s="4" t="str">
        <f>IFERROR(__xludf.DUMMYFUNCTION("""COMPUTED_VALUE"""),"NOMBRE")</f>
        <v>NOMBRE</v>
      </c>
      <c r="B22" s="5">
        <f>IFERROR(__xludf.DUMMYFUNCTION("""COMPUTED_VALUE"""),45200.0)</f>
        <v>45200</v>
      </c>
      <c r="C22" s="6"/>
      <c r="D22" s="5">
        <f>IFERROR(__xludf.DUMMYFUNCTION("""COMPUTED_VALUE"""),45201.0)</f>
        <v>45201</v>
      </c>
      <c r="E22" s="6"/>
      <c r="F22" s="5">
        <f>IFERROR(__xludf.DUMMYFUNCTION("""COMPUTED_VALUE"""),45202.0)</f>
        <v>45202</v>
      </c>
      <c r="G22" s="6" t="str">
        <f>IFERROR(__xludf.DUMMYFUNCTION("""COMPUTED_VALUE"""),"SUSPENSION")</f>
        <v>SUSPENSION</v>
      </c>
      <c r="H22" s="5">
        <f>IFERROR(__xludf.DUMMYFUNCTION("""COMPUTED_VALUE"""),45203.0)</f>
        <v>45203</v>
      </c>
      <c r="I22" s="6"/>
      <c r="J22" s="5">
        <f>IFERROR(__xludf.DUMMYFUNCTION("""COMPUTED_VALUE"""),45204.0)</f>
        <v>45204</v>
      </c>
      <c r="K22" s="6"/>
      <c r="L22" s="5">
        <f>IFERROR(__xludf.DUMMYFUNCTION("""COMPUTED_VALUE"""),45205.0)</f>
        <v>45205</v>
      </c>
      <c r="M22" s="6"/>
      <c r="N22" s="5">
        <f>IFERROR(__xludf.DUMMYFUNCTION("""COMPUTED_VALUE"""),45206.0)</f>
        <v>45206</v>
      </c>
      <c r="O22" s="18"/>
      <c r="P22" s="5">
        <f>IFERROR(__xludf.DUMMYFUNCTION("""COMPUTED_VALUE"""),45207.0)</f>
        <v>45207</v>
      </c>
      <c r="Q22" s="6"/>
      <c r="R22" s="5">
        <f>IFERROR(__xludf.DUMMYFUNCTION("""COMPUTED_VALUE"""),45208.0)</f>
        <v>45208</v>
      </c>
      <c r="S22" s="6" t="str">
        <f>IFERROR(__xludf.DUMMYFUNCTION("""COMPUTED_VALUE"""),"VACACIONES")</f>
        <v>VACACIONES</v>
      </c>
      <c r="T22" s="5">
        <f>IFERROR(__xludf.DUMMYFUNCTION("""COMPUTED_VALUE"""),45209.0)</f>
        <v>45209</v>
      </c>
      <c r="U22" s="18" t="str">
        <f>IFERROR(__xludf.DUMMYFUNCTION("""COMPUTED_VALUE"""),"VACACIONES")</f>
        <v>VACACIONES</v>
      </c>
      <c r="V22" s="5">
        <f>IFERROR(__xludf.DUMMYFUNCTION("""COMPUTED_VALUE"""),45210.0)</f>
        <v>45210</v>
      </c>
      <c r="W22" s="18" t="str">
        <f>IFERROR(__xludf.DUMMYFUNCTION("""COMPUTED_VALUE"""),"VACACIONES")</f>
        <v>VACACIONES</v>
      </c>
      <c r="X22" s="5">
        <f>IFERROR(__xludf.DUMMYFUNCTION("""COMPUTED_VALUE"""),45211.0)</f>
        <v>45211</v>
      </c>
      <c r="Y22" s="18"/>
      <c r="Z22" s="5">
        <f>IFERROR(__xludf.DUMMYFUNCTION("""COMPUTED_VALUE"""),45212.0)</f>
        <v>45212</v>
      </c>
      <c r="AA22" s="18"/>
      <c r="AB22" s="5">
        <f>IFERROR(__xludf.DUMMYFUNCTION("""COMPUTED_VALUE"""),45213.0)</f>
        <v>45213</v>
      </c>
      <c r="AC22" s="18"/>
      <c r="AD22" s="5">
        <f>IFERROR(__xludf.DUMMYFUNCTION("""COMPUTED_VALUE"""),45214.0)</f>
        <v>45214</v>
      </c>
      <c r="AE22" s="18"/>
      <c r="AF22" s="5">
        <f>IFERROR(__xludf.DUMMYFUNCTION("""COMPUTED_VALUE"""),45215.0)</f>
        <v>45215</v>
      </c>
      <c r="AG22" s="18"/>
      <c r="AH22" s="5">
        <f>IFERROR(__xludf.DUMMYFUNCTION("""COMPUTED_VALUE"""),45216.0)</f>
        <v>45216</v>
      </c>
      <c r="AI22" s="18"/>
      <c r="AJ22" s="5">
        <f>IFERROR(__xludf.DUMMYFUNCTION("""COMPUTED_VALUE"""),45217.0)</f>
        <v>45217</v>
      </c>
      <c r="AK22" s="18"/>
      <c r="AL22" s="5">
        <f>IFERROR(__xludf.DUMMYFUNCTION("""COMPUTED_VALUE"""),45218.0)</f>
        <v>45218</v>
      </c>
      <c r="AM22" s="18"/>
      <c r="AN22" s="5">
        <f>IFERROR(__xludf.DUMMYFUNCTION("""COMPUTED_VALUE"""),45219.0)</f>
        <v>45219</v>
      </c>
      <c r="AO22" s="18"/>
      <c r="AP22" s="5">
        <f>IFERROR(__xludf.DUMMYFUNCTION("""COMPUTED_VALUE"""),45220.0)</f>
        <v>45220</v>
      </c>
      <c r="AQ22" s="18"/>
      <c r="AR22" s="5">
        <f>IFERROR(__xludf.DUMMYFUNCTION("""COMPUTED_VALUE"""),45221.0)</f>
        <v>45221</v>
      </c>
      <c r="AS22" s="18"/>
      <c r="AT22" s="5">
        <f>IFERROR(__xludf.DUMMYFUNCTION("""COMPUTED_VALUE"""),45222.0)</f>
        <v>45222</v>
      </c>
      <c r="AU22" s="18"/>
      <c r="AV22" s="5">
        <f>IFERROR(__xludf.DUMMYFUNCTION("""COMPUTED_VALUE"""),45223.0)</f>
        <v>45223</v>
      </c>
      <c r="AW22" s="18"/>
      <c r="AX22" s="5">
        <f>IFERROR(__xludf.DUMMYFUNCTION("""COMPUTED_VALUE"""),45224.0)</f>
        <v>45224</v>
      </c>
      <c r="AY22" s="18"/>
      <c r="AZ22" s="5">
        <f>IFERROR(__xludf.DUMMYFUNCTION("""COMPUTED_VALUE"""),45225.0)</f>
        <v>45225</v>
      </c>
      <c r="BA22" s="18"/>
      <c r="BB22" s="5">
        <f>IFERROR(__xludf.DUMMYFUNCTION("""COMPUTED_VALUE"""),45226.0)</f>
        <v>45226</v>
      </c>
      <c r="BC22" s="18"/>
      <c r="BD22" s="5">
        <f>IFERROR(__xludf.DUMMYFUNCTION("""COMPUTED_VALUE"""),45227.0)</f>
        <v>45227</v>
      </c>
      <c r="BE22" s="18"/>
      <c r="BF22" s="5">
        <f>IFERROR(__xludf.DUMMYFUNCTION("""COMPUTED_VALUE"""),45228.0)</f>
        <v>45228</v>
      </c>
      <c r="BG22" s="18"/>
      <c r="BH22" s="5">
        <f>IFERROR(__xludf.DUMMYFUNCTION("""COMPUTED_VALUE"""),45229.0)</f>
        <v>45229</v>
      </c>
      <c r="BI22" s="18"/>
      <c r="BJ22" s="5">
        <f>IFERROR(__xludf.DUMMYFUNCTION("""COMPUTED_VALUE"""),45230.0)</f>
        <v>45230</v>
      </c>
      <c r="BK22" s="18"/>
      <c r="BL22" s="7" t="str">
        <f>IFERROR(__xludf.DUMMYFUNCTION("""COMPUTED_VALUE"""),"HORAS EXTRA")</f>
        <v>HORAS EXTRA</v>
      </c>
    </row>
    <row r="23">
      <c r="A23" s="8" t="str">
        <f>IFERROR(__xludf.DUMMYFUNCTION("""COMPUTED_VALUE"""),"OSCAR MAURICIO")</f>
        <v>OSCAR MAURICIO</v>
      </c>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t="str">
        <f>IFERROR(__xludf.DUMMYFUNCTION("""COMPUTED_VALUE"""),"ALMACEN")</f>
        <v>ALMACEN</v>
      </c>
      <c r="AG23" s="9"/>
      <c r="AH23" s="9"/>
      <c r="AI23" s="9"/>
      <c r="AJ23" s="9" t="str">
        <f>IFERROR(__xludf.DUMMYFUNCTION("""COMPUTED_VALUE"""),"ALMACEN")</f>
        <v>ALMACEN</v>
      </c>
      <c r="AK23" s="9"/>
      <c r="AL23" s="9" t="str">
        <f>IFERROR(__xludf.DUMMYFUNCTION("""COMPUTED_VALUE"""),"ALMACEN")</f>
        <v>ALMACEN</v>
      </c>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10"/>
    </row>
    <row r="24" ht="79.5" customHeight="1">
      <c r="B24" s="11"/>
      <c r="D24" s="11" t="str">
        <f>IFERROR(__xludf.DUMMYFUNCTION("""COMPUTED_VALUE"""),"GRUA HP5, CONEXION DE CABLES UTP, INTALACION DE ANTENAS Y SWITCH")</f>
        <v>GRUA HP5, CONEXION DE CABLES UTP, INTALACION DE ANTENAS Y SWITCH</v>
      </c>
      <c r="F24" s="11" t="str">
        <f>IFERROR(__xludf.DUMMYFUNCTION("""COMPUTED_VALUE"""),"SUSPENSION POR TEMA DEL ACCESO VEHICULAR")</f>
        <v>SUSPENSION POR TEMA DEL ACCESO VEHICULAR</v>
      </c>
      <c r="H24" s="11" t="str">
        <f>IFERROR(__xludf.DUMMYFUNCTION("""COMPUTED_VALUE"""),"SIGUE SIN PODER INGRESAR A PLANTA POR EL TEMA DE SU ACCESO")</f>
        <v>SIGUE SIN PODER INGRESAR A PLANTA POR EL TEMA DE SU ACCESO</v>
      </c>
      <c r="J24" s="11" t="str">
        <f>IFERROR(__xludf.DUMMYFUNCTION("""COMPUTED_VALUE"""),"SIGUE SIN PODER INGRESAR A PLANTA POR EL TEMA DE SU ACCESO")</f>
        <v>SIGUE SIN PODER INGRESAR A PLANTA POR EL TEMA DE SU ACCESO</v>
      </c>
      <c r="L24" s="11" t="str">
        <f>IFERROR(__xludf.DUMMYFUNCTION("""COMPUTED_VALUE"""),"SIGUE SIN PODER INGRESAR A PLANTA POR EL TEMA DE SU ACCESO")</f>
        <v>SIGUE SIN PODER INGRESAR A PLANTA POR EL TEMA DE SU ACCESO</v>
      </c>
      <c r="N24" s="11" t="str">
        <f>IFERROR(__xludf.DUMMYFUNCTION("""COMPUTED_VALUE"""),"PLATICA DEL ISO")</f>
        <v>PLATICA DEL ISO</v>
      </c>
      <c r="P24" s="11"/>
      <c r="R24" s="11" t="str">
        <f>IFERROR(__xludf.DUMMYFUNCTION("""COMPUTED_VALUE"""),"VACACIONES")</f>
        <v>VACACIONES</v>
      </c>
      <c r="T24" s="11" t="str">
        <f>IFERROR(__xludf.DUMMYFUNCTION("""COMPUTED_VALUE"""),"VACACIONES")</f>
        <v>VACACIONES</v>
      </c>
      <c r="V24" s="11" t="str">
        <f>IFERROR(__xludf.DUMMYFUNCTION("""COMPUTED_VALUE"""),"VACACIONES")</f>
        <v>VACACIONES</v>
      </c>
      <c r="X24" s="11" t="str">
        <f>IFERROR(__xludf.DUMMYFUNCTION("""COMPUTED_VALUE"""),"TRABAJO EN SALA ELECTRICA D EMOLINO ACABADOR,  LIMPIEZA DE RACK, AOCOMODO DE CABLES")</f>
        <v>TRABAJO EN SALA ELECTRICA D EMOLINO ACABADOR,  LIMPIEZA DE RACK, AOCOMODO DE CABLES</v>
      </c>
      <c r="Z24" s="11" t="str">
        <f>IFERROR(__xludf.DUMMYFUNCTION("""COMPUTED_VALUE"""),"FIRMA DE REPORTES")</f>
        <v>FIRMA DE REPORTES</v>
      </c>
      <c r="AB24" s="11" t="str">
        <f>IFERROR(__xludf.DUMMYFUNCTION("""COMPUTED_VALUE"""),"NO SE CITO")</f>
        <v>NO SE CITO</v>
      </c>
      <c r="AD24" s="11"/>
      <c r="AF24" s="11" t="str">
        <f>IFERROR(__xludf.DUMMYFUNCTION("""COMPUTED_VALUE"""),"REVISION DE EQUIPOS EN CHURUBUSCO, REVISION DE CABLEADO")</f>
        <v>REVISION DE EQUIPOS EN CHURUBUSCO, REVISION DE CABLEADO</v>
      </c>
      <c r="AH24" s="11" t="str">
        <f>IFERROR(__xludf.DUMMYFUNCTION("""COMPUTED_VALUE"""),"INVENTARIOS")</f>
        <v>INVENTARIOS</v>
      </c>
      <c r="AJ24" s="11" t="str">
        <f>IFERROR(__xludf.DUMMYFUNCTION("""COMPUTED_VALUE"""),"DESMONTAJE DE PANTALLAS, DESMONTAJE DE EQUIPOS CHURUBUSCO LABORATORIO/ CONEXION DE UTP EN GRUA HP6")</f>
        <v>DESMONTAJE DE PANTALLAS, DESMONTAJE DE EQUIPOS CHURUBUSCO LABORATORIO/ CONEXION DE UTP EN GRUA HP6</v>
      </c>
      <c r="AL24" s="11" t="str">
        <f>IFERROR(__xludf.DUMMYFUNCTION("""COMPUTED_VALUE"""),"LARGOS NORTE REUBICACION DE FIBRA OPTICA/APOYO PLANTA JUVENTUD")</f>
        <v>LARGOS NORTE REUBICACION DE FIBRA OPTICA/APOYO PLANTA JUVENTUD</v>
      </c>
      <c r="AN24" s="11" t="str">
        <f>IFERROR(__xludf.DUMMYFUNCTION("""COMPUTED_VALUE"""),"TENDIDO DE CABLE UTP PARA NODOS EN CHURUBUSCO, NO COMIERON POR LA REUNION D ELA MAÑANA")</f>
        <v>TENDIDO DE CABLE UTP PARA NODOS EN CHURUBUSCO, NO COMIERON POR LA REUNION D ELA MAÑANA</v>
      </c>
      <c r="AP24" s="11" t="str">
        <f>IFERROR(__xludf.DUMMYFUNCTION("""COMPUTED_VALUE"""),"CURSO DE CONEXION DE PLUGS, DIFUSIONES")</f>
        <v>CURSO DE CONEXION DE PLUGS, DIFUSIONES</v>
      </c>
      <c r="AR24" s="11"/>
      <c r="AT24" s="11" t="str">
        <f>IFERROR(__xludf.DUMMYFUNCTION("""COMPUTED_VALUE"""),"TRABAJO EN UNIVDERSIDAD, MONTAJE DE CAMARA TERMICA")</f>
        <v>TRABAJO EN UNIVDERSIDAD, MONTAJE DE CAMARA TERMICA</v>
      </c>
      <c r="AV24" s="11" t="str">
        <f>IFERROR(__xludf.DUMMYFUNCTION("""COMPUTED_VALUE"""),"G3 UNIVERSIDAD, MONTAJE DE CAMARA TERMICA")</f>
        <v>G3 UNIVERSIDAD, MONTAJE DE CAMARA TERMICA</v>
      </c>
      <c r="AX24" s="11" t="str">
        <f>IFERROR(__xludf.DUMMYFUNCTION("""COMPUTED_VALUE"""),"CAMBIO DE SWITCH EN JUVENTUD")</f>
        <v>CAMBIO DE SWITCH EN JUVENTUD</v>
      </c>
      <c r="AZ24" s="11" t="str">
        <f>IFERROR(__xludf.DUMMYFUNCTION("""COMPUTED_VALUE"""),"TRABAJP EN DOBLADORA 3, LIMPIEZA DE RACK Y REUBICACION DE FIBRA")</f>
        <v>TRABAJP EN DOBLADORA 3, LIMPIEZA DE RACK Y REUBICACION DE FIBRA</v>
      </c>
      <c r="BB24" s="11" t="str">
        <f>IFERROR(__xludf.DUMMYFUNCTION("""COMPUTED_VALUE"""),"SALA SPEEDMASTER, CAMBIO DE PANTALLAS, SALIDA 6:45PM")</f>
        <v>SALA SPEEDMASTER, CAMBIO DE PANTALLAS, SALIDA 6:45PM</v>
      </c>
      <c r="BD24" s="11" t="str">
        <f>IFERROR(__xludf.DUMMYFUNCTION("""COMPUTED_VALUE"""),"GUARDIA PASIVA")</f>
        <v>GUARDIA PASIVA</v>
      </c>
      <c r="BF24" s="11" t="str">
        <f>IFERROR(__xludf.DUMMYFUNCTION("""COMPUTED_VALUE"""),"GUARDIA PASIVA")</f>
        <v>GUARDIA PASIVA</v>
      </c>
      <c r="BH24" s="11" t="str">
        <f>IFERROR(__xludf.DUMMYFUNCTION("""COMPUTED_VALUE"""),"SALA SPEEDMASTER MC2, INSTALACION DE CABLEADO UTP Y CONEXIONES, INSTALACION DE CABLES DE VIDEO, SALIDA 6:30")</f>
        <v>SALA SPEEDMASTER MC2, INSTALACION DE CABLEADO UTP Y CONEXIONES, INSTALACION DE CABLES DE VIDEO, SALIDA 6:30</v>
      </c>
      <c r="BJ24" s="11" t="str">
        <f>IFERROR(__xludf.DUMMYFUNCTION("""COMPUTED_VALUE"""),"MINI REX DE ACERIA, ENTRADA 8M, SALIDA 7:20PM")</f>
        <v>MINI REX DE ACERIA, ENTRADA 8M, SALIDA 7:20PM</v>
      </c>
      <c r="BL24" s="10"/>
    </row>
    <row r="25">
      <c r="A25" s="12" t="str">
        <f>IFERROR(__xludf.DUMMYFUNCTION("""COMPUTED_VALUE"""),"HORAS EXTRA/PRIMA ALIMENTICIA")</f>
        <v>HORAS EXTRA/PRIMA ALIMENTICIA</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f>IFERROR(__xludf.DUMMYFUNCTION("""COMPUTED_VALUE"""),1.5)</f>
        <v>1.5</v>
      </c>
      <c r="AM25" s="13"/>
      <c r="AN25" s="13">
        <f>IFERROR(__xludf.DUMMYFUNCTION("""COMPUTED_VALUE"""),1.0)</f>
        <v>1</v>
      </c>
      <c r="AO25" s="13"/>
      <c r="AP25" s="13"/>
      <c r="AQ25" s="13"/>
      <c r="AR25" s="13"/>
      <c r="AS25" s="13"/>
      <c r="AT25" s="13"/>
      <c r="AU25" s="13"/>
      <c r="AV25" s="13"/>
      <c r="AW25" s="13"/>
      <c r="AX25" s="13"/>
      <c r="AY25" s="13"/>
      <c r="AZ25" s="13"/>
      <c r="BA25" s="13"/>
      <c r="BB25" s="13">
        <f>IFERROR(__xludf.DUMMYFUNCTION("""COMPUTED_VALUE"""),0.8)</f>
        <v>0.8</v>
      </c>
      <c r="BC25" s="13"/>
      <c r="BD25" s="13"/>
      <c r="BE25" s="13"/>
      <c r="BF25" s="13"/>
      <c r="BG25" s="13"/>
      <c r="BH25" s="13">
        <f>IFERROR(__xludf.DUMMYFUNCTION("""COMPUTED_VALUE"""),0.5)</f>
        <v>0.5</v>
      </c>
      <c r="BI25" s="13"/>
      <c r="BJ25" s="13">
        <f>IFERROR(__xludf.DUMMYFUNCTION("""COMPUTED_VALUE"""),1.25)</f>
        <v>1.25</v>
      </c>
      <c r="BK25" s="13"/>
      <c r="BL25" s="1">
        <f>IFERROR(__xludf.DUMMYFUNCTION("""COMPUTED_VALUE"""),5.05)</f>
        <v>5.05</v>
      </c>
    </row>
    <row r="26">
      <c r="A26" s="4" t="str">
        <f>IFERROR(__xludf.DUMMYFUNCTION("""COMPUTED_VALUE"""),"NOMBRE")</f>
        <v>NOMBRE</v>
      </c>
      <c r="B26" s="5">
        <f>IFERROR(__xludf.DUMMYFUNCTION("""COMPUTED_VALUE"""),45200.0)</f>
        <v>45200</v>
      </c>
      <c r="C26" s="6"/>
      <c r="D26" s="5">
        <f>IFERROR(__xludf.DUMMYFUNCTION("""COMPUTED_VALUE"""),45201.0)</f>
        <v>45201</v>
      </c>
      <c r="E26" s="6"/>
      <c r="F26" s="5">
        <f>IFERROR(__xludf.DUMMYFUNCTION("""COMPUTED_VALUE"""),45202.0)</f>
        <v>45202</v>
      </c>
      <c r="G26" s="6"/>
      <c r="H26" s="5">
        <f>IFERROR(__xludf.DUMMYFUNCTION("""COMPUTED_VALUE"""),45203.0)</f>
        <v>45203</v>
      </c>
      <c r="I26" s="6"/>
      <c r="J26" s="5">
        <f>IFERROR(__xludf.DUMMYFUNCTION("""COMPUTED_VALUE"""),45204.0)</f>
        <v>45204</v>
      </c>
      <c r="K26" s="6"/>
      <c r="L26" s="5">
        <f>IFERROR(__xludf.DUMMYFUNCTION("""COMPUTED_VALUE"""),45205.0)</f>
        <v>45205</v>
      </c>
      <c r="M26" s="6" t="str">
        <f>IFERROR(__xludf.DUMMYFUNCTION("""COMPUTED_VALUE"""),"ACUERDO")</f>
        <v>ACUERDO</v>
      </c>
      <c r="N26" s="5">
        <f>IFERROR(__xludf.DUMMYFUNCTION("""COMPUTED_VALUE"""),45206.0)</f>
        <v>45206</v>
      </c>
      <c r="O26" s="18" t="str">
        <f>IFERROR(__xludf.DUMMYFUNCTION("""COMPUTED_VALUE"""),"SUSPENSION")</f>
        <v>SUSPENSION</v>
      </c>
      <c r="P26" s="5">
        <f>IFERROR(__xludf.DUMMYFUNCTION("""COMPUTED_VALUE"""),45207.0)</f>
        <v>45207</v>
      </c>
      <c r="Q26" s="6"/>
      <c r="R26" s="5">
        <f>IFERROR(__xludf.DUMMYFUNCTION("""COMPUTED_VALUE"""),45208.0)</f>
        <v>45208</v>
      </c>
      <c r="S26" s="6"/>
      <c r="T26" s="5">
        <f>IFERROR(__xludf.DUMMYFUNCTION("""COMPUTED_VALUE"""),45209.0)</f>
        <v>45209</v>
      </c>
      <c r="U26" s="18"/>
      <c r="V26" s="5">
        <f>IFERROR(__xludf.DUMMYFUNCTION("""COMPUTED_VALUE"""),45210.0)</f>
        <v>45210</v>
      </c>
      <c r="W26" s="18"/>
      <c r="X26" s="5">
        <f>IFERROR(__xludf.DUMMYFUNCTION("""COMPUTED_VALUE"""),45211.0)</f>
        <v>45211</v>
      </c>
      <c r="Y26" s="18"/>
      <c r="Z26" s="5">
        <f>IFERROR(__xludf.DUMMYFUNCTION("""COMPUTED_VALUE"""),45212.0)</f>
        <v>45212</v>
      </c>
      <c r="AA26" s="18"/>
      <c r="AB26" s="5">
        <f>IFERROR(__xludf.DUMMYFUNCTION("""COMPUTED_VALUE"""),45213.0)</f>
        <v>45213</v>
      </c>
      <c r="AC26" s="18"/>
      <c r="AD26" s="5">
        <f>IFERROR(__xludf.DUMMYFUNCTION("""COMPUTED_VALUE"""),45214.0)</f>
        <v>45214</v>
      </c>
      <c r="AE26" s="18"/>
      <c r="AF26" s="5">
        <f>IFERROR(__xludf.DUMMYFUNCTION("""COMPUTED_VALUE"""),45215.0)</f>
        <v>45215</v>
      </c>
      <c r="AG26" s="18"/>
      <c r="AH26" s="5">
        <f>IFERROR(__xludf.DUMMYFUNCTION("""COMPUTED_VALUE"""),45216.0)</f>
        <v>45216</v>
      </c>
      <c r="AI26" s="18"/>
      <c r="AJ26" s="5">
        <f>IFERROR(__xludf.DUMMYFUNCTION("""COMPUTED_VALUE"""),45217.0)</f>
        <v>45217</v>
      </c>
      <c r="AK26" s="18"/>
      <c r="AL26" s="5">
        <f>IFERROR(__xludf.DUMMYFUNCTION("""COMPUTED_VALUE"""),45218.0)</f>
        <v>45218</v>
      </c>
      <c r="AM26" s="18"/>
      <c r="AN26" s="5">
        <f>IFERROR(__xludf.DUMMYFUNCTION("""COMPUTED_VALUE"""),45219.0)</f>
        <v>45219</v>
      </c>
      <c r="AO26" s="18"/>
      <c r="AP26" s="5">
        <f>IFERROR(__xludf.DUMMYFUNCTION("""COMPUTED_VALUE"""),45220.0)</f>
        <v>45220</v>
      </c>
      <c r="AQ26" s="18"/>
      <c r="AR26" s="5">
        <f>IFERROR(__xludf.DUMMYFUNCTION("""COMPUTED_VALUE"""),45221.0)</f>
        <v>45221</v>
      </c>
      <c r="AS26" s="18"/>
      <c r="AT26" s="5">
        <f>IFERROR(__xludf.DUMMYFUNCTION("""COMPUTED_VALUE"""),45222.0)</f>
        <v>45222</v>
      </c>
      <c r="AU26" s="18" t="str">
        <f>IFERROR(__xludf.DUMMYFUNCTION("""COMPUTED_VALUE"""),"FALTA")</f>
        <v>FALTA</v>
      </c>
      <c r="AV26" s="5">
        <f>IFERROR(__xludf.DUMMYFUNCTION("""COMPUTED_VALUE"""),45223.0)</f>
        <v>45223</v>
      </c>
      <c r="AW26" s="18"/>
      <c r="AX26" s="5">
        <f>IFERROR(__xludf.DUMMYFUNCTION("""COMPUTED_VALUE"""),45224.0)</f>
        <v>45224</v>
      </c>
      <c r="AY26" s="18"/>
      <c r="AZ26" s="5">
        <f>IFERROR(__xludf.DUMMYFUNCTION("""COMPUTED_VALUE"""),45225.0)</f>
        <v>45225</v>
      </c>
      <c r="BA26" s="18"/>
      <c r="BB26" s="5">
        <f>IFERROR(__xludf.DUMMYFUNCTION("""COMPUTED_VALUE"""),45226.0)</f>
        <v>45226</v>
      </c>
      <c r="BC26" s="18"/>
      <c r="BD26" s="5">
        <f>IFERROR(__xludf.DUMMYFUNCTION("""COMPUTED_VALUE"""),45227.0)</f>
        <v>45227</v>
      </c>
      <c r="BE26" s="18"/>
      <c r="BF26" s="5">
        <f>IFERROR(__xludf.DUMMYFUNCTION("""COMPUTED_VALUE"""),45228.0)</f>
        <v>45228</v>
      </c>
      <c r="BG26" s="18"/>
      <c r="BH26" s="5">
        <f>IFERROR(__xludf.DUMMYFUNCTION("""COMPUTED_VALUE"""),45229.0)</f>
        <v>45229</v>
      </c>
      <c r="BI26" s="18" t="str">
        <f>IFERROR(__xludf.DUMMYFUNCTION("""COMPUTED_VALUE"""),"SUSPENSION")</f>
        <v>SUSPENSION</v>
      </c>
      <c r="BJ26" s="5">
        <f>IFERROR(__xludf.DUMMYFUNCTION("""COMPUTED_VALUE"""),45230.0)</f>
        <v>45230</v>
      </c>
      <c r="BK26" s="18"/>
      <c r="BL26" s="7" t="str">
        <f>IFERROR(__xludf.DUMMYFUNCTION("""COMPUTED_VALUE"""),"HORAS EXTRA")</f>
        <v>HORAS EXTRA</v>
      </c>
    </row>
    <row r="27">
      <c r="A27" s="8" t="str">
        <f>IFERROR(__xludf.DUMMYFUNCTION("""COMPUTED_VALUE"""),"PEDRO LUIS")</f>
        <v>PEDRO LUIS</v>
      </c>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t="str">
        <f>IFERROR(__xludf.DUMMYFUNCTION("""COMPUTED_VALUE"""),"ALMACEN")</f>
        <v>ALMACEN</v>
      </c>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10"/>
    </row>
    <row r="28" ht="79.5" customHeight="1">
      <c r="B28" s="11"/>
      <c r="D28" s="11" t="str">
        <f>IFERROR(__xludf.DUMMYFUNCTION("""COMPUTED_VALUE"""),"PESQUERIA, CONEXION DE FIBRA OPTICA TORRE DE ENFRIAMIENTO")</f>
        <v>PESQUERIA, CONEXION DE FIBRA OPTICA TORRE DE ENFRIAMIENTO</v>
      </c>
      <c r="F28" s="11" t="str">
        <f>IFERROR(__xludf.DUMMYFUNCTION("""COMPUTED_VALUE"""),"GRUA HP5 EN GUERREO ALMACEN DE PRODUCTO TERMINADO")</f>
        <v>GRUA HP5 EN GUERREO ALMACEN DE PRODUCTO TERMINADO</v>
      </c>
      <c r="H28" s="11" t="str">
        <f>IFERROR(__xludf.DUMMYFUNCTION("""COMPUTED_VALUE"""),"MONTAJE DE PANTALLA EN G3 JUVENTUD")</f>
        <v>MONTAJE DE PANTALLA EN G3 JUVENTUD</v>
      </c>
      <c r="J28" s="11" t="str">
        <f>IFERROR(__xludf.DUMMYFUNCTION("""COMPUTED_VALUE"""),"LARGOS NORTE, CAMBIAR CASSETT DE FIBRA, CAMBIO DE CONECTORES Y LIMPIEZA")</f>
        <v>LARGOS NORTE, CAMBIAR CASSETT DE FIBRA, CAMBIO DE CONECTORES Y LIMPIEZA</v>
      </c>
      <c r="L28" s="11" t="str">
        <f>IFERROR(__xludf.DUMMYFUNCTION("""COMPUTED_VALUE"""),"LEVANTAR ENLACE DEL EDIFICIO L, SALIDA 2 PM")</f>
        <v>LEVANTAR ENLACE DEL EDIFICIO L, SALIDA 2 PM</v>
      </c>
      <c r="N28" s="11" t="str">
        <f>IFERROR(__xludf.DUMMYFUNCTION("""COMPUTED_VALUE"""),"SUSPENDIDO")</f>
        <v>SUSPENDIDO</v>
      </c>
      <c r="P28" s="11"/>
      <c r="R28" s="11" t="str">
        <f>IFERROR(__xludf.DUMMYFUNCTION("""COMPUTED_VALUE"""),"EDIFICIO L, LEVANTAR ENLACE DE FIBRA")</f>
        <v>EDIFICIO L, LEVANTAR ENLACE DE FIBRA</v>
      </c>
      <c r="T28" s="11" t="str">
        <f>IFERROR(__xludf.DUMMYFUNCTION("""COMPUTED_VALUE"""),"PROYECTO RFID JUVENTUD SALIDA G3")</f>
        <v>PROYECTO RFID JUVENTUD SALIDA G3</v>
      </c>
      <c r="V28" s="11" t="str">
        <f>IFERROR(__xludf.DUMMYFUNCTION("""COMPUTED_VALUE"""),"TRABAJO EN REDI, REVISION DE HMI 1 Y 7, 3M5 ENLACES A VOLCADOR Y 102F")</f>
        <v>TRABAJO EN REDI, REVISION DE HMI 1 Y 7, 3M5 ENLACES A VOLCADOR Y 102F</v>
      </c>
      <c r="X28" s="11" t="str">
        <f>IFERROR(__xludf.DUMMYFUNCTION("""COMPUTED_VALUE"""),"CANCELARON LA ACTIVIDAD DE G2 UNIVERSIDAD, CERTIFICACION DE FIBRA OPTICA, FIRMA DE REPORTES")</f>
        <v>CANCELARON LA ACTIVIDAD DE G2 UNIVERSIDAD, CERTIFICACION DE FIBRA OPTICA, FIRMA DE REPORTES</v>
      </c>
      <c r="Z28" s="11" t="str">
        <f>IFERROR(__xludf.DUMMYFUNCTION("""COMPUTED_VALUE"""),"FIRMA DE REPORTES, LIMPIEZA DE LAS AREAS")</f>
        <v>FIRMA DE REPORTES, LIMPIEZA DE LAS AREAS</v>
      </c>
      <c r="AB28" s="11" t="str">
        <f>IFERROR(__xludf.DUMMYFUNCTION("""COMPUTED_VALUE"""),"NO SE CITO")</f>
        <v>NO SE CITO</v>
      </c>
      <c r="AD28" s="11"/>
      <c r="AF28" s="11" t="str">
        <f>IFERROR(__xludf.DUMMYFUNCTION("""COMPUTED_VALUE"""),"REVISION DE EQUIPOS EN CHURUBUSCO, REVISION DE CABLEADO")</f>
        <v>REVISION DE EQUIPOS EN CHURUBUSCO, REVISION DE CABLEADO</v>
      </c>
      <c r="AH28" s="11"/>
      <c r="AJ28" s="11" t="str">
        <f>IFERROR(__xludf.DUMMYFUNCTION("""COMPUTED_VALUE"""),"DESMONTAJE DE PANTALLAS, DESMONTAJE DE EQUIPOS CHURUBUSCO LABORATORIO/ CONEXION DE UTP EN GRUA HP6")</f>
        <v>DESMONTAJE DE PANTALLAS, DESMONTAJE DE EQUIPOS CHURUBUSCO LABORATORIO/ CONEXION DE UTP EN GRUA HP6</v>
      </c>
      <c r="AL28" s="11" t="str">
        <f>IFERROR(__xludf.DUMMYFUNCTION("""COMPUTED_VALUE"""),"INSTALACION DE TUBERIA PARA FIBRA OPTICA EN JUVENTUD DEJAR HERRAMIENTA Y MATERIAL EN ALMACEN SALIDA 8 PM")</f>
        <v>INSTALACION DE TUBERIA PARA FIBRA OPTICA EN JUVENTUD DEJAR HERRAMIENTA Y MATERIAL EN ALMACEN SALIDA 8 PM</v>
      </c>
      <c r="AN28" s="11" t="str">
        <f>IFERROR(__xludf.DUMMYFUNCTION("""COMPUTED_VALUE"""),"TENDIDO DE CABLE UTP PARA NODOS EN CHURUBUSCO, NO COMIEORN POR LA REUNION DE LA MAÑANA")</f>
        <v>TENDIDO DE CABLE UTP PARA NODOS EN CHURUBUSCO, NO COMIEORN POR LA REUNION DE LA MAÑANA</v>
      </c>
      <c r="AP28" s="11" t="str">
        <f>IFERROR(__xludf.DUMMYFUNCTION("""COMPUTED_VALUE"""),"CURSO DE CONEXION DE PLUGS, DIFUSIONES")</f>
        <v>CURSO DE CONEXION DE PLUGS, DIFUSIONES</v>
      </c>
      <c r="AR28" s="11"/>
      <c r="AT28" s="11" t="str">
        <f>IFERROR(__xludf.DUMMYFUNCTION("""COMPUTED_VALUE"""),"FALTA")</f>
        <v>FALTA</v>
      </c>
      <c r="AV28" s="11" t="str">
        <f>IFERROR(__xludf.DUMMYFUNCTION("""COMPUTED_VALUE"""),"TRABAJOS EN GRU AHP6 DE ALMACEN PRODUCTO TEMRINADO")</f>
        <v>TRABAJOS EN GRU AHP6 DE ALMACEN PRODUCTO TEMRINADO</v>
      </c>
      <c r="AX28" s="11" t="str">
        <f>IFERROR(__xludf.DUMMYFUNCTION("""COMPUTED_VALUE"""),"GRUA HP6 GUERRERO  ALMACEN DE PRODUCTO TERMINADO")</f>
        <v>GRUA HP6 GUERRERO  ALMACEN DE PRODUCTO TERMINADO</v>
      </c>
      <c r="AZ28" s="11" t="str">
        <f>IFERROR(__xludf.DUMMYFUNCTION("""COMPUTED_VALUE"""),"ACTIVIDAD CANCELADA EN ACERIA, FIRMA DE PERMISOS")</f>
        <v>ACTIVIDAD CANCELADA EN ACERIA, FIRMA DE PERMISOS</v>
      </c>
      <c r="BB28" s="11" t="str">
        <f>IFERROR(__xludf.DUMMYFUNCTION("""COMPUTED_VALUE"""),"SALA SPEEDMASTER, CAMBIO DE PANTALLAS, SALIDA 6:45PM")</f>
        <v>SALA SPEEDMASTER, CAMBIO DE PANTALLAS, SALIDA 6:45PM</v>
      </c>
      <c r="BD28" s="11"/>
      <c r="BF28" s="11"/>
      <c r="BH28" s="11" t="str">
        <f>IFERROR(__xludf.DUMMYFUNCTION("""COMPUTED_VALUE"""),"SE REGRESO POR ALIENTO ALCOHOLICO")</f>
        <v>SE REGRESO POR ALIENTO ALCOHOLICO</v>
      </c>
      <c r="BJ28" s="11" t="str">
        <f>IFERROR(__xludf.DUMMYFUNCTION("""COMPUTED_VALUE"""),"MINI REX DE ACERIA, ENTRADA 8M, SALIDA 7:20PM")</f>
        <v>MINI REX DE ACERIA, ENTRADA 8M, SALIDA 7:20PM</v>
      </c>
      <c r="BL28" s="10"/>
    </row>
    <row r="29">
      <c r="A29" s="12" t="str">
        <f>IFERROR(__xludf.DUMMYFUNCTION("""COMPUTED_VALUE"""),"HORAS EXTRA/PRIMA ALIMENTICIA")</f>
        <v>HORAS EXTRA/PRIMA ALIMENTICIA</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f>IFERROR(__xludf.DUMMYFUNCTION("""COMPUTED_VALUE"""),2.0)</f>
        <v>2</v>
      </c>
      <c r="AM29" s="13"/>
      <c r="AN29" s="13">
        <f>IFERROR(__xludf.DUMMYFUNCTION("""COMPUTED_VALUE"""),1.0)</f>
        <v>1</v>
      </c>
      <c r="AO29" s="13"/>
      <c r="AP29" s="13"/>
      <c r="AQ29" s="13"/>
      <c r="AR29" s="13"/>
      <c r="AS29" s="13"/>
      <c r="AT29" s="13"/>
      <c r="AU29" s="13"/>
      <c r="AV29" s="13"/>
      <c r="AW29" s="13"/>
      <c r="AX29" s="13"/>
      <c r="AY29" s="13"/>
      <c r="AZ29" s="13"/>
      <c r="BA29" s="13"/>
      <c r="BB29" s="13">
        <f>IFERROR(__xludf.DUMMYFUNCTION("""COMPUTED_VALUE"""),0.8)</f>
        <v>0.8</v>
      </c>
      <c r="BC29" s="13"/>
      <c r="BD29" s="13"/>
      <c r="BE29" s="13"/>
      <c r="BF29" s="13"/>
      <c r="BG29" s="13"/>
      <c r="BH29" s="13"/>
      <c r="BI29" s="13"/>
      <c r="BJ29" s="13">
        <f>IFERROR(__xludf.DUMMYFUNCTION("""COMPUTED_VALUE"""),1.25)</f>
        <v>1.25</v>
      </c>
      <c r="BK29" s="13"/>
      <c r="BL29" s="1">
        <f>IFERROR(__xludf.DUMMYFUNCTION("""COMPUTED_VALUE"""),5.05)</f>
        <v>5.05</v>
      </c>
    </row>
    <row r="30">
      <c r="A30" s="4" t="str">
        <f>IFERROR(__xludf.DUMMYFUNCTION("""COMPUTED_VALUE"""),"NOMBRE")</f>
        <v>NOMBRE</v>
      </c>
      <c r="B30" s="5">
        <f>IFERROR(__xludf.DUMMYFUNCTION("""COMPUTED_VALUE"""),45200.0)</f>
        <v>45200</v>
      </c>
      <c r="C30" s="6"/>
      <c r="D30" s="5">
        <f>IFERROR(__xludf.DUMMYFUNCTION("""COMPUTED_VALUE"""),45201.0)</f>
        <v>45201</v>
      </c>
      <c r="E30" s="6"/>
      <c r="F30" s="5">
        <f>IFERROR(__xludf.DUMMYFUNCTION("""COMPUTED_VALUE"""),45202.0)</f>
        <v>45202</v>
      </c>
      <c r="G30" s="6"/>
      <c r="H30" s="5">
        <f>IFERROR(__xludf.DUMMYFUNCTION("""COMPUTED_VALUE"""),45203.0)</f>
        <v>45203</v>
      </c>
      <c r="I30" s="6"/>
      <c r="J30" s="5">
        <f>IFERROR(__xludf.DUMMYFUNCTION("""COMPUTED_VALUE"""),45204.0)</f>
        <v>45204</v>
      </c>
      <c r="K30" s="6"/>
      <c r="L30" s="5">
        <f>IFERROR(__xludf.DUMMYFUNCTION("""COMPUTED_VALUE"""),45205.0)</f>
        <v>45205</v>
      </c>
      <c r="M30" s="6"/>
      <c r="N30" s="5">
        <f>IFERROR(__xludf.DUMMYFUNCTION("""COMPUTED_VALUE"""),45206.0)</f>
        <v>45206</v>
      </c>
      <c r="O30" s="18"/>
      <c r="P30" s="5">
        <f>IFERROR(__xludf.DUMMYFUNCTION("""COMPUTED_VALUE"""),45207.0)</f>
        <v>45207</v>
      </c>
      <c r="Q30" s="6"/>
      <c r="R30" s="5">
        <f>IFERROR(__xludf.DUMMYFUNCTION("""COMPUTED_VALUE"""),45208.0)</f>
        <v>45208</v>
      </c>
      <c r="S30" s="6"/>
      <c r="T30" s="5">
        <f>IFERROR(__xludf.DUMMYFUNCTION("""COMPUTED_VALUE"""),45209.0)</f>
        <v>45209</v>
      </c>
      <c r="U30" s="18"/>
      <c r="V30" s="5">
        <f>IFERROR(__xludf.DUMMYFUNCTION("""COMPUTED_VALUE"""),45210.0)</f>
        <v>45210</v>
      </c>
      <c r="W30" s="18"/>
      <c r="X30" s="5">
        <f>IFERROR(__xludf.DUMMYFUNCTION("""COMPUTED_VALUE"""),45211.0)</f>
        <v>45211</v>
      </c>
      <c r="Y30" s="18"/>
      <c r="Z30" s="5">
        <f>IFERROR(__xludf.DUMMYFUNCTION("""COMPUTED_VALUE"""),45212.0)</f>
        <v>45212</v>
      </c>
      <c r="AA30" s="18" t="str">
        <f>IFERROR(__xludf.DUMMYFUNCTION("""COMPUTED_VALUE"""),"FALTA")</f>
        <v>FALTA</v>
      </c>
      <c r="AB30" s="5">
        <f>IFERROR(__xludf.DUMMYFUNCTION("""COMPUTED_VALUE"""),45213.0)</f>
        <v>45213</v>
      </c>
      <c r="AC30" s="18"/>
      <c r="AD30" s="5">
        <f>IFERROR(__xludf.DUMMYFUNCTION("""COMPUTED_VALUE"""),45214.0)</f>
        <v>45214</v>
      </c>
      <c r="AE30" s="18"/>
      <c r="AF30" s="5">
        <f>IFERROR(__xludf.DUMMYFUNCTION("""COMPUTED_VALUE"""),45215.0)</f>
        <v>45215</v>
      </c>
      <c r="AG30" s="18" t="str">
        <f>IFERROR(__xludf.DUMMYFUNCTION("""COMPUTED_VALUE"""),"FALTA")</f>
        <v>FALTA</v>
      </c>
      <c r="AH30" s="5">
        <f>IFERROR(__xludf.DUMMYFUNCTION("""COMPUTED_VALUE"""),45216.0)</f>
        <v>45216</v>
      </c>
      <c r="AI30" s="18" t="str">
        <f>IFERROR(__xludf.DUMMYFUNCTION("""COMPUTED_VALUE"""),"FALTA")</f>
        <v>FALTA</v>
      </c>
      <c r="AJ30" s="5">
        <f>IFERROR(__xludf.DUMMYFUNCTION("""COMPUTED_VALUE"""),45217.0)</f>
        <v>45217</v>
      </c>
      <c r="AK30" s="18"/>
      <c r="AL30" s="5">
        <f>IFERROR(__xludf.DUMMYFUNCTION("""COMPUTED_VALUE"""),45218.0)</f>
        <v>45218</v>
      </c>
      <c r="AM30" s="18"/>
      <c r="AN30" s="5">
        <f>IFERROR(__xludf.DUMMYFUNCTION("""COMPUTED_VALUE"""),45219.0)</f>
        <v>45219</v>
      </c>
      <c r="AO30" s="18"/>
      <c r="AP30" s="5">
        <f>IFERROR(__xludf.DUMMYFUNCTION("""COMPUTED_VALUE"""),45220.0)</f>
        <v>45220</v>
      </c>
      <c r="AQ30" s="18"/>
      <c r="AR30" s="5">
        <f>IFERROR(__xludf.DUMMYFUNCTION("""COMPUTED_VALUE"""),45221.0)</f>
        <v>45221</v>
      </c>
      <c r="AS30" s="18"/>
      <c r="AT30" s="5">
        <f>IFERROR(__xludf.DUMMYFUNCTION("""COMPUTED_VALUE"""),45222.0)</f>
        <v>45222</v>
      </c>
      <c r="AU30" s="18"/>
      <c r="AV30" s="5">
        <f>IFERROR(__xludf.DUMMYFUNCTION("""COMPUTED_VALUE"""),45223.0)</f>
        <v>45223</v>
      </c>
      <c r="AW30" s="18"/>
      <c r="AX30" s="5">
        <f>IFERROR(__xludf.DUMMYFUNCTION("""COMPUTED_VALUE"""),45224.0)</f>
        <v>45224</v>
      </c>
      <c r="AY30" s="18"/>
      <c r="AZ30" s="5">
        <f>IFERROR(__xludf.DUMMYFUNCTION("""COMPUTED_VALUE"""),45225.0)</f>
        <v>45225</v>
      </c>
      <c r="BA30" s="18"/>
      <c r="BB30" s="5">
        <f>IFERROR(__xludf.DUMMYFUNCTION("""COMPUTED_VALUE"""),45226.0)</f>
        <v>45226</v>
      </c>
      <c r="BC30" s="18"/>
      <c r="BD30" s="5">
        <f>IFERROR(__xludf.DUMMYFUNCTION("""COMPUTED_VALUE"""),45227.0)</f>
        <v>45227</v>
      </c>
      <c r="BE30" s="18"/>
      <c r="BF30" s="5">
        <f>IFERROR(__xludf.DUMMYFUNCTION("""COMPUTED_VALUE"""),45228.0)</f>
        <v>45228</v>
      </c>
      <c r="BG30" s="18"/>
      <c r="BH30" s="5">
        <f>IFERROR(__xludf.DUMMYFUNCTION("""COMPUTED_VALUE"""),45229.0)</f>
        <v>45229</v>
      </c>
      <c r="BI30" s="18"/>
      <c r="BJ30" s="5">
        <f>IFERROR(__xludf.DUMMYFUNCTION("""COMPUTED_VALUE"""),45230.0)</f>
        <v>45230</v>
      </c>
      <c r="BK30" s="18"/>
      <c r="BL30" s="7" t="str">
        <f>IFERROR(__xludf.DUMMYFUNCTION("""COMPUTED_VALUE"""),"HORAS EXTRA")</f>
        <v>HORAS EXTRA</v>
      </c>
    </row>
    <row r="31">
      <c r="A31" s="8" t="str">
        <f>IFERROR(__xludf.DUMMYFUNCTION("""COMPUTED_VALUE"""),"LUIS ALBERTO")</f>
        <v>LUIS ALBERTO</v>
      </c>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t="str">
        <f>IFERROR(__xludf.DUMMYFUNCTION("""COMPUTED_VALUE"""),"ALMACEN")</f>
        <v>ALMACEN</v>
      </c>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10"/>
    </row>
    <row r="32" ht="79.5" customHeight="1">
      <c r="B32" s="11"/>
      <c r="D32" s="11" t="str">
        <f>IFERROR(__xludf.DUMMYFUNCTION("""COMPUTED_VALUE"""),"RETIRO DE CABLE UTP EN TANDEM NAVE 6 ")</f>
        <v>RETIRO DE CABLE UTP EN TANDEM NAVE 6 </v>
      </c>
      <c r="F32" s="11" t="str">
        <f>IFERROR(__xludf.DUMMYFUNCTION("""COMPUTED_VALUE"""),"PESQUERIA, PEINADO DE PULPITOS, TEMRINACION DE FIBRA OPTICA EN TORRE DE ENFRIAMIENTO")</f>
        <v>PESQUERIA, PEINADO DE PULPITOS, TEMRINACION DE FIBRA OPTICA EN TORRE DE ENFRIAMIENTO</v>
      </c>
      <c r="H32" s="11" t="str">
        <f>IFERROR(__xludf.DUMMYFUNCTION("""COMPUTED_VALUE"""),"PESQUERIA, REVISION DE CABLES EN G+P, PONCHADO DE FIBRA EN SISTEMAS DE ENFRIAMIENTO")</f>
        <v>PESQUERIA, REVISION DE CABLES EN G+P, PONCHADO DE FIBRA EN SISTEMAS DE ENFRIAMIENTO</v>
      </c>
      <c r="J32" s="11" t="str">
        <f>IFERROR(__xludf.DUMMYFUNCTION("""COMPUTED_VALUE"""),"LARGOS NORTE, CAMBIAR CASSETT DE FIBRA, CAMBIO DE CONECTORES Y LIMPIEZA")</f>
        <v>LARGOS NORTE, CAMBIAR CASSETT DE FIBRA, CAMBIO DE CONECTORES Y LIMPIEZA</v>
      </c>
      <c r="L32" s="11" t="str">
        <f>IFERROR(__xludf.DUMMYFUNCTION("""COMPUTED_VALUE"""),"CONEXION DE FIBRA OPTICA EN G2 UNIVERSIDAD")</f>
        <v>CONEXION DE FIBRA OPTICA EN G2 UNIVERSIDAD</v>
      </c>
      <c r="N32" s="11" t="str">
        <f>IFERROR(__xludf.DUMMYFUNCTION("""COMPUTED_VALUE"""),"PLATICA DEL ISO")</f>
        <v>PLATICA DEL ISO</v>
      </c>
      <c r="P32" s="11"/>
      <c r="R32" s="11" t="str">
        <f>IFERROR(__xludf.DUMMYFUNCTION("""COMPUTED_VALUE"""),"PESQUERIA RELEVAMIENTO POR LA MAÑANA, RELEVAMIENTO EN JUVENTUD Y FIRMA DE REPORTES")</f>
        <v>PESQUERIA RELEVAMIENTO POR LA MAÑANA, RELEVAMIENTO EN JUVENTUD Y FIRMA DE REPORTES</v>
      </c>
      <c r="T32" s="11" t="str">
        <f>IFERROR(__xludf.DUMMYFUNCTION("""COMPUTED_VALUE"""),"PROYECTO RFID JUVENTUD SALIDA G3")</f>
        <v>PROYECTO RFID JUVENTUD SALIDA G3</v>
      </c>
      <c r="V32" s="11" t="str">
        <f>IFERROR(__xludf.DUMMYFUNCTION("""COMPUTED_VALUE"""),"ACOMODO DE CABLEADO EN OFICNAS DE MTTO TENSONIVELADO CHURUBUSCO")</f>
        <v>ACOMODO DE CABLEADO EN OFICNAS DE MTTO TENSONIVELADO CHURUBUSCO</v>
      </c>
      <c r="X32" s="11" t="str">
        <f>IFERROR(__xludf.DUMMYFUNCTION("""COMPUTED_VALUE"""),"TRABAJO EN SALA ELECTRICA D EMOLINO ACABADOR,  LIMPIEZA DE RACK, AOCOMODO DE CABLES")</f>
        <v>TRABAJO EN SALA ELECTRICA D EMOLINO ACABADOR,  LIMPIEZA DE RACK, AOCOMODO DE CABLES</v>
      </c>
      <c r="Z32" s="11" t="str">
        <f>IFERROR(__xludf.DUMMYFUNCTION("""COMPUTED_VALUE"""),"FALTA")</f>
        <v>FALTA</v>
      </c>
      <c r="AB32" s="11" t="str">
        <f>IFERROR(__xludf.DUMMYFUNCTION("""COMPUTED_VALUE"""),"NO SE CITO")</f>
        <v>NO SE CITO</v>
      </c>
      <c r="AD32" s="11"/>
      <c r="AF32" s="11" t="str">
        <f>IFERROR(__xludf.DUMMYFUNCTION("""COMPUTED_VALUE"""),"FALTA")</f>
        <v>FALTA</v>
      </c>
      <c r="AH32" s="11" t="str">
        <f>IFERROR(__xludf.DUMMYFUNCTION("""COMPUTED_VALUE"""),"FALTA")</f>
        <v>FALTA</v>
      </c>
      <c r="AJ32" s="11" t="str">
        <f>IFERROR(__xludf.DUMMYFUNCTION("""COMPUTED_VALUE"""),"CONEXION DE UTP EN GRUA HP6")</f>
        <v>CONEXION DE UTP EN GRUA HP6</v>
      </c>
      <c r="AL32" s="11" t="str">
        <f>IFERROR(__xludf.DUMMYFUNCTION("""COMPUTED_VALUE"""),"LARGOS NORTE REUBICACION DE FIBRA OPTICA/APOYO PLANTA JUVENTUD")</f>
        <v>LARGOS NORTE REUBICACION DE FIBRA OPTICA/APOYO PLANTA JUVENTUD</v>
      </c>
      <c r="AN32" s="11" t="str">
        <f>IFERROR(__xludf.DUMMYFUNCTION("""COMPUTED_VALUE"""),"ACTIVIDAD DE TUBERIA EN ACERIA, NO COMIERON POR LA REUNION DE LA MAÑANA")</f>
        <v>ACTIVIDAD DE TUBERIA EN ACERIA, NO COMIERON POR LA REUNION DE LA MAÑANA</v>
      </c>
      <c r="AP32" s="11" t="str">
        <f>IFERROR(__xludf.DUMMYFUNCTION("""COMPUTED_VALUE"""),"CURSO DE CONEXION DE PLUGS, DIFUSIONES")</f>
        <v>CURSO DE CONEXION DE PLUGS, DIFUSIONES</v>
      </c>
      <c r="AR32" s="11"/>
      <c r="AT32" s="11" t="str">
        <f>IFERROR(__xludf.DUMMYFUNCTION("""COMPUTED_VALUE"""),"TRABAJO EN UNIVDERSIDAD, MONTAJE DE CAMARA TERMICA")</f>
        <v>TRABAJO EN UNIVDERSIDAD, MONTAJE DE CAMARA TERMICA</v>
      </c>
      <c r="AV32" s="11" t="str">
        <f>IFERROR(__xludf.DUMMYFUNCTION("""COMPUTED_VALUE"""),"TRABAJOS EN GRU AHP6 DE ALMACEN PRODUCTO TEMRINADO")</f>
        <v>TRABAJOS EN GRU AHP6 DE ALMACEN PRODUCTO TEMRINADO</v>
      </c>
      <c r="AX32" s="11" t="str">
        <f>IFERROR(__xludf.DUMMYFUNCTION("""COMPUTED_VALUE"""),"CAMBIO DE SWITCH EN JUVENTUD")</f>
        <v>CAMBIO DE SWITCH EN JUVENTUD</v>
      </c>
      <c r="AZ32" s="11" t="str">
        <f>IFERROR(__xludf.DUMMYFUNCTION("""COMPUTED_VALUE"""),"TRABAJP EN DOBLADORA 3, LIMPIEZA DE RACK Y REUBICACION DE FIBRA")</f>
        <v>TRABAJP EN DOBLADORA 3, LIMPIEZA DE RACK Y REUBICACION DE FIBRA</v>
      </c>
      <c r="BB32" s="11" t="str">
        <f>IFERROR(__xludf.DUMMYFUNCTION("""COMPUTED_VALUE"""),"INSTALACION DE TUBERIA EN SALA DC SLAVE ACERIA, SALIDA 6:45PM")</f>
        <v>INSTALACION DE TUBERIA EN SALA DC SLAVE ACERIA, SALIDA 6:45PM</v>
      </c>
      <c r="BD32" s="11"/>
      <c r="BF32" s="11"/>
      <c r="BH32" s="11" t="str">
        <f>IFERROR(__xludf.DUMMYFUNCTION("""COMPUTED_VALUE"""),"FALLA EN MC3 CHURUBUSCO, SALIDA 7PM")</f>
        <v>FALLA EN MC3 CHURUBUSCO, SALIDA 7PM</v>
      </c>
      <c r="BJ32" s="11" t="str">
        <f>IFERROR(__xludf.DUMMYFUNCTION("""COMPUTED_VALUE"""),"MINI REX ACERIA, ENTRADA 8AM, SLAIDA 6PM")</f>
        <v>MINI REX ACERIA, ENTRADA 8AM, SLAIDA 6PM</v>
      </c>
      <c r="BL32" s="10"/>
    </row>
    <row r="33">
      <c r="A33" s="12" t="str">
        <f>IFERROR(__xludf.DUMMYFUNCTION("""COMPUTED_VALUE"""),"HORAS EXTRA/PRIMA ALIMENTICIA")</f>
        <v>HORAS EXTRA/PRIMA ALIMENTICIA</v>
      </c>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f>IFERROR(__xludf.DUMMYFUNCTION("""COMPUTED_VALUE"""),2.0)</f>
        <v>2</v>
      </c>
      <c r="AM33" s="13"/>
      <c r="AN33" s="13">
        <f>IFERROR(__xludf.DUMMYFUNCTION("""COMPUTED_VALUE"""),1.0)</f>
        <v>1</v>
      </c>
      <c r="AO33" s="13"/>
      <c r="AP33" s="13"/>
      <c r="AQ33" s="13"/>
      <c r="AR33" s="13"/>
      <c r="AS33" s="13"/>
      <c r="AT33" s="13"/>
      <c r="AU33" s="13"/>
      <c r="AV33" s="13"/>
      <c r="AW33" s="13"/>
      <c r="AX33" s="13"/>
      <c r="AY33" s="13"/>
      <c r="AZ33" s="13"/>
      <c r="BA33" s="13"/>
      <c r="BB33" s="13">
        <f>IFERROR(__xludf.DUMMYFUNCTION("""COMPUTED_VALUE"""),0.8)</f>
        <v>0.8</v>
      </c>
      <c r="BC33" s="13"/>
      <c r="BD33" s="13"/>
      <c r="BE33" s="13"/>
      <c r="BF33" s="13"/>
      <c r="BG33" s="13"/>
      <c r="BH33" s="13">
        <f>IFERROR(__xludf.DUMMYFUNCTION("""COMPUTED_VALUE"""),1.0)</f>
        <v>1</v>
      </c>
      <c r="BI33" s="13"/>
      <c r="BJ33" s="13"/>
      <c r="BK33" s="13"/>
      <c r="BL33" s="1">
        <f>IFERROR(__xludf.DUMMYFUNCTION("""COMPUTED_VALUE"""),4.8)</f>
        <v>4.8</v>
      </c>
    </row>
    <row r="34">
      <c r="A34" s="4" t="str">
        <f>IFERROR(__xludf.DUMMYFUNCTION("""COMPUTED_VALUE"""),"NOMBRE")</f>
        <v>NOMBRE</v>
      </c>
      <c r="B34" s="5">
        <f>IFERROR(__xludf.DUMMYFUNCTION("""COMPUTED_VALUE"""),45200.0)</f>
        <v>45200</v>
      </c>
      <c r="C34" s="6"/>
      <c r="D34" s="5">
        <f>IFERROR(__xludf.DUMMYFUNCTION("""COMPUTED_VALUE"""),45201.0)</f>
        <v>45201</v>
      </c>
      <c r="E34" s="6"/>
      <c r="F34" s="5">
        <f>IFERROR(__xludf.DUMMYFUNCTION("""COMPUTED_VALUE"""),45202.0)</f>
        <v>45202</v>
      </c>
      <c r="G34" s="6" t="str">
        <f>IFERROR(__xludf.DUMMYFUNCTION("""COMPUTED_VALUE"""),"ACUERDO")</f>
        <v>ACUERDO</v>
      </c>
      <c r="H34" s="5">
        <f>IFERROR(__xludf.DUMMYFUNCTION("""COMPUTED_VALUE"""),45203.0)</f>
        <v>45203</v>
      </c>
      <c r="I34" s="6"/>
      <c r="J34" s="5">
        <f>IFERROR(__xludf.DUMMYFUNCTION("""COMPUTED_VALUE"""),45204.0)</f>
        <v>45204</v>
      </c>
      <c r="K34" s="6"/>
      <c r="L34" s="5">
        <f>IFERROR(__xludf.DUMMYFUNCTION("""COMPUTED_VALUE"""),45205.0)</f>
        <v>45205</v>
      </c>
      <c r="M34" s="6"/>
      <c r="N34" s="5">
        <f>IFERROR(__xludf.DUMMYFUNCTION("""COMPUTED_VALUE"""),45206.0)</f>
        <v>45206</v>
      </c>
      <c r="O34" s="18"/>
      <c r="P34" s="5">
        <f>IFERROR(__xludf.DUMMYFUNCTION("""COMPUTED_VALUE"""),45207.0)</f>
        <v>45207</v>
      </c>
      <c r="Q34" s="6"/>
      <c r="R34" s="5">
        <f>IFERROR(__xludf.DUMMYFUNCTION("""COMPUTED_VALUE"""),45208.0)</f>
        <v>45208</v>
      </c>
      <c r="S34" s="6"/>
      <c r="T34" s="5">
        <f>IFERROR(__xludf.DUMMYFUNCTION("""COMPUTED_VALUE"""),45209.0)</f>
        <v>45209</v>
      </c>
      <c r="U34" s="18"/>
      <c r="V34" s="5">
        <f>IFERROR(__xludf.DUMMYFUNCTION("""COMPUTED_VALUE"""),45210.0)</f>
        <v>45210</v>
      </c>
      <c r="W34" s="18"/>
      <c r="X34" s="5">
        <f>IFERROR(__xludf.DUMMYFUNCTION("""COMPUTED_VALUE"""),45211.0)</f>
        <v>45211</v>
      </c>
      <c r="Y34" s="18"/>
      <c r="Z34" s="5">
        <f>IFERROR(__xludf.DUMMYFUNCTION("""COMPUTED_VALUE"""),45212.0)</f>
        <v>45212</v>
      </c>
      <c r="AA34" s="18"/>
      <c r="AB34" s="5">
        <f>IFERROR(__xludf.DUMMYFUNCTION("""COMPUTED_VALUE"""),45213.0)</f>
        <v>45213</v>
      </c>
      <c r="AC34" s="18"/>
      <c r="AD34" s="5">
        <f>IFERROR(__xludf.DUMMYFUNCTION("""COMPUTED_VALUE"""),45214.0)</f>
        <v>45214</v>
      </c>
      <c r="AE34" s="18"/>
      <c r="AF34" s="5">
        <f>IFERROR(__xludf.DUMMYFUNCTION("""COMPUTED_VALUE"""),45215.0)</f>
        <v>45215</v>
      </c>
      <c r="AG34" s="18"/>
      <c r="AH34" s="5">
        <f>IFERROR(__xludf.DUMMYFUNCTION("""COMPUTED_VALUE"""),45216.0)</f>
        <v>45216</v>
      </c>
      <c r="AI34" s="18"/>
      <c r="AJ34" s="5">
        <f>IFERROR(__xludf.DUMMYFUNCTION("""COMPUTED_VALUE"""),45217.0)</f>
        <v>45217</v>
      </c>
      <c r="AK34" s="18"/>
      <c r="AL34" s="5">
        <f>IFERROR(__xludf.DUMMYFUNCTION("""COMPUTED_VALUE"""),45218.0)</f>
        <v>45218</v>
      </c>
      <c r="AM34" s="18"/>
      <c r="AN34" s="5">
        <f>IFERROR(__xludf.DUMMYFUNCTION("""COMPUTED_VALUE"""),45219.0)</f>
        <v>45219</v>
      </c>
      <c r="AO34" s="18"/>
      <c r="AP34" s="5">
        <f>IFERROR(__xludf.DUMMYFUNCTION("""COMPUTED_VALUE"""),45220.0)</f>
        <v>45220</v>
      </c>
      <c r="AQ34" s="18"/>
      <c r="AR34" s="5">
        <f>IFERROR(__xludf.DUMMYFUNCTION("""COMPUTED_VALUE"""),45221.0)</f>
        <v>45221</v>
      </c>
      <c r="AS34" s="18"/>
      <c r="AT34" s="5">
        <f>IFERROR(__xludf.DUMMYFUNCTION("""COMPUTED_VALUE"""),45222.0)</f>
        <v>45222</v>
      </c>
      <c r="AU34" s="18"/>
      <c r="AV34" s="5">
        <f>IFERROR(__xludf.DUMMYFUNCTION("""COMPUTED_VALUE"""),45223.0)</f>
        <v>45223</v>
      </c>
      <c r="AW34" s="18"/>
      <c r="AX34" s="5">
        <f>IFERROR(__xludf.DUMMYFUNCTION("""COMPUTED_VALUE"""),45224.0)</f>
        <v>45224</v>
      </c>
      <c r="AY34" s="18"/>
      <c r="AZ34" s="5">
        <f>IFERROR(__xludf.DUMMYFUNCTION("""COMPUTED_VALUE"""),45225.0)</f>
        <v>45225</v>
      </c>
      <c r="BA34" s="18"/>
      <c r="BB34" s="5">
        <f>IFERROR(__xludf.DUMMYFUNCTION("""COMPUTED_VALUE"""),45226.0)</f>
        <v>45226</v>
      </c>
      <c r="BC34" s="18"/>
      <c r="BD34" s="5">
        <f>IFERROR(__xludf.DUMMYFUNCTION("""COMPUTED_VALUE"""),45227.0)</f>
        <v>45227</v>
      </c>
      <c r="BE34" s="18"/>
      <c r="BF34" s="5">
        <f>IFERROR(__xludf.DUMMYFUNCTION("""COMPUTED_VALUE"""),45228.0)</f>
        <v>45228</v>
      </c>
      <c r="BG34" s="18"/>
      <c r="BH34" s="5">
        <f>IFERROR(__xludf.DUMMYFUNCTION("""COMPUTED_VALUE"""),45229.0)</f>
        <v>45229</v>
      </c>
      <c r="BI34" s="18"/>
      <c r="BJ34" s="5">
        <f>IFERROR(__xludf.DUMMYFUNCTION("""COMPUTED_VALUE"""),45230.0)</f>
        <v>45230</v>
      </c>
      <c r="BK34" s="18"/>
      <c r="BL34" s="7" t="str">
        <f>IFERROR(__xludf.DUMMYFUNCTION("""COMPUTED_VALUE"""),"HORAS EXTRA")</f>
        <v>HORAS EXTRA</v>
      </c>
    </row>
    <row r="35">
      <c r="A35" s="8" t="str">
        <f>IFERROR(__xludf.DUMMYFUNCTION("""COMPUTED_VALUE"""),"ROBERTO TRINIDAD")</f>
        <v>ROBERTO TRINIDAD</v>
      </c>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10"/>
    </row>
    <row r="36" ht="79.5" customHeight="1">
      <c r="B36" s="11"/>
      <c r="D36" s="11" t="str">
        <f>IFERROR(__xludf.DUMMYFUNCTION("""COMPUTED_VALUE"""),"GRUA HP5 CONEXION DE CABLES UTP, MONTAE DE ANTENAS")</f>
        <v>GRUA HP5 CONEXION DE CABLES UTP, MONTAE DE ANTENAS</v>
      </c>
      <c r="F36" s="11" t="str">
        <f>IFERROR(__xludf.DUMMYFUNCTION("""COMPUTED_VALUE"""),"GRUA HP5 EN ALMACEN DE PRODUCTO TERMINADO, SALIDA 2:30 POR MOTIVOS PERSONALES")</f>
        <v>GRUA HP5 EN ALMACEN DE PRODUCTO TERMINADO, SALIDA 2:30 POR MOTIVOS PERSONALES</v>
      </c>
      <c r="H36" s="11" t="str">
        <f>IFERROR(__xludf.DUMMYFUNCTION("""COMPUTED_VALUE"""),"PESQUERIA, CONEXION DE FIBRA OPTICA EN SISTEMAS DE ENFRIAMIENTO")</f>
        <v>PESQUERIA, CONEXION DE FIBRA OPTICA EN SISTEMAS DE ENFRIAMIENTO</v>
      </c>
      <c r="J36" s="11" t="str">
        <f>IFERROR(__xludf.DUMMYFUNCTION("""COMPUTED_VALUE"""),"LARGOS NORTE, CAMBIAR CASSETT DE FIBRA, CAMBIO DE CONECTORES Y LIMPIEZA")</f>
        <v>LARGOS NORTE, CAMBIAR CASSETT DE FIBRA, CAMBIO DE CONECTORES Y LIMPIEZA</v>
      </c>
      <c r="L36" s="11" t="str">
        <f>IFERROR(__xludf.DUMMYFUNCTION("""COMPUTED_VALUE"""),"LEVANTAR ENLACE DEL EDIFICIO L")</f>
        <v>LEVANTAR ENLACE DEL EDIFICIO L</v>
      </c>
      <c r="N36" s="11" t="str">
        <f>IFERROR(__xludf.DUMMYFUNCTION("""COMPUTED_VALUE"""),"CHECK LIST DE VEHICULOS Y ACOMODO DE ALMACEN")</f>
        <v>CHECK LIST DE VEHICULOS Y ACOMODO DE ALMACEN</v>
      </c>
      <c r="P36" s="11"/>
      <c r="R36" s="11" t="str">
        <f>IFERROR(__xludf.DUMMYFUNCTION("""COMPUTED_VALUE"""),"LEVANTAR ENLACE DE EDIFICIO L, LLEVAR REPORTES A FIRMAS")</f>
        <v>LEVANTAR ENLACE DE EDIFICIO L, LLEVAR REPORTES A FIRMAS</v>
      </c>
      <c r="T36" s="11" t="str">
        <f>IFERROR(__xludf.DUMMYFUNCTION("""COMPUTED_VALUE"""),"INSTALACION DE CANALETA EN BASCULA DE CHATARRA NOGALAR")</f>
        <v>INSTALACION DE CANALETA EN BASCULA DE CHATARRA NOGALAR</v>
      </c>
      <c r="V36" s="11" t="str">
        <f>IFERROR(__xludf.DUMMYFUNCTION("""COMPUTED_VALUE"""),"PESQUERIA, TRABAJOS EN ACOMODO DE CABLEADO, CONEXION DE FIBRA OPTICA")</f>
        <v>PESQUERIA, TRABAJOS EN ACOMODO DE CABLEADO, CONEXION DE FIBRA OPTICA</v>
      </c>
      <c r="X36" s="11" t="str">
        <f>IFERROR(__xludf.DUMMYFUNCTION("""COMPUTED_VALUE"""),"TRABAJO EN SALA ELECTRICA D EMOLINO ACABADOR,  LIMPIEZA DE RACK, AOCOMODO DE CABLES")</f>
        <v>TRABAJO EN SALA ELECTRICA D EMOLINO ACABADOR,  LIMPIEZA DE RACK, AOCOMODO DE CABLES</v>
      </c>
      <c r="Z36" s="11" t="str">
        <f>IFERROR(__xludf.DUMMYFUNCTION("""COMPUTED_VALUE"""),"FIRMA DE REPORTES, LIMPIEZA DE LAS AREAS")</f>
        <v>FIRMA DE REPORTES, LIMPIEZA DE LAS AREAS</v>
      </c>
      <c r="AB36" s="11" t="str">
        <f>IFERROR(__xludf.DUMMYFUNCTION("""COMPUTED_VALUE"""),"NO SE CITO")</f>
        <v>NO SE CITO</v>
      </c>
      <c r="AD36" s="11"/>
      <c r="AF36" s="11"/>
      <c r="AH36" s="11"/>
      <c r="AJ36" s="11"/>
      <c r="AL36" s="11"/>
      <c r="AN36" s="11"/>
      <c r="AP36" s="11"/>
      <c r="AR36" s="11"/>
      <c r="AT36" s="11"/>
      <c r="AV36" s="11"/>
      <c r="AX36" s="11"/>
      <c r="AZ36" s="11"/>
      <c r="BB36" s="11"/>
      <c r="BD36" s="11"/>
      <c r="BF36" s="11"/>
      <c r="BH36" s="11"/>
      <c r="BJ36" s="11"/>
      <c r="BL36" s="10"/>
    </row>
    <row r="37">
      <c r="A37" s="12" t="str">
        <f>IFERROR(__xludf.DUMMYFUNCTION("""COMPUTED_VALUE"""),"HORAS EXTRA/PRIMA ALIMENTICIA")</f>
        <v>HORAS EXTRA/PRIMA ALIMENTICIA</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
        <f>IFERROR(__xludf.DUMMYFUNCTION("""COMPUTED_VALUE"""),0.0)</f>
        <v>0</v>
      </c>
    </row>
    <row r="38">
      <c r="A38" s="4" t="str">
        <f>IFERROR(__xludf.DUMMYFUNCTION("""COMPUTED_VALUE"""),"NOMBRE")</f>
        <v>NOMBRE</v>
      </c>
      <c r="B38" s="5">
        <f>IFERROR(__xludf.DUMMYFUNCTION("""COMPUTED_VALUE"""),45200.0)</f>
        <v>45200</v>
      </c>
      <c r="C38" s="6"/>
      <c r="D38" s="5">
        <f>IFERROR(__xludf.DUMMYFUNCTION("""COMPUTED_VALUE"""),45201.0)</f>
        <v>45201</v>
      </c>
      <c r="E38" s="6"/>
      <c r="F38" s="5">
        <f>IFERROR(__xludf.DUMMYFUNCTION("""COMPUTED_VALUE"""),45202.0)</f>
        <v>45202</v>
      </c>
      <c r="G38" s="6"/>
      <c r="H38" s="5">
        <f>IFERROR(__xludf.DUMMYFUNCTION("""COMPUTED_VALUE"""),45203.0)</f>
        <v>45203</v>
      </c>
      <c r="I38" s="6"/>
      <c r="J38" s="5">
        <f>IFERROR(__xludf.DUMMYFUNCTION("""COMPUTED_VALUE"""),45204.0)</f>
        <v>45204</v>
      </c>
      <c r="K38" s="6"/>
      <c r="L38" s="5">
        <f>IFERROR(__xludf.DUMMYFUNCTION("""COMPUTED_VALUE"""),45205.0)</f>
        <v>45205</v>
      </c>
      <c r="M38" s="6"/>
      <c r="N38" s="5">
        <f>IFERROR(__xludf.DUMMYFUNCTION("""COMPUTED_VALUE"""),45206.0)</f>
        <v>45206</v>
      </c>
      <c r="O38" s="18"/>
      <c r="P38" s="5">
        <f>IFERROR(__xludf.DUMMYFUNCTION("""COMPUTED_VALUE"""),45207.0)</f>
        <v>45207</v>
      </c>
      <c r="Q38" s="6"/>
      <c r="R38" s="5">
        <f>IFERROR(__xludf.DUMMYFUNCTION("""COMPUTED_VALUE"""),45208.0)</f>
        <v>45208</v>
      </c>
      <c r="S38" s="6"/>
      <c r="T38" s="5">
        <f>IFERROR(__xludf.DUMMYFUNCTION("""COMPUTED_VALUE"""),45209.0)</f>
        <v>45209</v>
      </c>
      <c r="U38" s="18"/>
      <c r="V38" s="5">
        <f>IFERROR(__xludf.DUMMYFUNCTION("""COMPUTED_VALUE"""),45210.0)</f>
        <v>45210</v>
      </c>
      <c r="W38" s="18"/>
      <c r="X38" s="5">
        <f>IFERROR(__xludf.DUMMYFUNCTION("""COMPUTED_VALUE"""),45211.0)</f>
        <v>45211</v>
      </c>
      <c r="Y38" s="18"/>
      <c r="Z38" s="5">
        <f>IFERROR(__xludf.DUMMYFUNCTION("""COMPUTED_VALUE"""),45212.0)</f>
        <v>45212</v>
      </c>
      <c r="AA38" s="18"/>
      <c r="AB38" s="5">
        <f>IFERROR(__xludf.DUMMYFUNCTION("""COMPUTED_VALUE"""),45213.0)</f>
        <v>45213</v>
      </c>
      <c r="AC38" s="18"/>
      <c r="AD38" s="5">
        <f>IFERROR(__xludf.DUMMYFUNCTION("""COMPUTED_VALUE"""),45214.0)</f>
        <v>45214</v>
      </c>
      <c r="AE38" s="18"/>
      <c r="AF38" s="5">
        <f>IFERROR(__xludf.DUMMYFUNCTION("""COMPUTED_VALUE"""),45215.0)</f>
        <v>45215</v>
      </c>
      <c r="AG38" s="18"/>
      <c r="AH38" s="5">
        <f>IFERROR(__xludf.DUMMYFUNCTION("""COMPUTED_VALUE"""),45216.0)</f>
        <v>45216</v>
      </c>
      <c r="AI38" s="18"/>
      <c r="AJ38" s="5">
        <f>IFERROR(__xludf.DUMMYFUNCTION("""COMPUTED_VALUE"""),45217.0)</f>
        <v>45217</v>
      </c>
      <c r="AK38" s="18"/>
      <c r="AL38" s="5">
        <f>IFERROR(__xludf.DUMMYFUNCTION("""COMPUTED_VALUE"""),45218.0)</f>
        <v>45218</v>
      </c>
      <c r="AM38" s="18"/>
      <c r="AN38" s="5">
        <f>IFERROR(__xludf.DUMMYFUNCTION("""COMPUTED_VALUE"""),45219.0)</f>
        <v>45219</v>
      </c>
      <c r="AO38" s="18"/>
      <c r="AP38" s="5">
        <f>IFERROR(__xludf.DUMMYFUNCTION("""COMPUTED_VALUE"""),45220.0)</f>
        <v>45220</v>
      </c>
      <c r="AQ38" s="18"/>
      <c r="AR38" s="5">
        <f>IFERROR(__xludf.DUMMYFUNCTION("""COMPUTED_VALUE"""),45221.0)</f>
        <v>45221</v>
      </c>
      <c r="AS38" s="18"/>
      <c r="AT38" s="5">
        <f>IFERROR(__xludf.DUMMYFUNCTION("""COMPUTED_VALUE"""),45222.0)</f>
        <v>45222</v>
      </c>
      <c r="AU38" s="18"/>
      <c r="AV38" s="5">
        <f>IFERROR(__xludf.DUMMYFUNCTION("""COMPUTED_VALUE"""),45223.0)</f>
        <v>45223</v>
      </c>
      <c r="AW38" s="18"/>
      <c r="AX38" s="5">
        <f>IFERROR(__xludf.DUMMYFUNCTION("""COMPUTED_VALUE"""),45224.0)</f>
        <v>45224</v>
      </c>
      <c r="AY38" s="18"/>
      <c r="AZ38" s="5">
        <f>IFERROR(__xludf.DUMMYFUNCTION("""COMPUTED_VALUE"""),45225.0)</f>
        <v>45225</v>
      </c>
      <c r="BA38" s="18"/>
      <c r="BB38" s="5">
        <f>IFERROR(__xludf.DUMMYFUNCTION("""COMPUTED_VALUE"""),45226.0)</f>
        <v>45226</v>
      </c>
      <c r="BC38" s="18"/>
      <c r="BD38" s="5">
        <f>IFERROR(__xludf.DUMMYFUNCTION("""COMPUTED_VALUE"""),45227.0)</f>
        <v>45227</v>
      </c>
      <c r="BE38" s="18"/>
      <c r="BF38" s="5">
        <f>IFERROR(__xludf.DUMMYFUNCTION("""COMPUTED_VALUE"""),45228.0)</f>
        <v>45228</v>
      </c>
      <c r="BG38" s="18"/>
      <c r="BH38" s="5">
        <f>IFERROR(__xludf.DUMMYFUNCTION("""COMPUTED_VALUE"""),45229.0)</f>
        <v>45229</v>
      </c>
      <c r="BI38" s="18"/>
      <c r="BJ38" s="5">
        <f>IFERROR(__xludf.DUMMYFUNCTION("""COMPUTED_VALUE"""),45230.0)</f>
        <v>45230</v>
      </c>
      <c r="BK38" s="18"/>
      <c r="BL38" s="7" t="str">
        <f>IFERROR(__xludf.DUMMYFUNCTION("""COMPUTED_VALUE"""),"HORAS EXTRA")</f>
        <v>HORAS EXTRA</v>
      </c>
    </row>
    <row r="39">
      <c r="A39" s="8" t="str">
        <f>IFERROR(__xludf.DUMMYFUNCTION("""COMPUTED_VALUE"""),"RICARDO RAMIREZ")</f>
        <v>RICARDO RAMIREZ</v>
      </c>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t="str">
        <f>IFERROR(__xludf.DUMMYFUNCTION("""COMPUTED_VALUE"""),"ALMACEN")</f>
        <v>ALMACEN</v>
      </c>
      <c r="AG39" s="9"/>
      <c r="AH39" s="9" t="str">
        <f>IFERROR(__xludf.DUMMYFUNCTION("""COMPUTED_VALUE"""),"ALMACEN")</f>
        <v>ALMACEN</v>
      </c>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10"/>
    </row>
    <row r="40" ht="79.5" customHeight="1">
      <c r="B40" s="11"/>
      <c r="D40" s="11" t="str">
        <f>IFERROR(__xludf.DUMMYFUNCTION("""COMPUTED_VALUE"""),"ACTIVIDAD CON LOS QUE ANDABAN EN LA GRUA HP5")</f>
        <v>ACTIVIDAD CON LOS QUE ANDABAN EN LA GRUA HP5</v>
      </c>
      <c r="F40" s="11" t="str">
        <f>IFERROR(__xludf.DUMMYFUNCTION("""COMPUTED_VALUE"""),"APOYO EN RELEVAMIENTO DE LARGOS NORTE")</f>
        <v>APOYO EN RELEVAMIENTO DE LARGOS NORTE</v>
      </c>
      <c r="H40" s="11" t="str">
        <f>IFERROR(__xludf.DUMMYFUNCTION("""COMPUTED_VALUE"""),"REALIZAR METODOS PARA TEMAS DE SEGURIDAD")</f>
        <v>REALIZAR METODOS PARA TEMAS DE SEGURIDAD</v>
      </c>
      <c r="J40" s="11" t="str">
        <f>IFERROR(__xludf.DUMMYFUNCTION("""COMPUTED_VALUE"""),"RELEVAMIENTO CON CRISTIAN EN LARGOS NORTE")</f>
        <v>RELEVAMIENTO CON CRISTIAN EN LARGOS NORTE</v>
      </c>
      <c r="L40" s="11" t="str">
        <f>IFERROR(__xludf.DUMMYFUNCTION("""COMPUTED_VALUE"""),"APOYO A CRISTIAN EN LA ACTIVIDAD DE UNIVERSIDAD, CONEXION DE LA FIBRA")</f>
        <v>APOYO A CRISTIAN EN LA ACTIVIDAD DE UNIVERSIDAD, CONEXION DE LA FIBRA</v>
      </c>
      <c r="N40" s="11" t="str">
        <f>IFERROR(__xludf.DUMMYFUNCTION("""COMPUTED_VALUE"""),"PLATICA DEL ISO")</f>
        <v>PLATICA DEL ISO</v>
      </c>
      <c r="P40" s="11"/>
      <c r="R40" s="11" t="str">
        <f>IFERROR(__xludf.DUMMYFUNCTION("""COMPUTED_VALUE"""),"CURSO DEL ISO POR LA MAÑANA, RELEVAMIENTO EN PLANTA JUVENTUD")</f>
        <v>CURSO DEL ISO POR LA MAÑANA, RELEVAMIENTO EN PLANTA JUVENTUD</v>
      </c>
      <c r="T40" s="11" t="str">
        <f>IFERROR(__xludf.DUMMYFUNCTION("""COMPUTED_VALUE"""),"TRABAJOS ADMINISTRATIVOS DE TEMAS DE SEGURIDAD")</f>
        <v>TRABAJOS ADMINISTRATIVOS DE TEMAS DE SEGURIDAD</v>
      </c>
      <c r="V40" s="11" t="str">
        <f>IFERROR(__xludf.DUMMYFUNCTION("""COMPUTED_VALUE"""),"APOYO CON TEMAS DE SEGURIDAD EN DISTINATAS ACTIVIDADES")</f>
        <v>APOYO CON TEMAS DE SEGURIDAD EN DISTINATAS ACTIVIDADES</v>
      </c>
      <c r="X40" s="11" t="str">
        <f>IFERROR(__xludf.DUMMYFUNCTION("""COMPUTED_VALUE"""),"ACOMPAÑO A PERSONAL EN LA ACTIVIDAD QUE SE CANCELO EN G2 UNIVERSIDAD")</f>
        <v>ACOMPAÑO A PERSONAL EN LA ACTIVIDAD QUE SE CANCELO EN G2 UNIVERSIDAD</v>
      </c>
      <c r="Z40" s="11"/>
      <c r="AB40" s="11" t="str">
        <f>IFERROR(__xludf.DUMMYFUNCTION("""COMPUTED_VALUE"""),"NO SE CITO")</f>
        <v>NO SE CITO</v>
      </c>
      <c r="AD40" s="11"/>
      <c r="AF40" s="11" t="str">
        <f>IFERROR(__xludf.DUMMYFUNCTION("""COMPUTED_VALUE"""),"TRABAJOS ADMINISTRATIVOS")</f>
        <v>TRABAJOS ADMINISTRATIVOS</v>
      </c>
      <c r="AH40" s="11" t="str">
        <f>IFERROR(__xludf.DUMMYFUNCTION("""COMPUTED_VALUE"""),"PERMISOLOGIA ALMACEN DE PRODUCTO TERMINADO")</f>
        <v>PERMISOLOGIA ALMACEN DE PRODUCTO TERMINADO</v>
      </c>
      <c r="AJ40" s="11" t="str">
        <f>IFERROR(__xludf.DUMMYFUNCTION("""COMPUTED_VALUE"""),"BLOQUEOS EN GRUAS HP6")</f>
        <v>BLOQUEOS EN GRUAS HP6</v>
      </c>
      <c r="AL40" s="11"/>
      <c r="AN40" s="11"/>
      <c r="AP40" s="11"/>
      <c r="AR40" s="11"/>
      <c r="AT40" s="11" t="str">
        <f>IFERROR(__xludf.DUMMYFUNCTION("""COMPUTED_VALUE"""),"CURSO DE SEGURIDAD")</f>
        <v>CURSO DE SEGURIDAD</v>
      </c>
      <c r="AV40" s="11" t="str">
        <f>IFERROR(__xludf.DUMMYFUNCTION("""COMPUTED_VALUE"""),"CURSO DE SEGURIDAD")</f>
        <v>CURSO DE SEGURIDAD</v>
      </c>
      <c r="AX40" s="11" t="str">
        <f>IFERROR(__xludf.DUMMYFUNCTION("""COMPUTED_VALUE"""),"CURSO DE SEGURIDAD")</f>
        <v>CURSO DE SEGURIDAD</v>
      </c>
      <c r="AZ40" s="11" t="str">
        <f>IFERROR(__xludf.DUMMYFUNCTION("""COMPUTED_VALUE"""),"CURSO DE SEGURIDAD")</f>
        <v>CURSO DE SEGURIDAD</v>
      </c>
      <c r="BB40" s="11" t="str">
        <f>IFERROR(__xludf.DUMMYFUNCTION("""COMPUTED_VALUE"""),"CURSO DE SEGURIDAD")</f>
        <v>CURSO DE SEGURIDAD</v>
      </c>
      <c r="BD40" s="11"/>
      <c r="BF40" s="11"/>
      <c r="BH40" s="11" t="str">
        <f>IFERROR(__xludf.DUMMYFUNCTION("""COMPUTED_VALUE"""),"TRABAJO ADMINISTRATIVO DE SEGURIDAD")</f>
        <v>TRABAJO ADMINISTRATIVO DE SEGURIDAD</v>
      </c>
      <c r="BJ40" s="11" t="str">
        <f>IFERROR(__xludf.DUMMYFUNCTION("""COMPUTED_VALUE"""),"BLOQUEOS DE ENERGIA PARA LA MINIREX")</f>
        <v>BLOQUEOS DE ENERGIA PARA LA MINIREX</v>
      </c>
      <c r="BL40" s="10"/>
    </row>
    <row r="41">
      <c r="A41" s="12" t="str">
        <f>IFERROR(__xludf.DUMMYFUNCTION("""COMPUTED_VALUE"""),"HORAS EXTRA/PRIMA ALIMENTICIA")</f>
        <v>HORAS EXTRA/PRIMA ALIMENTICIA</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
        <f>IFERROR(__xludf.DUMMYFUNCTION("""COMPUTED_VALUE"""),0.0)</f>
        <v>0</v>
      </c>
    </row>
    <row r="42">
      <c r="A42" s="4" t="str">
        <f>IFERROR(__xludf.DUMMYFUNCTION("""COMPUTED_VALUE"""),"NOMBRE")</f>
        <v>NOMBRE</v>
      </c>
      <c r="B42" s="5">
        <f>IFERROR(__xludf.DUMMYFUNCTION("""COMPUTED_VALUE"""),45200.0)</f>
        <v>45200</v>
      </c>
      <c r="C42" s="6"/>
      <c r="D42" s="5">
        <f>IFERROR(__xludf.DUMMYFUNCTION("""COMPUTED_VALUE"""),45201.0)</f>
        <v>45201</v>
      </c>
      <c r="E42" s="6"/>
      <c r="F42" s="5">
        <f>IFERROR(__xludf.DUMMYFUNCTION("""COMPUTED_VALUE"""),45202.0)</f>
        <v>45202</v>
      </c>
      <c r="G42" s="6"/>
      <c r="H42" s="5">
        <f>IFERROR(__xludf.DUMMYFUNCTION("""COMPUTED_VALUE"""),45203.0)</f>
        <v>45203</v>
      </c>
      <c r="I42" s="6"/>
      <c r="J42" s="5">
        <f>IFERROR(__xludf.DUMMYFUNCTION("""COMPUTED_VALUE"""),45204.0)</f>
        <v>45204</v>
      </c>
      <c r="K42" s="6"/>
      <c r="L42" s="5">
        <f>IFERROR(__xludf.DUMMYFUNCTION("""COMPUTED_VALUE"""),45205.0)</f>
        <v>45205</v>
      </c>
      <c r="M42" s="6"/>
      <c r="N42" s="5">
        <f>IFERROR(__xludf.DUMMYFUNCTION("""COMPUTED_VALUE"""),45206.0)</f>
        <v>45206</v>
      </c>
      <c r="O42" s="18"/>
      <c r="P42" s="5">
        <f>IFERROR(__xludf.DUMMYFUNCTION("""COMPUTED_VALUE"""),45207.0)</f>
        <v>45207</v>
      </c>
      <c r="Q42" s="6"/>
      <c r="R42" s="5">
        <f>IFERROR(__xludf.DUMMYFUNCTION("""COMPUTED_VALUE"""),45208.0)</f>
        <v>45208</v>
      </c>
      <c r="S42" s="6"/>
      <c r="T42" s="5">
        <f>IFERROR(__xludf.DUMMYFUNCTION("""COMPUTED_VALUE"""),45209.0)</f>
        <v>45209</v>
      </c>
      <c r="U42" s="18"/>
      <c r="V42" s="5">
        <f>IFERROR(__xludf.DUMMYFUNCTION("""COMPUTED_VALUE"""),45210.0)</f>
        <v>45210</v>
      </c>
      <c r="W42" s="18"/>
      <c r="X42" s="5">
        <f>IFERROR(__xludf.DUMMYFUNCTION("""COMPUTED_VALUE"""),45211.0)</f>
        <v>45211</v>
      </c>
      <c r="Y42" s="18"/>
      <c r="Z42" s="5">
        <f>IFERROR(__xludf.DUMMYFUNCTION("""COMPUTED_VALUE"""),45212.0)</f>
        <v>45212</v>
      </c>
      <c r="AA42" s="18"/>
      <c r="AB42" s="5">
        <f>IFERROR(__xludf.DUMMYFUNCTION("""COMPUTED_VALUE"""),45213.0)</f>
        <v>45213</v>
      </c>
      <c r="AC42" s="18"/>
      <c r="AD42" s="5">
        <f>IFERROR(__xludf.DUMMYFUNCTION("""COMPUTED_VALUE"""),45214.0)</f>
        <v>45214</v>
      </c>
      <c r="AE42" s="18"/>
      <c r="AF42" s="5">
        <f>IFERROR(__xludf.DUMMYFUNCTION("""COMPUTED_VALUE"""),45215.0)</f>
        <v>45215</v>
      </c>
      <c r="AG42" s="18"/>
      <c r="AH42" s="5">
        <f>IFERROR(__xludf.DUMMYFUNCTION("""COMPUTED_VALUE"""),45216.0)</f>
        <v>45216</v>
      </c>
      <c r="AI42" s="18" t="str">
        <f>IFERROR(__xludf.DUMMYFUNCTION("""COMPUTED_VALUE"""),"SUSPENSION")</f>
        <v>SUSPENSION</v>
      </c>
      <c r="AJ42" s="5">
        <f>IFERROR(__xludf.DUMMYFUNCTION("""COMPUTED_VALUE"""),45217.0)</f>
        <v>45217</v>
      </c>
      <c r="AK42" s="18"/>
      <c r="AL42" s="5">
        <f>IFERROR(__xludf.DUMMYFUNCTION("""COMPUTED_VALUE"""),45218.0)</f>
        <v>45218</v>
      </c>
      <c r="AM42" s="18"/>
      <c r="AN42" s="5">
        <f>IFERROR(__xludf.DUMMYFUNCTION("""COMPUTED_VALUE"""),45219.0)</f>
        <v>45219</v>
      </c>
      <c r="AO42" s="18"/>
      <c r="AP42" s="5">
        <f>IFERROR(__xludf.DUMMYFUNCTION("""COMPUTED_VALUE"""),45220.0)</f>
        <v>45220</v>
      </c>
      <c r="AQ42" s="18"/>
      <c r="AR42" s="5">
        <f>IFERROR(__xludf.DUMMYFUNCTION("""COMPUTED_VALUE"""),45221.0)</f>
        <v>45221</v>
      </c>
      <c r="AS42" s="18"/>
      <c r="AT42" s="5">
        <f>IFERROR(__xludf.DUMMYFUNCTION("""COMPUTED_VALUE"""),45222.0)</f>
        <v>45222</v>
      </c>
      <c r="AU42" s="18"/>
      <c r="AV42" s="5">
        <f>IFERROR(__xludf.DUMMYFUNCTION("""COMPUTED_VALUE"""),45223.0)</f>
        <v>45223</v>
      </c>
      <c r="AW42" s="18"/>
      <c r="AX42" s="5">
        <f>IFERROR(__xludf.DUMMYFUNCTION("""COMPUTED_VALUE"""),45224.0)</f>
        <v>45224</v>
      </c>
      <c r="AY42" s="18"/>
      <c r="AZ42" s="5">
        <f>IFERROR(__xludf.DUMMYFUNCTION("""COMPUTED_VALUE"""),45225.0)</f>
        <v>45225</v>
      </c>
      <c r="BA42" s="18"/>
      <c r="BB42" s="5">
        <f>IFERROR(__xludf.DUMMYFUNCTION("""COMPUTED_VALUE"""),45226.0)</f>
        <v>45226</v>
      </c>
      <c r="BC42" s="18"/>
      <c r="BD42" s="5">
        <f>IFERROR(__xludf.DUMMYFUNCTION("""COMPUTED_VALUE"""),45227.0)</f>
        <v>45227</v>
      </c>
      <c r="BE42" s="18"/>
      <c r="BF42" s="5">
        <f>IFERROR(__xludf.DUMMYFUNCTION("""COMPUTED_VALUE"""),45228.0)</f>
        <v>45228</v>
      </c>
      <c r="BG42" s="18"/>
      <c r="BH42" s="5">
        <f>IFERROR(__xludf.DUMMYFUNCTION("""COMPUTED_VALUE"""),45229.0)</f>
        <v>45229</v>
      </c>
      <c r="BI42" s="18"/>
      <c r="BJ42" s="5">
        <f>IFERROR(__xludf.DUMMYFUNCTION("""COMPUTED_VALUE"""),45230.0)</f>
        <v>45230</v>
      </c>
      <c r="BK42" s="18"/>
      <c r="BL42" s="7" t="str">
        <f>IFERROR(__xludf.DUMMYFUNCTION("""COMPUTED_VALUE"""),"HORAS EXTRA")</f>
        <v>HORAS EXTRA</v>
      </c>
    </row>
    <row r="43">
      <c r="A43" s="8" t="str">
        <f>IFERROR(__xludf.DUMMYFUNCTION("""COMPUTED_VALUE"""),"HECTOR RAFAEL")</f>
        <v>HECTOR RAFAEL</v>
      </c>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t="str">
        <f>IFERROR(__xludf.DUMMYFUNCTION("""COMPUTED_VALUE"""),"ALMACEN")</f>
        <v>ALMACEN</v>
      </c>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10"/>
    </row>
    <row r="44" ht="79.5" customHeight="1">
      <c r="B44" s="11"/>
      <c r="D44" s="11" t="str">
        <f>IFERROR(__xludf.DUMMYFUNCTION("""COMPUTED_VALUE"""),"GRUA HP5 MONTAJE DE ANTENAS")</f>
        <v>GRUA HP5 MONTAJE DE ANTENAS</v>
      </c>
      <c r="F44" s="11" t="str">
        <f>IFERROR(__xludf.DUMMYFUNCTION("""COMPUTED_VALUE"""),"PESQUERIA, PEINADO DE PULPITOS EN PLTCM")</f>
        <v>PESQUERIA, PEINADO DE PULPITOS EN PLTCM</v>
      </c>
      <c r="H44" s="11" t="str">
        <f>IFERROR(__xludf.DUMMYFUNCTION("""COMPUTED_VALUE"""),"ACTIVIDAD EN LA GRUA HP5 DE ALMACEN PRODUCTO TEMRINADO")</f>
        <v>ACTIVIDAD EN LA GRUA HP5 DE ALMACEN PRODUCTO TEMRINADO</v>
      </c>
      <c r="J44" s="11" t="str">
        <f>IFERROR(__xludf.DUMMYFUNCTION("""COMPUTED_VALUE"""),"PESQUERIA, REVISION DE LAS FIBRAS EN G+P, CERTIFICACION DE FIBRAS EN SISTEMAS ENFRIAMIENTO")</f>
        <v>PESQUERIA, REVISION DE LAS FIBRAS EN G+P, CERTIFICACION DE FIBRAS EN SISTEMAS ENFRIAMIENTO</v>
      </c>
      <c r="L44" s="11" t="str">
        <f>IFERROR(__xludf.DUMMYFUNCTION("""COMPUTED_VALUE"""),"LEVANTAR ENLACE DEL EDIFICIO L A DATA CENTER")</f>
        <v>LEVANTAR ENLACE DEL EDIFICIO L A DATA CENTER</v>
      </c>
      <c r="N44" s="11" t="str">
        <f>IFERROR(__xludf.DUMMYFUNCTION("""COMPUTED_VALUE"""),"CURSO DE SOLDADURA")</f>
        <v>CURSO DE SOLDADURA</v>
      </c>
      <c r="P44" s="11"/>
      <c r="R44" s="11" t="str">
        <f>IFERROR(__xludf.DUMMYFUNCTION("""COMPUTED_VALUE"""),"RELEVAMIENTO EN PLANTA PESQUERIA POR LA MAÑANA, FIRMA DE REPORTES")</f>
        <v>RELEVAMIENTO EN PLANTA PESQUERIA POR LA MAÑANA, FIRMA DE REPORTES</v>
      </c>
      <c r="T44" s="11" t="str">
        <f>IFERROR(__xludf.DUMMYFUNCTION("""COMPUTED_VALUE"""),"PROYECTO RFID JUVENTUD SALIDA G3")</f>
        <v>PROYECTO RFID JUVENTUD SALIDA G3</v>
      </c>
      <c r="V44" s="11" t="str">
        <f>IFERROR(__xludf.DUMMYFUNCTION("""COMPUTED_VALUE"""),"ACOMODO DE CABLEADO EN OFICNAS DE MTTO TENSONIVELADO CHURUBUSCO")</f>
        <v>ACOMODO DE CABLEADO EN OFICNAS DE MTTO TENSONIVELADO CHURUBUSCO</v>
      </c>
      <c r="X44" s="11" t="str">
        <f>IFERROR(__xludf.DUMMYFUNCTION("""COMPUTED_VALUE"""),"TRABAJO EN SALA ELECTRICA D EMOLINO ACABADOR,  LIMPIEZA DE RACK, AOCOMODO DE CABLES")</f>
        <v>TRABAJO EN SALA ELECTRICA D EMOLINO ACABADOR,  LIMPIEZA DE RACK, AOCOMODO DE CABLES</v>
      </c>
      <c r="Z44" s="11" t="str">
        <f>IFERROR(__xludf.DUMMYFUNCTION("""COMPUTED_VALUE"""),"FIRMA DE REPORTES, ACOMODO DE BODEGA")</f>
        <v>FIRMA DE REPORTES, ACOMODO DE BODEGA</v>
      </c>
      <c r="AB44" s="11" t="str">
        <f>IFERROR(__xludf.DUMMYFUNCTION("""COMPUTED_VALUE"""),"NO SE CITO")</f>
        <v>NO SE CITO</v>
      </c>
      <c r="AD44" s="11"/>
      <c r="AF44" s="11" t="str">
        <f>IFERROR(__xludf.DUMMYFUNCTION("""COMPUTED_VALUE"""),"LARGOS NORTE MONTAJE DE PANTALLAS")</f>
        <v>LARGOS NORTE MONTAJE DE PANTALLAS</v>
      </c>
      <c r="AH44" s="11"/>
      <c r="AJ44" s="11" t="str">
        <f>IFERROR(__xludf.DUMMYFUNCTION("""COMPUTED_VALUE"""),"DESMONTAJE DE PANTALLAS, DESMONTAJE DE EQUIPOS CHURUBUSCO LABORATORIO/ CONEXION DE UTP EN GRUA HP6")</f>
        <v>DESMONTAJE DE PANTALLAS, DESMONTAJE DE EQUIPOS CHURUBUSCO LABORATORIO/ CONEXION DE UTP EN GRUA HP6</v>
      </c>
      <c r="AL44" s="11" t="str">
        <f>IFERROR(__xludf.DUMMYFUNCTION("""COMPUTED_VALUE"""),"INSTALACION DE TUBERIA EN JUVENTUD PINTADO")</f>
        <v>INSTALACION DE TUBERIA EN JUVENTUD PINTADO</v>
      </c>
      <c r="AN44" s="11" t="str">
        <f>IFERROR(__xludf.DUMMYFUNCTION("""COMPUTED_VALUE"""),"ACTIVIDAD DE TUBERIA EN ACERIA, NO COMIERON POR LA REUNION DE LA MAÑANA")</f>
        <v>ACTIVIDAD DE TUBERIA EN ACERIA, NO COMIERON POR LA REUNION DE LA MAÑANA</v>
      </c>
      <c r="AP44" s="11" t="str">
        <f>IFERROR(__xludf.DUMMYFUNCTION("""COMPUTED_VALUE"""),"CURSO DE SOLDADURA")</f>
        <v>CURSO DE SOLDADURA</v>
      </c>
      <c r="AR44" s="11"/>
      <c r="AT44" s="11" t="str">
        <f>IFERROR(__xludf.DUMMYFUNCTION("""COMPUTED_VALUE"""),"TRABAJO EN UNIVDERSIDAD, MONTAJE DE CAMARA TERMICA")</f>
        <v>TRABAJO EN UNIVDERSIDAD, MONTAJE DE CAMARA TERMICA</v>
      </c>
      <c r="AV44" s="11" t="str">
        <f>IFERROR(__xludf.DUMMYFUNCTION("""COMPUTED_VALUE"""),"TRABAJO EN UNIVDERSIDAD, MONTAJE DE CAMARA TERMICA")</f>
        <v>TRABAJO EN UNIVDERSIDAD, MONTAJE DE CAMARA TERMICA</v>
      </c>
      <c r="AX44" s="11" t="str">
        <f>IFERROR(__xludf.DUMMYFUNCTION("""COMPUTED_VALUE"""),"TRABAJOS EN GRU AHP6 DE ALMACEN PRODUCTO TEMRINADO")</f>
        <v>TRABAJOS EN GRU AHP6 DE ALMACEN PRODUCTO TEMRINADO</v>
      </c>
      <c r="AZ44" s="11" t="str">
        <f>IFERROR(__xludf.DUMMYFUNCTION("""COMPUTED_VALUE"""),"ACTIVIDAD CANCELADA EN ACERIA, FIRMA DE PERMISOS")</f>
        <v>ACTIVIDAD CANCELADA EN ACERIA, FIRMA DE PERMISOS</v>
      </c>
      <c r="BB44" s="11" t="str">
        <f>IFERROR(__xludf.DUMMYFUNCTION("""COMPUTED_VALUE"""),"INSTALACION DE TUBERIA EN SALA DC SLAVE ACERIA, SALIDA 7PM")</f>
        <v>INSTALACION DE TUBERIA EN SALA DC SLAVE ACERIA, SALIDA 7PM</v>
      </c>
      <c r="BD44" s="11"/>
      <c r="BF44" s="11"/>
      <c r="BH44" s="11" t="str">
        <f>IFERROR(__xludf.DUMMYFUNCTION("""COMPUTED_VALUE"""),"SALA SPEEDMASTER MC2, INSTALACION DE CABLEADO UTP Y CONEXIONES, INSTALACION DE CABLES DE VIDEO, SALIDA 6:30")</f>
        <v>SALA SPEEDMASTER MC2, INSTALACION DE CABLEADO UTP Y CONEXIONES, INSTALACION DE CABLES DE VIDEO, SALIDA 6:30</v>
      </c>
      <c r="BJ44" s="11" t="str">
        <f>IFERROR(__xludf.DUMMYFUNCTION("""COMPUTED_VALUE"""),"MINI REX ACERIA, ENTRADA 8AM, SLAIDA 6PM")</f>
        <v>MINI REX ACERIA, ENTRADA 8AM, SLAIDA 6PM</v>
      </c>
      <c r="BL44" s="10"/>
    </row>
    <row r="45">
      <c r="A45" s="12" t="str">
        <f>IFERROR(__xludf.DUMMYFUNCTION("""COMPUTED_VALUE"""),"HORAS EXTRA/PRIMA ALIMENTICIA")</f>
        <v>HORAS EXTRA/PRIMA ALIMENTICIA</v>
      </c>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f>IFERROR(__xludf.DUMMYFUNCTION("""COMPUTED_VALUE"""),1.0)</f>
        <v>1</v>
      </c>
      <c r="AO45" s="13"/>
      <c r="AP45" s="13"/>
      <c r="AQ45" s="13"/>
      <c r="AR45" s="13"/>
      <c r="AS45" s="13"/>
      <c r="AT45" s="13"/>
      <c r="AU45" s="13"/>
      <c r="AV45" s="13"/>
      <c r="AW45" s="13"/>
      <c r="AX45" s="13"/>
      <c r="AY45" s="13"/>
      <c r="AZ45" s="13"/>
      <c r="BA45" s="13"/>
      <c r="BB45" s="13">
        <f>IFERROR(__xludf.DUMMYFUNCTION("""COMPUTED_VALUE"""),1.0)</f>
        <v>1</v>
      </c>
      <c r="BC45" s="13"/>
      <c r="BD45" s="13"/>
      <c r="BE45" s="13"/>
      <c r="BF45" s="13"/>
      <c r="BG45" s="13"/>
      <c r="BH45" s="13">
        <f>IFERROR(__xludf.DUMMYFUNCTION("""COMPUTED_VALUE"""),0.5)</f>
        <v>0.5</v>
      </c>
      <c r="BI45" s="13"/>
      <c r="BJ45" s="13"/>
      <c r="BK45" s="13"/>
      <c r="BL45" s="1">
        <f>IFERROR(__xludf.DUMMYFUNCTION("""COMPUTED_VALUE"""),2.5)</f>
        <v>2.5</v>
      </c>
    </row>
    <row r="46">
      <c r="A46" s="4" t="str">
        <f>IFERROR(__xludf.DUMMYFUNCTION("""COMPUTED_VALUE"""),"NOMBRE")</f>
        <v>NOMBRE</v>
      </c>
      <c r="B46" s="5">
        <f>IFERROR(__xludf.DUMMYFUNCTION("""COMPUTED_VALUE"""),45200.0)</f>
        <v>45200</v>
      </c>
      <c r="C46" s="6"/>
      <c r="D46" s="5">
        <f>IFERROR(__xludf.DUMMYFUNCTION("""COMPUTED_VALUE"""),45201.0)</f>
        <v>45201</v>
      </c>
      <c r="E46" s="6"/>
      <c r="F46" s="5">
        <f>IFERROR(__xludf.DUMMYFUNCTION("""COMPUTED_VALUE"""),45202.0)</f>
        <v>45202</v>
      </c>
      <c r="G46" s="6"/>
      <c r="H46" s="5">
        <f>IFERROR(__xludf.DUMMYFUNCTION("""COMPUTED_VALUE"""),45203.0)</f>
        <v>45203</v>
      </c>
      <c r="I46" s="6"/>
      <c r="J46" s="5">
        <f>IFERROR(__xludf.DUMMYFUNCTION("""COMPUTED_VALUE"""),45204.0)</f>
        <v>45204</v>
      </c>
      <c r="K46" s="6"/>
      <c r="L46" s="5">
        <f>IFERROR(__xludf.DUMMYFUNCTION("""COMPUTED_VALUE"""),45205.0)</f>
        <v>45205</v>
      </c>
      <c r="M46" s="6"/>
      <c r="N46" s="5">
        <f>IFERROR(__xludf.DUMMYFUNCTION("""COMPUTED_VALUE"""),45206.0)</f>
        <v>45206</v>
      </c>
      <c r="O46" s="18"/>
      <c r="P46" s="5">
        <f>IFERROR(__xludf.DUMMYFUNCTION("""COMPUTED_VALUE"""),45207.0)</f>
        <v>45207</v>
      </c>
      <c r="Q46" s="6"/>
      <c r="R46" s="5">
        <f>IFERROR(__xludf.DUMMYFUNCTION("""COMPUTED_VALUE"""),45208.0)</f>
        <v>45208</v>
      </c>
      <c r="S46" s="6"/>
      <c r="T46" s="5">
        <f>IFERROR(__xludf.DUMMYFUNCTION("""COMPUTED_VALUE"""),45209.0)</f>
        <v>45209</v>
      </c>
      <c r="U46" s="18"/>
      <c r="V46" s="5">
        <f>IFERROR(__xludf.DUMMYFUNCTION("""COMPUTED_VALUE"""),45210.0)</f>
        <v>45210</v>
      </c>
      <c r="W46" s="18"/>
      <c r="X46" s="5">
        <f>IFERROR(__xludf.DUMMYFUNCTION("""COMPUTED_VALUE"""),45211.0)</f>
        <v>45211</v>
      </c>
      <c r="Y46" s="18"/>
      <c r="Z46" s="5">
        <f>IFERROR(__xludf.DUMMYFUNCTION("""COMPUTED_VALUE"""),45212.0)</f>
        <v>45212</v>
      </c>
      <c r="AA46" s="18"/>
      <c r="AB46" s="5">
        <f>IFERROR(__xludf.DUMMYFUNCTION("""COMPUTED_VALUE"""),45213.0)</f>
        <v>45213</v>
      </c>
      <c r="AC46" s="18"/>
      <c r="AD46" s="5">
        <f>IFERROR(__xludf.DUMMYFUNCTION("""COMPUTED_VALUE"""),45214.0)</f>
        <v>45214</v>
      </c>
      <c r="AE46" s="18"/>
      <c r="AF46" s="5">
        <f>IFERROR(__xludf.DUMMYFUNCTION("""COMPUTED_VALUE"""),45215.0)</f>
        <v>45215</v>
      </c>
      <c r="AG46" s="18"/>
      <c r="AH46" s="5">
        <f>IFERROR(__xludf.DUMMYFUNCTION("""COMPUTED_VALUE"""),45216.0)</f>
        <v>45216</v>
      </c>
      <c r="AI46" s="18"/>
      <c r="AJ46" s="5">
        <f>IFERROR(__xludf.DUMMYFUNCTION("""COMPUTED_VALUE"""),45217.0)</f>
        <v>45217</v>
      </c>
      <c r="AK46" s="18"/>
      <c r="AL46" s="5">
        <f>IFERROR(__xludf.DUMMYFUNCTION("""COMPUTED_VALUE"""),45218.0)</f>
        <v>45218</v>
      </c>
      <c r="AM46" s="18"/>
      <c r="AN46" s="5">
        <f>IFERROR(__xludf.DUMMYFUNCTION("""COMPUTED_VALUE"""),45219.0)</f>
        <v>45219</v>
      </c>
      <c r="AO46" s="18"/>
      <c r="AP46" s="5">
        <f>IFERROR(__xludf.DUMMYFUNCTION("""COMPUTED_VALUE"""),45220.0)</f>
        <v>45220</v>
      </c>
      <c r="AQ46" s="18"/>
      <c r="AR46" s="5">
        <f>IFERROR(__xludf.DUMMYFUNCTION("""COMPUTED_VALUE"""),45221.0)</f>
        <v>45221</v>
      </c>
      <c r="AS46" s="18"/>
      <c r="AT46" s="5">
        <f>IFERROR(__xludf.DUMMYFUNCTION("""COMPUTED_VALUE"""),45222.0)</f>
        <v>45222</v>
      </c>
      <c r="AU46" s="18"/>
      <c r="AV46" s="5">
        <f>IFERROR(__xludf.DUMMYFUNCTION("""COMPUTED_VALUE"""),45223.0)</f>
        <v>45223</v>
      </c>
      <c r="AW46" s="18"/>
      <c r="AX46" s="5">
        <f>IFERROR(__xludf.DUMMYFUNCTION("""COMPUTED_VALUE"""),45224.0)</f>
        <v>45224</v>
      </c>
      <c r="AY46" s="18"/>
      <c r="AZ46" s="5">
        <f>IFERROR(__xludf.DUMMYFUNCTION("""COMPUTED_VALUE"""),45225.0)</f>
        <v>45225</v>
      </c>
      <c r="BA46" s="18"/>
      <c r="BB46" s="5">
        <f>IFERROR(__xludf.DUMMYFUNCTION("""COMPUTED_VALUE"""),45226.0)</f>
        <v>45226</v>
      </c>
      <c r="BC46" s="18"/>
      <c r="BD46" s="5">
        <f>IFERROR(__xludf.DUMMYFUNCTION("""COMPUTED_VALUE"""),45227.0)</f>
        <v>45227</v>
      </c>
      <c r="BE46" s="18"/>
      <c r="BF46" s="5">
        <f>IFERROR(__xludf.DUMMYFUNCTION("""COMPUTED_VALUE"""),45228.0)</f>
        <v>45228</v>
      </c>
      <c r="BG46" s="18"/>
      <c r="BH46" s="5">
        <f>IFERROR(__xludf.DUMMYFUNCTION("""COMPUTED_VALUE"""),45229.0)</f>
        <v>45229</v>
      </c>
      <c r="BI46" s="18"/>
      <c r="BJ46" s="5">
        <f>IFERROR(__xludf.DUMMYFUNCTION("""COMPUTED_VALUE"""),45230.0)</f>
        <v>45230</v>
      </c>
      <c r="BK46" s="18"/>
      <c r="BL46" s="7" t="str">
        <f>IFERROR(__xludf.DUMMYFUNCTION("""COMPUTED_VALUE"""),"HORAS EXTRA")</f>
        <v>HORAS EXTRA</v>
      </c>
    </row>
    <row r="47">
      <c r="A47" s="8" t="str">
        <f>IFERROR(__xludf.DUMMYFUNCTION("""COMPUTED_VALUE"""),"MISSAEL LOPEZ")</f>
        <v>MISSAEL LOPEZ</v>
      </c>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10"/>
    </row>
    <row r="48" ht="79.5" customHeight="1">
      <c r="B48" s="11"/>
      <c r="D48" s="11"/>
      <c r="F48" s="11"/>
      <c r="H48" s="11"/>
      <c r="J48" s="11"/>
      <c r="L48" s="11"/>
      <c r="N48" s="11"/>
      <c r="P48" s="11"/>
      <c r="R48" s="11"/>
      <c r="T48" s="11"/>
      <c r="V48" s="11"/>
      <c r="X48" s="11"/>
      <c r="Z48" s="11"/>
      <c r="AB48" s="11"/>
      <c r="AD48" s="11"/>
      <c r="AF48" s="11"/>
      <c r="AH48" s="11"/>
      <c r="AJ48" s="11"/>
      <c r="AL48" s="11"/>
      <c r="AN48" s="11"/>
      <c r="AP48" s="11"/>
      <c r="AR48" s="11"/>
      <c r="AT48" s="11"/>
      <c r="AV48" s="11"/>
      <c r="AX48" s="11"/>
      <c r="AZ48" s="11"/>
      <c r="BB48" s="11"/>
      <c r="BD48" s="11"/>
      <c r="BF48" s="11"/>
      <c r="BH48" s="11"/>
      <c r="BJ48" s="11" t="str">
        <f>IFERROR(__xludf.DUMMYFUNCTION("""COMPUTED_VALUE"""),"APOYO CON BLOQUEOS DE HORNO OLLA ACERIA, SLAIDA 8PM")</f>
        <v>APOYO CON BLOQUEOS DE HORNO OLLA ACERIA, SLAIDA 8PM</v>
      </c>
      <c r="BL48" s="10"/>
    </row>
    <row r="49">
      <c r="A49" s="12" t="str">
        <f>IFERROR(__xludf.DUMMYFUNCTION("""COMPUTED_VALUE"""),"HORAS EXTRA/PRIMA ALIMENTICIA")</f>
        <v>HORAS EXTRA/PRIMA ALIMENTICIA</v>
      </c>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f>IFERROR(__xludf.DUMMYFUNCTION("""COMPUTED_VALUE"""),2.0)</f>
        <v>2</v>
      </c>
      <c r="BK49" s="13"/>
      <c r="BL49" s="1">
        <f>IFERROR(__xludf.DUMMYFUNCTION("""COMPUTED_VALUE"""),2.0)</f>
        <v>2</v>
      </c>
    </row>
    <row r="50">
      <c r="A50" s="4" t="str">
        <f>IFERROR(__xludf.DUMMYFUNCTION("""COMPUTED_VALUE"""),"NOMBRE")</f>
        <v>NOMBRE</v>
      </c>
      <c r="B50" s="5">
        <f>IFERROR(__xludf.DUMMYFUNCTION("""COMPUTED_VALUE"""),45200.0)</f>
        <v>45200</v>
      </c>
      <c r="C50" s="6"/>
      <c r="D50" s="5">
        <f>IFERROR(__xludf.DUMMYFUNCTION("""COMPUTED_VALUE"""),45201.0)</f>
        <v>45201</v>
      </c>
      <c r="E50" s="6"/>
      <c r="F50" s="5">
        <f>IFERROR(__xludf.DUMMYFUNCTION("""COMPUTED_VALUE"""),45202.0)</f>
        <v>45202</v>
      </c>
      <c r="G50" s="6"/>
      <c r="H50" s="5">
        <f>IFERROR(__xludf.DUMMYFUNCTION("""COMPUTED_VALUE"""),45203.0)</f>
        <v>45203</v>
      </c>
      <c r="I50" s="6"/>
      <c r="J50" s="5">
        <f>IFERROR(__xludf.DUMMYFUNCTION("""COMPUTED_VALUE"""),45204.0)</f>
        <v>45204</v>
      </c>
      <c r="K50" s="6"/>
      <c r="L50" s="5">
        <f>IFERROR(__xludf.DUMMYFUNCTION("""COMPUTED_VALUE"""),45205.0)</f>
        <v>45205</v>
      </c>
      <c r="M50" s="6"/>
      <c r="N50" s="5">
        <f>IFERROR(__xludf.DUMMYFUNCTION("""COMPUTED_VALUE"""),45206.0)</f>
        <v>45206</v>
      </c>
      <c r="O50" s="18"/>
      <c r="P50" s="5">
        <f>IFERROR(__xludf.DUMMYFUNCTION("""COMPUTED_VALUE"""),45207.0)</f>
        <v>45207</v>
      </c>
      <c r="Q50" s="6"/>
      <c r="R50" s="5">
        <f>IFERROR(__xludf.DUMMYFUNCTION("""COMPUTED_VALUE"""),45208.0)</f>
        <v>45208</v>
      </c>
      <c r="S50" s="6"/>
      <c r="T50" s="5">
        <f>IFERROR(__xludf.DUMMYFUNCTION("""COMPUTED_VALUE"""),45209.0)</f>
        <v>45209</v>
      </c>
      <c r="U50" s="18"/>
      <c r="V50" s="5">
        <f>IFERROR(__xludf.DUMMYFUNCTION("""COMPUTED_VALUE"""),45210.0)</f>
        <v>45210</v>
      </c>
      <c r="W50" s="18"/>
      <c r="X50" s="5">
        <f>IFERROR(__xludf.DUMMYFUNCTION("""COMPUTED_VALUE"""),45211.0)</f>
        <v>45211</v>
      </c>
      <c r="Y50" s="18"/>
      <c r="Z50" s="5">
        <f>IFERROR(__xludf.DUMMYFUNCTION("""COMPUTED_VALUE"""),45212.0)</f>
        <v>45212</v>
      </c>
      <c r="AA50" s="18"/>
      <c r="AB50" s="5">
        <f>IFERROR(__xludf.DUMMYFUNCTION("""COMPUTED_VALUE"""),45213.0)</f>
        <v>45213</v>
      </c>
      <c r="AC50" s="18"/>
      <c r="AD50" s="5">
        <f>IFERROR(__xludf.DUMMYFUNCTION("""COMPUTED_VALUE"""),45214.0)</f>
        <v>45214</v>
      </c>
      <c r="AE50" s="18"/>
      <c r="AF50" s="5">
        <f>IFERROR(__xludf.DUMMYFUNCTION("""COMPUTED_VALUE"""),45215.0)</f>
        <v>45215</v>
      </c>
      <c r="AG50" s="18"/>
      <c r="AH50" s="5">
        <f>IFERROR(__xludf.DUMMYFUNCTION("""COMPUTED_VALUE"""),45216.0)</f>
        <v>45216</v>
      </c>
      <c r="AI50" s="18"/>
      <c r="AJ50" s="5">
        <f>IFERROR(__xludf.DUMMYFUNCTION("""COMPUTED_VALUE"""),45217.0)</f>
        <v>45217</v>
      </c>
      <c r="AK50" s="18"/>
      <c r="AL50" s="5">
        <f>IFERROR(__xludf.DUMMYFUNCTION("""COMPUTED_VALUE"""),45218.0)</f>
        <v>45218</v>
      </c>
      <c r="AM50" s="18"/>
      <c r="AN50" s="5">
        <f>IFERROR(__xludf.DUMMYFUNCTION("""COMPUTED_VALUE"""),45219.0)</f>
        <v>45219</v>
      </c>
      <c r="AO50" s="18"/>
      <c r="AP50" s="5">
        <f>IFERROR(__xludf.DUMMYFUNCTION("""COMPUTED_VALUE"""),45220.0)</f>
        <v>45220</v>
      </c>
      <c r="AQ50" s="18"/>
      <c r="AR50" s="5">
        <f>IFERROR(__xludf.DUMMYFUNCTION("""COMPUTED_VALUE"""),45221.0)</f>
        <v>45221</v>
      </c>
      <c r="AS50" s="18"/>
      <c r="AT50" s="5">
        <f>IFERROR(__xludf.DUMMYFUNCTION("""COMPUTED_VALUE"""),45222.0)</f>
        <v>45222</v>
      </c>
      <c r="AU50" s="18"/>
      <c r="AV50" s="5">
        <f>IFERROR(__xludf.DUMMYFUNCTION("""COMPUTED_VALUE"""),45223.0)</f>
        <v>45223</v>
      </c>
      <c r="AW50" s="18"/>
      <c r="AX50" s="5">
        <f>IFERROR(__xludf.DUMMYFUNCTION("""COMPUTED_VALUE"""),45224.0)</f>
        <v>45224</v>
      </c>
      <c r="AY50" s="18"/>
      <c r="AZ50" s="5">
        <f>IFERROR(__xludf.DUMMYFUNCTION("""COMPUTED_VALUE"""),45225.0)</f>
        <v>45225</v>
      </c>
      <c r="BA50" s="18"/>
      <c r="BB50" s="5">
        <f>IFERROR(__xludf.DUMMYFUNCTION("""COMPUTED_VALUE"""),45226.0)</f>
        <v>45226</v>
      </c>
      <c r="BC50" s="18"/>
      <c r="BD50" s="5">
        <f>IFERROR(__xludf.DUMMYFUNCTION("""COMPUTED_VALUE"""),45227.0)</f>
        <v>45227</v>
      </c>
      <c r="BE50" s="18"/>
      <c r="BF50" s="5">
        <f>IFERROR(__xludf.DUMMYFUNCTION("""COMPUTED_VALUE"""),45228.0)</f>
        <v>45228</v>
      </c>
      <c r="BG50" s="18"/>
      <c r="BH50" s="5">
        <f>IFERROR(__xludf.DUMMYFUNCTION("""COMPUTED_VALUE"""),45229.0)</f>
        <v>45229</v>
      </c>
      <c r="BI50" s="18"/>
      <c r="BJ50" s="5">
        <f>IFERROR(__xludf.DUMMYFUNCTION("""COMPUTED_VALUE"""),45230.0)</f>
        <v>45230</v>
      </c>
      <c r="BK50" s="18"/>
      <c r="BL50" s="7" t="str">
        <f>IFERROR(__xludf.DUMMYFUNCTION("""COMPUTED_VALUE"""),"HORAS EXTRA")</f>
        <v>HORAS EXTRA</v>
      </c>
    </row>
    <row r="51">
      <c r="A51" s="8" t="str">
        <f>IFERROR(__xludf.DUMMYFUNCTION("""COMPUTED_VALUE"""),"FRANCISCO ESTOPIER")</f>
        <v>FRANCISCO ESTOPIER</v>
      </c>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10"/>
    </row>
    <row r="52" ht="79.5" customHeight="1">
      <c r="B52" s="11"/>
      <c r="D52" s="11"/>
      <c r="F52" s="11"/>
      <c r="H52" s="11"/>
      <c r="J52" s="11"/>
      <c r="L52" s="11"/>
      <c r="N52" s="11"/>
      <c r="P52" s="11"/>
      <c r="R52" s="11"/>
      <c r="T52" s="11"/>
      <c r="V52" s="11"/>
      <c r="X52" s="11"/>
      <c r="Z52" s="11"/>
      <c r="AB52" s="11"/>
      <c r="AD52" s="11"/>
      <c r="AF52" s="11"/>
      <c r="AH52" s="11"/>
      <c r="AJ52" s="11"/>
      <c r="AL52" s="11"/>
      <c r="AN52" s="11"/>
      <c r="AP52" s="11"/>
      <c r="AR52" s="11"/>
      <c r="AT52" s="11"/>
      <c r="AV52" s="11"/>
      <c r="AX52" s="11"/>
      <c r="AZ52" s="11"/>
      <c r="BB52" s="11"/>
      <c r="BD52" s="11"/>
      <c r="BF52" s="11"/>
      <c r="BH52" s="11"/>
      <c r="BJ52" s="11" t="str">
        <f>IFERROR(__xludf.DUMMYFUNCTION("""COMPUTED_VALUE"""),"APOYO CON BLOQUEOS DE HORNO OLLA ACERIA, SLAIDA 8PM")</f>
        <v>APOYO CON BLOQUEOS DE HORNO OLLA ACERIA, SLAIDA 8PM</v>
      </c>
      <c r="BL52" s="10"/>
    </row>
    <row r="53">
      <c r="A53" s="12" t="str">
        <f>IFERROR(__xludf.DUMMYFUNCTION("""COMPUTED_VALUE"""),"HORAS EXTRA/PRIMA ALIMENTICIA")</f>
        <v>HORAS EXTRA/PRIMA ALIMENTICIA</v>
      </c>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f>IFERROR(__xludf.DUMMYFUNCTION("""COMPUTED_VALUE"""),2.0)</f>
        <v>2</v>
      </c>
      <c r="BK53" s="13"/>
      <c r="BL53" s="1">
        <f>IFERROR(__xludf.DUMMYFUNCTION("""COMPUTED_VALUE"""),2.0)</f>
        <v>2</v>
      </c>
    </row>
    <row r="54">
      <c r="A54" s="4" t="str">
        <f>IFERROR(__xludf.DUMMYFUNCTION("""COMPUTED_VALUE"""),"NOMBRE")</f>
        <v>NOMBRE</v>
      </c>
      <c r="B54" s="5">
        <f>IFERROR(__xludf.DUMMYFUNCTION("""COMPUTED_VALUE"""),45200.0)</f>
        <v>45200</v>
      </c>
      <c r="C54" s="6"/>
      <c r="D54" s="5">
        <f>IFERROR(__xludf.DUMMYFUNCTION("""COMPUTED_VALUE"""),45201.0)</f>
        <v>45201</v>
      </c>
      <c r="E54" s="6"/>
      <c r="F54" s="5">
        <f>IFERROR(__xludf.DUMMYFUNCTION("""COMPUTED_VALUE"""),45202.0)</f>
        <v>45202</v>
      </c>
      <c r="G54" s="6"/>
      <c r="H54" s="5">
        <f>IFERROR(__xludf.DUMMYFUNCTION("""COMPUTED_VALUE"""),45203.0)</f>
        <v>45203</v>
      </c>
      <c r="I54" s="6"/>
      <c r="J54" s="5">
        <f>IFERROR(__xludf.DUMMYFUNCTION("""COMPUTED_VALUE"""),45204.0)</f>
        <v>45204</v>
      </c>
      <c r="K54" s="6"/>
      <c r="L54" s="5">
        <f>IFERROR(__xludf.DUMMYFUNCTION("""COMPUTED_VALUE"""),45205.0)</f>
        <v>45205</v>
      </c>
      <c r="M54" s="6"/>
      <c r="N54" s="5">
        <f>IFERROR(__xludf.DUMMYFUNCTION("""COMPUTED_VALUE"""),45206.0)</f>
        <v>45206</v>
      </c>
      <c r="O54" s="18"/>
      <c r="P54" s="5">
        <f>IFERROR(__xludf.DUMMYFUNCTION("""COMPUTED_VALUE"""),45207.0)</f>
        <v>45207</v>
      </c>
      <c r="Q54" s="6"/>
      <c r="R54" s="5">
        <f>IFERROR(__xludf.DUMMYFUNCTION("""COMPUTED_VALUE"""),45208.0)</f>
        <v>45208</v>
      </c>
      <c r="S54" s="6"/>
      <c r="T54" s="5">
        <f>IFERROR(__xludf.DUMMYFUNCTION("""COMPUTED_VALUE"""),45209.0)</f>
        <v>45209</v>
      </c>
      <c r="U54" s="18"/>
      <c r="V54" s="5">
        <f>IFERROR(__xludf.DUMMYFUNCTION("""COMPUTED_VALUE"""),45210.0)</f>
        <v>45210</v>
      </c>
      <c r="W54" s="18"/>
      <c r="X54" s="5">
        <f>IFERROR(__xludf.DUMMYFUNCTION("""COMPUTED_VALUE"""),45211.0)</f>
        <v>45211</v>
      </c>
      <c r="Y54" s="18"/>
      <c r="Z54" s="5">
        <f>IFERROR(__xludf.DUMMYFUNCTION("""COMPUTED_VALUE"""),45212.0)</f>
        <v>45212</v>
      </c>
      <c r="AA54" s="18"/>
      <c r="AB54" s="5">
        <f>IFERROR(__xludf.DUMMYFUNCTION("""COMPUTED_VALUE"""),45213.0)</f>
        <v>45213</v>
      </c>
      <c r="AC54" s="18"/>
      <c r="AD54" s="5">
        <f>IFERROR(__xludf.DUMMYFUNCTION("""COMPUTED_VALUE"""),45214.0)</f>
        <v>45214</v>
      </c>
      <c r="AE54" s="18"/>
      <c r="AF54" s="5">
        <f>IFERROR(__xludf.DUMMYFUNCTION("""COMPUTED_VALUE"""),45215.0)</f>
        <v>45215</v>
      </c>
      <c r="AG54" s="18"/>
      <c r="AH54" s="5">
        <f>IFERROR(__xludf.DUMMYFUNCTION("""COMPUTED_VALUE"""),45216.0)</f>
        <v>45216</v>
      </c>
      <c r="AI54" s="18"/>
      <c r="AJ54" s="5">
        <f>IFERROR(__xludf.DUMMYFUNCTION("""COMPUTED_VALUE"""),45217.0)</f>
        <v>45217</v>
      </c>
      <c r="AK54" s="18"/>
      <c r="AL54" s="5">
        <f>IFERROR(__xludf.DUMMYFUNCTION("""COMPUTED_VALUE"""),45218.0)</f>
        <v>45218</v>
      </c>
      <c r="AM54" s="18"/>
      <c r="AN54" s="5">
        <f>IFERROR(__xludf.DUMMYFUNCTION("""COMPUTED_VALUE"""),45219.0)</f>
        <v>45219</v>
      </c>
      <c r="AO54" s="18"/>
      <c r="AP54" s="5">
        <f>IFERROR(__xludf.DUMMYFUNCTION("""COMPUTED_VALUE"""),45220.0)</f>
        <v>45220</v>
      </c>
      <c r="AQ54" s="18"/>
      <c r="AR54" s="5">
        <f>IFERROR(__xludf.DUMMYFUNCTION("""COMPUTED_VALUE"""),45221.0)</f>
        <v>45221</v>
      </c>
      <c r="AS54" s="18"/>
      <c r="AT54" s="5">
        <f>IFERROR(__xludf.DUMMYFUNCTION("""COMPUTED_VALUE"""),45222.0)</f>
        <v>45222</v>
      </c>
      <c r="AU54" s="18"/>
      <c r="AV54" s="5">
        <f>IFERROR(__xludf.DUMMYFUNCTION("""COMPUTED_VALUE"""),45223.0)</f>
        <v>45223</v>
      </c>
      <c r="AW54" s="18"/>
      <c r="AX54" s="5">
        <f>IFERROR(__xludf.DUMMYFUNCTION("""COMPUTED_VALUE"""),45224.0)</f>
        <v>45224</v>
      </c>
      <c r="AY54" s="18"/>
      <c r="AZ54" s="5">
        <f>IFERROR(__xludf.DUMMYFUNCTION("""COMPUTED_VALUE"""),45225.0)</f>
        <v>45225</v>
      </c>
      <c r="BA54" s="18"/>
      <c r="BB54" s="5">
        <f>IFERROR(__xludf.DUMMYFUNCTION("""COMPUTED_VALUE"""),45226.0)</f>
        <v>45226</v>
      </c>
      <c r="BC54" s="18"/>
      <c r="BD54" s="5">
        <f>IFERROR(__xludf.DUMMYFUNCTION("""COMPUTED_VALUE"""),45227.0)</f>
        <v>45227</v>
      </c>
      <c r="BE54" s="18"/>
      <c r="BF54" s="5">
        <f>IFERROR(__xludf.DUMMYFUNCTION("""COMPUTED_VALUE"""),45228.0)</f>
        <v>45228</v>
      </c>
      <c r="BG54" s="18"/>
      <c r="BH54" s="5">
        <f>IFERROR(__xludf.DUMMYFUNCTION("""COMPUTED_VALUE"""),45229.0)</f>
        <v>45229</v>
      </c>
      <c r="BI54" s="18"/>
      <c r="BJ54" s="5">
        <f>IFERROR(__xludf.DUMMYFUNCTION("""COMPUTED_VALUE"""),45230.0)</f>
        <v>45230</v>
      </c>
      <c r="BK54" s="18"/>
      <c r="BL54" s="7" t="str">
        <f>IFERROR(__xludf.DUMMYFUNCTION("""COMPUTED_VALUE"""),"HORAS EXTRA")</f>
        <v>HORAS EXTRA</v>
      </c>
    </row>
    <row r="55">
      <c r="A55" s="8" t="str">
        <f>IFERROR(__xludf.DUMMYFUNCTION("""COMPUTED_VALUE"""),"CLAUDIO VILLARREAL")</f>
        <v>CLAUDIO VILLARREAL</v>
      </c>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10"/>
    </row>
    <row r="56" ht="79.5" customHeight="1">
      <c r="B56" s="11"/>
      <c r="D56" s="11"/>
      <c r="F56" s="11"/>
      <c r="H56" s="11"/>
      <c r="J56" s="11"/>
      <c r="L56" s="11"/>
      <c r="N56" s="11"/>
      <c r="P56" s="11"/>
      <c r="R56" s="11"/>
      <c r="T56" s="11"/>
      <c r="V56" s="11"/>
      <c r="X56" s="11"/>
      <c r="Z56" s="11"/>
      <c r="AB56" s="11"/>
      <c r="AD56" s="11"/>
      <c r="AF56" s="11"/>
      <c r="AH56" s="11"/>
      <c r="AJ56" s="11"/>
      <c r="AL56" s="11"/>
      <c r="AN56" s="11"/>
      <c r="AP56" s="11"/>
      <c r="AR56" s="11"/>
      <c r="AT56" s="11"/>
      <c r="AV56" s="11"/>
      <c r="AX56" s="11"/>
      <c r="AZ56" s="11"/>
      <c r="BB56" s="11"/>
      <c r="BD56" s="11"/>
      <c r="BF56" s="11"/>
      <c r="BH56" s="11"/>
      <c r="BJ56" s="11" t="str">
        <f>IFERROR(__xludf.DUMMYFUNCTION("""COMPUTED_VALUE"""),"APOYO CON BLOQUEOS DE MC2, SLAIDA 7:45PM")</f>
        <v>APOYO CON BLOQUEOS DE MC2, SLAIDA 7:45PM</v>
      </c>
      <c r="BL56" s="10"/>
    </row>
    <row r="57">
      <c r="A57" s="12" t="str">
        <f>IFERROR(__xludf.DUMMYFUNCTION("""COMPUTED_VALUE"""),"HORAS EXTRA/PRIMA ALIMENTICIA")</f>
        <v>HORAS EXTRA/PRIMA ALIMENTICIA</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f>IFERROR(__xludf.DUMMYFUNCTION("""COMPUTED_VALUE"""),1.8)</f>
        <v>1.8</v>
      </c>
      <c r="BK57" s="13"/>
      <c r="BL57" s="1">
        <f>IFERROR(__xludf.DUMMYFUNCTION("""COMPUTED_VALUE"""),1.8)</f>
        <v>1.8</v>
      </c>
    </row>
    <row r="58">
      <c r="A58" s="4" t="str">
        <f>IFERROR(__xludf.DUMMYFUNCTION("""COMPUTED_VALUE"""),"NOMBRE")</f>
        <v>NOMBRE</v>
      </c>
      <c r="B58" s="5">
        <f>IFERROR(__xludf.DUMMYFUNCTION("""COMPUTED_VALUE"""),45200.0)</f>
        <v>45200</v>
      </c>
      <c r="C58" s="6"/>
      <c r="D58" s="5">
        <f>IFERROR(__xludf.DUMMYFUNCTION("""COMPUTED_VALUE"""),45201.0)</f>
        <v>45201</v>
      </c>
      <c r="E58" s="6"/>
      <c r="F58" s="5">
        <f>IFERROR(__xludf.DUMMYFUNCTION("""COMPUTED_VALUE"""),45202.0)</f>
        <v>45202</v>
      </c>
      <c r="G58" s="6"/>
      <c r="H58" s="5">
        <f>IFERROR(__xludf.DUMMYFUNCTION("""COMPUTED_VALUE"""),45203.0)</f>
        <v>45203</v>
      </c>
      <c r="I58" s="6"/>
      <c r="J58" s="5">
        <f>IFERROR(__xludf.DUMMYFUNCTION("""COMPUTED_VALUE"""),45204.0)</f>
        <v>45204</v>
      </c>
      <c r="K58" s="6"/>
      <c r="L58" s="5">
        <f>IFERROR(__xludf.DUMMYFUNCTION("""COMPUTED_VALUE"""),45205.0)</f>
        <v>45205</v>
      </c>
      <c r="M58" s="6"/>
      <c r="N58" s="5">
        <f>IFERROR(__xludf.DUMMYFUNCTION("""COMPUTED_VALUE"""),45206.0)</f>
        <v>45206</v>
      </c>
      <c r="O58" s="18"/>
      <c r="P58" s="5">
        <f>IFERROR(__xludf.DUMMYFUNCTION("""COMPUTED_VALUE"""),45207.0)</f>
        <v>45207</v>
      </c>
      <c r="Q58" s="6"/>
      <c r="R58" s="5">
        <f>IFERROR(__xludf.DUMMYFUNCTION("""COMPUTED_VALUE"""),45208.0)</f>
        <v>45208</v>
      </c>
      <c r="S58" s="6"/>
      <c r="T58" s="5">
        <f>IFERROR(__xludf.DUMMYFUNCTION("""COMPUTED_VALUE"""),45209.0)</f>
        <v>45209</v>
      </c>
      <c r="U58" s="18"/>
      <c r="V58" s="5">
        <f>IFERROR(__xludf.DUMMYFUNCTION("""COMPUTED_VALUE"""),45210.0)</f>
        <v>45210</v>
      </c>
      <c r="W58" s="18"/>
      <c r="X58" s="5">
        <f>IFERROR(__xludf.DUMMYFUNCTION("""COMPUTED_VALUE"""),45211.0)</f>
        <v>45211</v>
      </c>
      <c r="Y58" s="18"/>
      <c r="Z58" s="5">
        <f>IFERROR(__xludf.DUMMYFUNCTION("""COMPUTED_VALUE"""),45212.0)</f>
        <v>45212</v>
      </c>
      <c r="AA58" s="18"/>
      <c r="AB58" s="5">
        <f>IFERROR(__xludf.DUMMYFUNCTION("""COMPUTED_VALUE"""),45213.0)</f>
        <v>45213</v>
      </c>
      <c r="AC58" s="18"/>
      <c r="AD58" s="5">
        <f>IFERROR(__xludf.DUMMYFUNCTION("""COMPUTED_VALUE"""),45214.0)</f>
        <v>45214</v>
      </c>
      <c r="AE58" s="18"/>
      <c r="AF58" s="5">
        <f>IFERROR(__xludf.DUMMYFUNCTION("""COMPUTED_VALUE"""),45215.0)</f>
        <v>45215</v>
      </c>
      <c r="AG58" s="18"/>
      <c r="AH58" s="5">
        <f>IFERROR(__xludf.DUMMYFUNCTION("""COMPUTED_VALUE"""),45216.0)</f>
        <v>45216</v>
      </c>
      <c r="AI58" s="18"/>
      <c r="AJ58" s="5">
        <f>IFERROR(__xludf.DUMMYFUNCTION("""COMPUTED_VALUE"""),45217.0)</f>
        <v>45217</v>
      </c>
      <c r="AK58" s="18"/>
      <c r="AL58" s="5">
        <f>IFERROR(__xludf.DUMMYFUNCTION("""COMPUTED_VALUE"""),45218.0)</f>
        <v>45218</v>
      </c>
      <c r="AM58" s="18"/>
      <c r="AN58" s="5">
        <f>IFERROR(__xludf.DUMMYFUNCTION("""COMPUTED_VALUE"""),45219.0)</f>
        <v>45219</v>
      </c>
      <c r="AO58" s="18"/>
      <c r="AP58" s="5">
        <f>IFERROR(__xludf.DUMMYFUNCTION("""COMPUTED_VALUE"""),45220.0)</f>
        <v>45220</v>
      </c>
      <c r="AQ58" s="18"/>
      <c r="AR58" s="5">
        <f>IFERROR(__xludf.DUMMYFUNCTION("""COMPUTED_VALUE"""),45221.0)</f>
        <v>45221</v>
      </c>
      <c r="AS58" s="18"/>
      <c r="AT58" s="5">
        <f>IFERROR(__xludf.DUMMYFUNCTION("""COMPUTED_VALUE"""),45222.0)</f>
        <v>45222</v>
      </c>
      <c r="AU58" s="18"/>
      <c r="AV58" s="5">
        <f>IFERROR(__xludf.DUMMYFUNCTION("""COMPUTED_VALUE"""),45223.0)</f>
        <v>45223</v>
      </c>
      <c r="AW58" s="18"/>
      <c r="AX58" s="5">
        <f>IFERROR(__xludf.DUMMYFUNCTION("""COMPUTED_VALUE"""),45224.0)</f>
        <v>45224</v>
      </c>
      <c r="AY58" s="18"/>
      <c r="AZ58" s="5">
        <f>IFERROR(__xludf.DUMMYFUNCTION("""COMPUTED_VALUE"""),45225.0)</f>
        <v>45225</v>
      </c>
      <c r="BA58" s="18"/>
      <c r="BB58" s="5">
        <f>IFERROR(__xludf.DUMMYFUNCTION("""COMPUTED_VALUE"""),45226.0)</f>
        <v>45226</v>
      </c>
      <c r="BC58" s="18"/>
      <c r="BD58" s="5">
        <f>IFERROR(__xludf.DUMMYFUNCTION("""COMPUTED_VALUE"""),45227.0)</f>
        <v>45227</v>
      </c>
      <c r="BE58" s="18"/>
      <c r="BF58" s="5">
        <f>IFERROR(__xludf.DUMMYFUNCTION("""COMPUTED_VALUE"""),45228.0)</f>
        <v>45228</v>
      </c>
      <c r="BG58" s="18"/>
      <c r="BH58" s="5">
        <f>IFERROR(__xludf.DUMMYFUNCTION("""COMPUTED_VALUE"""),45229.0)</f>
        <v>45229</v>
      </c>
      <c r="BI58" s="18"/>
      <c r="BJ58" s="5">
        <f>IFERROR(__xludf.DUMMYFUNCTION("""COMPUTED_VALUE"""),45230.0)</f>
        <v>45230</v>
      </c>
      <c r="BK58" s="18"/>
      <c r="BL58" s="7" t="str">
        <f>IFERROR(__xludf.DUMMYFUNCTION("""COMPUTED_VALUE"""),"HORAS EXTRA")</f>
        <v>HORAS EXTRA</v>
      </c>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10"/>
    </row>
    <row r="60" ht="79.5" customHeight="1">
      <c r="B60" s="11"/>
      <c r="D60" s="11"/>
      <c r="F60" s="11"/>
      <c r="H60" s="11"/>
      <c r="J60" s="11"/>
      <c r="L60" s="11"/>
      <c r="N60" s="11"/>
      <c r="P60" s="11"/>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0"/>
    </row>
    <row r="61">
      <c r="A61" s="12" t="str">
        <f>IFERROR(__xludf.DUMMYFUNCTION("""COMPUTED_VALUE"""),"HORAS EXTRA/PRIMA ALIMENTICIA")</f>
        <v>HORAS EXTRA/PRIMA ALIMENTICIA</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
        <f>IFERROR(__xludf.DUMMYFUNCTION("""COMPUTED_VALUE"""),0.0)</f>
        <v>0</v>
      </c>
    </row>
    <row r="62">
      <c r="A62" s="4" t="str">
        <f>IFERROR(__xludf.DUMMYFUNCTION("""COMPUTED_VALUE"""),"NOMBRE")</f>
        <v>NOMBRE</v>
      </c>
      <c r="B62" s="5">
        <f>IFERROR(__xludf.DUMMYFUNCTION("""COMPUTED_VALUE"""),45200.0)</f>
        <v>45200</v>
      </c>
      <c r="C62" s="6"/>
      <c r="D62" s="5">
        <f>IFERROR(__xludf.DUMMYFUNCTION("""COMPUTED_VALUE"""),45201.0)</f>
        <v>45201</v>
      </c>
      <c r="E62" s="6"/>
      <c r="F62" s="5">
        <f>IFERROR(__xludf.DUMMYFUNCTION("""COMPUTED_VALUE"""),45202.0)</f>
        <v>45202</v>
      </c>
      <c r="G62" s="6"/>
      <c r="H62" s="5">
        <f>IFERROR(__xludf.DUMMYFUNCTION("""COMPUTED_VALUE"""),45203.0)</f>
        <v>45203</v>
      </c>
      <c r="I62" s="6"/>
      <c r="J62" s="5">
        <f>IFERROR(__xludf.DUMMYFUNCTION("""COMPUTED_VALUE"""),45204.0)</f>
        <v>45204</v>
      </c>
      <c r="K62" s="6"/>
      <c r="L62" s="5">
        <f>IFERROR(__xludf.DUMMYFUNCTION("""COMPUTED_VALUE"""),45205.0)</f>
        <v>45205</v>
      </c>
      <c r="M62" s="6"/>
      <c r="N62" s="5">
        <f>IFERROR(__xludf.DUMMYFUNCTION("""COMPUTED_VALUE"""),45206.0)</f>
        <v>45206</v>
      </c>
      <c r="O62" s="18"/>
      <c r="P62" s="5">
        <f>IFERROR(__xludf.DUMMYFUNCTION("""COMPUTED_VALUE"""),45207.0)</f>
        <v>45207</v>
      </c>
      <c r="Q62" s="6"/>
      <c r="R62" s="5">
        <f>IFERROR(__xludf.DUMMYFUNCTION("""COMPUTED_VALUE"""),45208.0)</f>
        <v>45208</v>
      </c>
      <c r="S62" s="6"/>
      <c r="T62" s="5">
        <f>IFERROR(__xludf.DUMMYFUNCTION("""COMPUTED_VALUE"""),45209.0)</f>
        <v>45209</v>
      </c>
      <c r="U62" s="18"/>
      <c r="V62" s="5">
        <f>IFERROR(__xludf.DUMMYFUNCTION("""COMPUTED_VALUE"""),45210.0)</f>
        <v>45210</v>
      </c>
      <c r="W62" s="18"/>
      <c r="X62" s="5">
        <f>IFERROR(__xludf.DUMMYFUNCTION("""COMPUTED_VALUE"""),45211.0)</f>
        <v>45211</v>
      </c>
      <c r="Y62" s="18"/>
      <c r="Z62" s="5">
        <f>IFERROR(__xludf.DUMMYFUNCTION("""COMPUTED_VALUE"""),45212.0)</f>
        <v>45212</v>
      </c>
      <c r="AA62" s="18"/>
      <c r="AB62" s="5">
        <f>IFERROR(__xludf.DUMMYFUNCTION("""COMPUTED_VALUE"""),45213.0)</f>
        <v>45213</v>
      </c>
      <c r="AC62" s="18"/>
      <c r="AD62" s="5">
        <f>IFERROR(__xludf.DUMMYFUNCTION("""COMPUTED_VALUE"""),45214.0)</f>
        <v>45214</v>
      </c>
      <c r="AE62" s="18"/>
      <c r="AF62" s="5">
        <f>IFERROR(__xludf.DUMMYFUNCTION("""COMPUTED_VALUE"""),45215.0)</f>
        <v>45215</v>
      </c>
      <c r="AG62" s="18"/>
      <c r="AH62" s="5">
        <f>IFERROR(__xludf.DUMMYFUNCTION("""COMPUTED_VALUE"""),45216.0)</f>
        <v>45216</v>
      </c>
      <c r="AI62" s="18"/>
      <c r="AJ62" s="5">
        <f>IFERROR(__xludf.DUMMYFUNCTION("""COMPUTED_VALUE"""),45217.0)</f>
        <v>45217</v>
      </c>
      <c r="AK62" s="18"/>
      <c r="AL62" s="5">
        <f>IFERROR(__xludf.DUMMYFUNCTION("""COMPUTED_VALUE"""),45218.0)</f>
        <v>45218</v>
      </c>
      <c r="AM62" s="18"/>
      <c r="AN62" s="5">
        <f>IFERROR(__xludf.DUMMYFUNCTION("""COMPUTED_VALUE"""),45219.0)</f>
        <v>45219</v>
      </c>
      <c r="AO62" s="18"/>
      <c r="AP62" s="5">
        <f>IFERROR(__xludf.DUMMYFUNCTION("""COMPUTED_VALUE"""),45220.0)</f>
        <v>45220</v>
      </c>
      <c r="AQ62" s="18"/>
      <c r="AR62" s="5">
        <f>IFERROR(__xludf.DUMMYFUNCTION("""COMPUTED_VALUE"""),45221.0)</f>
        <v>45221</v>
      </c>
      <c r="AS62" s="18"/>
      <c r="AT62" s="5">
        <f>IFERROR(__xludf.DUMMYFUNCTION("""COMPUTED_VALUE"""),45222.0)</f>
        <v>45222</v>
      </c>
      <c r="AU62" s="18"/>
      <c r="AV62" s="5">
        <f>IFERROR(__xludf.DUMMYFUNCTION("""COMPUTED_VALUE"""),45223.0)</f>
        <v>45223</v>
      </c>
      <c r="AW62" s="18"/>
      <c r="AX62" s="5">
        <f>IFERROR(__xludf.DUMMYFUNCTION("""COMPUTED_VALUE"""),45224.0)</f>
        <v>45224</v>
      </c>
      <c r="AY62" s="18"/>
      <c r="AZ62" s="5">
        <f>IFERROR(__xludf.DUMMYFUNCTION("""COMPUTED_VALUE"""),45225.0)</f>
        <v>45225</v>
      </c>
      <c r="BA62" s="18"/>
      <c r="BB62" s="5">
        <f>IFERROR(__xludf.DUMMYFUNCTION("""COMPUTED_VALUE"""),45226.0)</f>
        <v>45226</v>
      </c>
      <c r="BC62" s="18"/>
      <c r="BD62" s="5">
        <f>IFERROR(__xludf.DUMMYFUNCTION("""COMPUTED_VALUE"""),45227.0)</f>
        <v>45227</v>
      </c>
      <c r="BE62" s="18"/>
      <c r="BF62" s="5">
        <f>IFERROR(__xludf.DUMMYFUNCTION("""COMPUTED_VALUE"""),45228.0)</f>
        <v>45228</v>
      </c>
      <c r="BG62" s="18"/>
      <c r="BH62" s="5">
        <f>IFERROR(__xludf.DUMMYFUNCTION("""COMPUTED_VALUE"""),45229.0)</f>
        <v>45229</v>
      </c>
      <c r="BI62" s="18"/>
      <c r="BJ62" s="5">
        <f>IFERROR(__xludf.DUMMYFUNCTION("""COMPUTED_VALUE"""),45230.0)</f>
        <v>45230</v>
      </c>
      <c r="BK62" s="18"/>
      <c r="BL62" s="7" t="str">
        <f>IFERROR(__xludf.DUMMYFUNCTION("""COMPUTED_VALUE"""),"HORAS EXTRA")</f>
        <v>HORAS EXTRA</v>
      </c>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10"/>
    </row>
    <row r="64" ht="79.5" customHeight="1">
      <c r="B64" s="11"/>
      <c r="D64" s="11"/>
      <c r="F64" s="11"/>
      <c r="H64" s="11"/>
      <c r="J64" s="11"/>
      <c r="L64" s="11"/>
      <c r="N64" s="11"/>
      <c r="P64" s="11"/>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0"/>
    </row>
    <row r="65">
      <c r="A65" s="12" t="str">
        <f>IFERROR(__xludf.DUMMYFUNCTION("""COMPUTED_VALUE"""),"HORAS EXTRA/PRIMA ALIMENTICIA")</f>
        <v>HORAS EXTRA/PRIMA ALIMENTICIA</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
        <f>IFERROR(__xludf.DUMMYFUNCTION("""COMPUTED_VALUE"""),0.0)</f>
        <v>0</v>
      </c>
    </row>
    <row r="66">
      <c r="A66" s="4" t="str">
        <f>IFERROR(__xludf.DUMMYFUNCTION("""COMPUTED_VALUE"""),"NOMBRE")</f>
        <v>NOMBRE</v>
      </c>
      <c r="B66" s="5">
        <f>IFERROR(__xludf.DUMMYFUNCTION("""COMPUTED_VALUE"""),45200.0)</f>
        <v>45200</v>
      </c>
      <c r="C66" s="6"/>
      <c r="D66" s="5">
        <f>IFERROR(__xludf.DUMMYFUNCTION("""COMPUTED_VALUE"""),45201.0)</f>
        <v>45201</v>
      </c>
      <c r="E66" s="6"/>
      <c r="F66" s="5">
        <f>IFERROR(__xludf.DUMMYFUNCTION("""COMPUTED_VALUE"""),45202.0)</f>
        <v>45202</v>
      </c>
      <c r="G66" s="6"/>
      <c r="H66" s="5">
        <f>IFERROR(__xludf.DUMMYFUNCTION("""COMPUTED_VALUE"""),45203.0)</f>
        <v>45203</v>
      </c>
      <c r="I66" s="6"/>
      <c r="J66" s="5">
        <f>IFERROR(__xludf.DUMMYFUNCTION("""COMPUTED_VALUE"""),45204.0)</f>
        <v>45204</v>
      </c>
      <c r="K66" s="6"/>
      <c r="L66" s="5">
        <f>IFERROR(__xludf.DUMMYFUNCTION("""COMPUTED_VALUE"""),45205.0)</f>
        <v>45205</v>
      </c>
      <c r="M66" s="6"/>
      <c r="N66" s="5">
        <f>IFERROR(__xludf.DUMMYFUNCTION("""COMPUTED_VALUE"""),45206.0)</f>
        <v>45206</v>
      </c>
      <c r="O66" s="18"/>
      <c r="P66" s="5">
        <f>IFERROR(__xludf.DUMMYFUNCTION("""COMPUTED_VALUE"""),45207.0)</f>
        <v>45207</v>
      </c>
      <c r="Q66" s="6"/>
      <c r="R66" s="5">
        <f>IFERROR(__xludf.DUMMYFUNCTION("""COMPUTED_VALUE"""),45208.0)</f>
        <v>45208</v>
      </c>
      <c r="S66" s="6"/>
      <c r="T66" s="5">
        <f>IFERROR(__xludf.DUMMYFUNCTION("""COMPUTED_VALUE"""),45209.0)</f>
        <v>45209</v>
      </c>
      <c r="U66" s="18"/>
      <c r="V66" s="5">
        <f>IFERROR(__xludf.DUMMYFUNCTION("""COMPUTED_VALUE"""),45210.0)</f>
        <v>45210</v>
      </c>
      <c r="W66" s="18"/>
      <c r="X66" s="5">
        <f>IFERROR(__xludf.DUMMYFUNCTION("""COMPUTED_VALUE"""),45211.0)</f>
        <v>45211</v>
      </c>
      <c r="Y66" s="18"/>
      <c r="Z66" s="5">
        <f>IFERROR(__xludf.DUMMYFUNCTION("""COMPUTED_VALUE"""),45212.0)</f>
        <v>45212</v>
      </c>
      <c r="AA66" s="18"/>
      <c r="AB66" s="5">
        <f>IFERROR(__xludf.DUMMYFUNCTION("""COMPUTED_VALUE"""),45213.0)</f>
        <v>45213</v>
      </c>
      <c r="AC66" s="18"/>
      <c r="AD66" s="5">
        <f>IFERROR(__xludf.DUMMYFUNCTION("""COMPUTED_VALUE"""),45214.0)</f>
        <v>45214</v>
      </c>
      <c r="AE66" s="18"/>
      <c r="AF66" s="5">
        <f>IFERROR(__xludf.DUMMYFUNCTION("""COMPUTED_VALUE"""),45215.0)</f>
        <v>45215</v>
      </c>
      <c r="AG66" s="18"/>
      <c r="AH66" s="5">
        <f>IFERROR(__xludf.DUMMYFUNCTION("""COMPUTED_VALUE"""),45216.0)</f>
        <v>45216</v>
      </c>
      <c r="AI66" s="18"/>
      <c r="AJ66" s="5">
        <f>IFERROR(__xludf.DUMMYFUNCTION("""COMPUTED_VALUE"""),45217.0)</f>
        <v>45217</v>
      </c>
      <c r="AK66" s="18"/>
      <c r="AL66" s="5">
        <f>IFERROR(__xludf.DUMMYFUNCTION("""COMPUTED_VALUE"""),45218.0)</f>
        <v>45218</v>
      </c>
      <c r="AM66" s="18"/>
      <c r="AN66" s="5">
        <f>IFERROR(__xludf.DUMMYFUNCTION("""COMPUTED_VALUE"""),45219.0)</f>
        <v>45219</v>
      </c>
      <c r="AO66" s="18"/>
      <c r="AP66" s="5">
        <f>IFERROR(__xludf.DUMMYFUNCTION("""COMPUTED_VALUE"""),45220.0)</f>
        <v>45220</v>
      </c>
      <c r="AQ66" s="18"/>
      <c r="AR66" s="5">
        <f>IFERROR(__xludf.DUMMYFUNCTION("""COMPUTED_VALUE"""),45221.0)</f>
        <v>45221</v>
      </c>
      <c r="AS66" s="18"/>
      <c r="AT66" s="5">
        <f>IFERROR(__xludf.DUMMYFUNCTION("""COMPUTED_VALUE"""),45222.0)</f>
        <v>45222</v>
      </c>
      <c r="AU66" s="18"/>
      <c r="AV66" s="5">
        <f>IFERROR(__xludf.DUMMYFUNCTION("""COMPUTED_VALUE"""),45223.0)</f>
        <v>45223</v>
      </c>
      <c r="AW66" s="18"/>
      <c r="AX66" s="5">
        <f>IFERROR(__xludf.DUMMYFUNCTION("""COMPUTED_VALUE"""),45224.0)</f>
        <v>45224</v>
      </c>
      <c r="AY66" s="18"/>
      <c r="AZ66" s="5">
        <f>IFERROR(__xludf.DUMMYFUNCTION("""COMPUTED_VALUE"""),45225.0)</f>
        <v>45225</v>
      </c>
      <c r="BA66" s="18"/>
      <c r="BB66" s="5">
        <f>IFERROR(__xludf.DUMMYFUNCTION("""COMPUTED_VALUE"""),45226.0)</f>
        <v>45226</v>
      </c>
      <c r="BC66" s="18"/>
      <c r="BD66" s="5">
        <f>IFERROR(__xludf.DUMMYFUNCTION("""COMPUTED_VALUE"""),45227.0)</f>
        <v>45227</v>
      </c>
      <c r="BE66" s="18"/>
      <c r="BF66" s="5">
        <f>IFERROR(__xludf.DUMMYFUNCTION("""COMPUTED_VALUE"""),45228.0)</f>
        <v>45228</v>
      </c>
      <c r="BG66" s="18"/>
      <c r="BH66" s="5">
        <f>IFERROR(__xludf.DUMMYFUNCTION("""COMPUTED_VALUE"""),45229.0)</f>
        <v>45229</v>
      </c>
      <c r="BI66" s="18"/>
      <c r="BJ66" s="5">
        <f>IFERROR(__xludf.DUMMYFUNCTION("""COMPUTED_VALUE"""),45230.0)</f>
        <v>45230</v>
      </c>
      <c r="BK66" s="18"/>
      <c r="BL66" s="7" t="str">
        <f>IFERROR(__xludf.DUMMYFUNCTION("""COMPUTED_VALUE"""),"HORAS EXTRA")</f>
        <v>HORAS EXTRA</v>
      </c>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0"/>
    </row>
    <row r="68" ht="79.5" customHeight="1">
      <c r="B68" s="11"/>
      <c r="D68" s="11"/>
      <c r="F68" s="11"/>
      <c r="H68" s="11"/>
      <c r="J68" s="11"/>
      <c r="L68" s="11"/>
      <c r="N68" s="11"/>
      <c r="P68" s="11"/>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0"/>
    </row>
    <row r="69">
      <c r="A69" s="12" t="str">
        <f>IFERROR(__xludf.DUMMYFUNCTION("""COMPUTED_VALUE"""),"HORAS EXTRA/PRIMA ALIMENTICIA")</f>
        <v>HORAS EXTRA/PRIMA ALIMENTICIA</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
        <f>IFERROR(__xludf.DUMMYFUNCTION("""COMPUTED_VALUE"""),0.0)</f>
        <v>0</v>
      </c>
    </row>
    <row r="70">
      <c r="A70" s="4" t="str">
        <f>IFERROR(__xludf.DUMMYFUNCTION("""COMPUTED_VALUE"""),"NOMBRE")</f>
        <v>NOMBRE</v>
      </c>
      <c r="B70" s="5">
        <f>IFERROR(__xludf.DUMMYFUNCTION("""COMPUTED_VALUE"""),45200.0)</f>
        <v>45200</v>
      </c>
      <c r="C70" s="6"/>
      <c r="D70" s="5">
        <f>IFERROR(__xludf.DUMMYFUNCTION("""COMPUTED_VALUE"""),45201.0)</f>
        <v>45201</v>
      </c>
      <c r="E70" s="6"/>
      <c r="F70" s="5">
        <f>IFERROR(__xludf.DUMMYFUNCTION("""COMPUTED_VALUE"""),45202.0)</f>
        <v>45202</v>
      </c>
      <c r="G70" s="6"/>
      <c r="H70" s="5">
        <f>IFERROR(__xludf.DUMMYFUNCTION("""COMPUTED_VALUE"""),45203.0)</f>
        <v>45203</v>
      </c>
      <c r="I70" s="6"/>
      <c r="J70" s="5">
        <f>IFERROR(__xludf.DUMMYFUNCTION("""COMPUTED_VALUE"""),45204.0)</f>
        <v>45204</v>
      </c>
      <c r="K70" s="6"/>
      <c r="L70" s="5">
        <f>IFERROR(__xludf.DUMMYFUNCTION("""COMPUTED_VALUE"""),45205.0)</f>
        <v>45205</v>
      </c>
      <c r="M70" s="6"/>
      <c r="N70" s="5">
        <f>IFERROR(__xludf.DUMMYFUNCTION("""COMPUTED_VALUE"""),45206.0)</f>
        <v>45206</v>
      </c>
      <c r="O70" s="18"/>
      <c r="P70" s="5">
        <f>IFERROR(__xludf.DUMMYFUNCTION("""COMPUTED_VALUE"""),45207.0)</f>
        <v>45207</v>
      </c>
      <c r="Q70" s="6"/>
      <c r="R70" s="5">
        <f>IFERROR(__xludf.DUMMYFUNCTION("""COMPUTED_VALUE"""),45208.0)</f>
        <v>45208</v>
      </c>
      <c r="S70" s="6"/>
      <c r="T70" s="5">
        <f>IFERROR(__xludf.DUMMYFUNCTION("""COMPUTED_VALUE"""),45209.0)</f>
        <v>45209</v>
      </c>
      <c r="U70" s="18"/>
      <c r="V70" s="5">
        <f>IFERROR(__xludf.DUMMYFUNCTION("""COMPUTED_VALUE"""),45210.0)</f>
        <v>45210</v>
      </c>
      <c r="W70" s="18"/>
      <c r="X70" s="5">
        <f>IFERROR(__xludf.DUMMYFUNCTION("""COMPUTED_VALUE"""),45211.0)</f>
        <v>45211</v>
      </c>
      <c r="Y70" s="18"/>
      <c r="Z70" s="5">
        <f>IFERROR(__xludf.DUMMYFUNCTION("""COMPUTED_VALUE"""),45212.0)</f>
        <v>45212</v>
      </c>
      <c r="AA70" s="18"/>
      <c r="AB70" s="5">
        <f>IFERROR(__xludf.DUMMYFUNCTION("""COMPUTED_VALUE"""),45213.0)</f>
        <v>45213</v>
      </c>
      <c r="AC70" s="18"/>
      <c r="AD70" s="5">
        <f>IFERROR(__xludf.DUMMYFUNCTION("""COMPUTED_VALUE"""),45214.0)</f>
        <v>45214</v>
      </c>
      <c r="AE70" s="18"/>
      <c r="AF70" s="5">
        <f>IFERROR(__xludf.DUMMYFUNCTION("""COMPUTED_VALUE"""),45215.0)</f>
        <v>45215</v>
      </c>
      <c r="AG70" s="18"/>
      <c r="AH70" s="5">
        <f>IFERROR(__xludf.DUMMYFUNCTION("""COMPUTED_VALUE"""),45216.0)</f>
        <v>45216</v>
      </c>
      <c r="AI70" s="18"/>
      <c r="AJ70" s="5">
        <f>IFERROR(__xludf.DUMMYFUNCTION("""COMPUTED_VALUE"""),45217.0)</f>
        <v>45217</v>
      </c>
      <c r="AK70" s="18"/>
      <c r="AL70" s="5">
        <f>IFERROR(__xludf.DUMMYFUNCTION("""COMPUTED_VALUE"""),45218.0)</f>
        <v>45218</v>
      </c>
      <c r="AM70" s="18"/>
      <c r="AN70" s="5">
        <f>IFERROR(__xludf.DUMMYFUNCTION("""COMPUTED_VALUE"""),45219.0)</f>
        <v>45219</v>
      </c>
      <c r="AO70" s="18"/>
      <c r="AP70" s="5">
        <f>IFERROR(__xludf.DUMMYFUNCTION("""COMPUTED_VALUE"""),45220.0)</f>
        <v>45220</v>
      </c>
      <c r="AQ70" s="18"/>
      <c r="AR70" s="5">
        <f>IFERROR(__xludf.DUMMYFUNCTION("""COMPUTED_VALUE"""),45221.0)</f>
        <v>45221</v>
      </c>
      <c r="AS70" s="18"/>
      <c r="AT70" s="5">
        <f>IFERROR(__xludf.DUMMYFUNCTION("""COMPUTED_VALUE"""),45222.0)</f>
        <v>45222</v>
      </c>
      <c r="AU70" s="18"/>
      <c r="AV70" s="5">
        <f>IFERROR(__xludf.DUMMYFUNCTION("""COMPUTED_VALUE"""),45223.0)</f>
        <v>45223</v>
      </c>
      <c r="AW70" s="18"/>
      <c r="AX70" s="5">
        <f>IFERROR(__xludf.DUMMYFUNCTION("""COMPUTED_VALUE"""),45224.0)</f>
        <v>45224</v>
      </c>
      <c r="AY70" s="18"/>
      <c r="AZ70" s="5">
        <f>IFERROR(__xludf.DUMMYFUNCTION("""COMPUTED_VALUE"""),45225.0)</f>
        <v>45225</v>
      </c>
      <c r="BA70" s="18"/>
      <c r="BB70" s="5">
        <f>IFERROR(__xludf.DUMMYFUNCTION("""COMPUTED_VALUE"""),45226.0)</f>
        <v>45226</v>
      </c>
      <c r="BC70" s="18"/>
      <c r="BD70" s="5">
        <f>IFERROR(__xludf.DUMMYFUNCTION("""COMPUTED_VALUE"""),45227.0)</f>
        <v>45227</v>
      </c>
      <c r="BE70" s="18"/>
      <c r="BF70" s="5">
        <f>IFERROR(__xludf.DUMMYFUNCTION("""COMPUTED_VALUE"""),45228.0)</f>
        <v>45228</v>
      </c>
      <c r="BG70" s="18"/>
      <c r="BH70" s="5">
        <f>IFERROR(__xludf.DUMMYFUNCTION("""COMPUTED_VALUE"""),45229.0)</f>
        <v>45229</v>
      </c>
      <c r="BI70" s="18"/>
      <c r="BJ70" s="5">
        <f>IFERROR(__xludf.DUMMYFUNCTION("""COMPUTED_VALUE"""),45230.0)</f>
        <v>45230</v>
      </c>
      <c r="BK70" s="18"/>
      <c r="BL70" s="7" t="str">
        <f>IFERROR(__xludf.DUMMYFUNCTION("""COMPUTED_VALUE"""),"HORAS EXTRA")</f>
        <v>HORAS EXTRA</v>
      </c>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10"/>
    </row>
    <row r="72" ht="79.5" customHeight="1">
      <c r="B72" s="11"/>
      <c r="D72" s="11"/>
      <c r="F72" s="11"/>
      <c r="H72" s="11"/>
      <c r="J72" s="11"/>
      <c r="L72" s="11"/>
      <c r="N72" s="11"/>
      <c r="P72" s="11"/>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0"/>
    </row>
    <row r="73">
      <c r="A73" s="12" t="str">
        <f>IFERROR(__xludf.DUMMYFUNCTION("""COMPUTED_VALUE"""),"HORAS EXTRA/PRIMA ALIMENTICIA")</f>
        <v>HORAS EXTRA/PRIMA ALIMENTICIA</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
        <f>IFERROR(__xludf.DUMMYFUNCTION("""COMPUTED_VALUE"""),0.0)</f>
        <v>0</v>
      </c>
    </row>
    <row r="74">
      <c r="A74" s="4" t="str">
        <f>IFERROR(__xludf.DUMMYFUNCTION("""COMPUTED_VALUE"""),"NOMBRE")</f>
        <v>NOMBRE</v>
      </c>
      <c r="B74" s="5">
        <f>IFERROR(__xludf.DUMMYFUNCTION("""COMPUTED_VALUE"""),45200.0)</f>
        <v>45200</v>
      </c>
      <c r="C74" s="6"/>
      <c r="D74" s="5">
        <f>IFERROR(__xludf.DUMMYFUNCTION("""COMPUTED_VALUE"""),45201.0)</f>
        <v>45201</v>
      </c>
      <c r="E74" s="6"/>
      <c r="F74" s="5">
        <f>IFERROR(__xludf.DUMMYFUNCTION("""COMPUTED_VALUE"""),45202.0)</f>
        <v>45202</v>
      </c>
      <c r="G74" s="6"/>
      <c r="H74" s="5">
        <f>IFERROR(__xludf.DUMMYFUNCTION("""COMPUTED_VALUE"""),45203.0)</f>
        <v>45203</v>
      </c>
      <c r="I74" s="6"/>
      <c r="J74" s="5">
        <f>IFERROR(__xludf.DUMMYFUNCTION("""COMPUTED_VALUE"""),45204.0)</f>
        <v>45204</v>
      </c>
      <c r="K74" s="6"/>
      <c r="L74" s="5">
        <f>IFERROR(__xludf.DUMMYFUNCTION("""COMPUTED_VALUE"""),45205.0)</f>
        <v>45205</v>
      </c>
      <c r="M74" s="6"/>
      <c r="N74" s="5">
        <f>IFERROR(__xludf.DUMMYFUNCTION("""COMPUTED_VALUE"""),45206.0)</f>
        <v>45206</v>
      </c>
      <c r="O74" s="18"/>
      <c r="P74" s="5">
        <f>IFERROR(__xludf.DUMMYFUNCTION("""COMPUTED_VALUE"""),45207.0)</f>
        <v>45207</v>
      </c>
      <c r="Q74" s="6"/>
      <c r="R74" s="5">
        <f>IFERROR(__xludf.DUMMYFUNCTION("""COMPUTED_VALUE"""),45208.0)</f>
        <v>45208</v>
      </c>
      <c r="S74" s="6"/>
      <c r="T74" s="5">
        <f>IFERROR(__xludf.DUMMYFUNCTION("""COMPUTED_VALUE"""),45209.0)</f>
        <v>45209</v>
      </c>
      <c r="U74" s="18"/>
      <c r="V74" s="5">
        <f>IFERROR(__xludf.DUMMYFUNCTION("""COMPUTED_VALUE"""),45210.0)</f>
        <v>45210</v>
      </c>
      <c r="W74" s="18"/>
      <c r="X74" s="5">
        <f>IFERROR(__xludf.DUMMYFUNCTION("""COMPUTED_VALUE"""),45211.0)</f>
        <v>45211</v>
      </c>
      <c r="Y74" s="18"/>
      <c r="Z74" s="5">
        <f>IFERROR(__xludf.DUMMYFUNCTION("""COMPUTED_VALUE"""),45212.0)</f>
        <v>45212</v>
      </c>
      <c r="AA74" s="18"/>
      <c r="AB74" s="5">
        <f>IFERROR(__xludf.DUMMYFUNCTION("""COMPUTED_VALUE"""),45213.0)</f>
        <v>45213</v>
      </c>
      <c r="AC74" s="18"/>
      <c r="AD74" s="5">
        <f>IFERROR(__xludf.DUMMYFUNCTION("""COMPUTED_VALUE"""),45214.0)</f>
        <v>45214</v>
      </c>
      <c r="AE74" s="18"/>
      <c r="AF74" s="5">
        <f>IFERROR(__xludf.DUMMYFUNCTION("""COMPUTED_VALUE"""),45215.0)</f>
        <v>45215</v>
      </c>
      <c r="AG74" s="18"/>
      <c r="AH74" s="5">
        <f>IFERROR(__xludf.DUMMYFUNCTION("""COMPUTED_VALUE"""),45216.0)</f>
        <v>45216</v>
      </c>
      <c r="AI74" s="18"/>
      <c r="AJ74" s="5">
        <f>IFERROR(__xludf.DUMMYFUNCTION("""COMPUTED_VALUE"""),45217.0)</f>
        <v>45217</v>
      </c>
      <c r="AK74" s="18"/>
      <c r="AL74" s="5">
        <f>IFERROR(__xludf.DUMMYFUNCTION("""COMPUTED_VALUE"""),45218.0)</f>
        <v>45218</v>
      </c>
      <c r="AM74" s="18"/>
      <c r="AN74" s="5">
        <f>IFERROR(__xludf.DUMMYFUNCTION("""COMPUTED_VALUE"""),45219.0)</f>
        <v>45219</v>
      </c>
      <c r="AO74" s="18"/>
      <c r="AP74" s="5">
        <f>IFERROR(__xludf.DUMMYFUNCTION("""COMPUTED_VALUE"""),45220.0)</f>
        <v>45220</v>
      </c>
      <c r="AQ74" s="18"/>
      <c r="AR74" s="5">
        <f>IFERROR(__xludf.DUMMYFUNCTION("""COMPUTED_VALUE"""),45221.0)</f>
        <v>45221</v>
      </c>
      <c r="AS74" s="18"/>
      <c r="AT74" s="5">
        <f>IFERROR(__xludf.DUMMYFUNCTION("""COMPUTED_VALUE"""),45222.0)</f>
        <v>45222</v>
      </c>
      <c r="AU74" s="18"/>
      <c r="AV74" s="5">
        <f>IFERROR(__xludf.DUMMYFUNCTION("""COMPUTED_VALUE"""),45223.0)</f>
        <v>45223</v>
      </c>
      <c r="AW74" s="18"/>
      <c r="AX74" s="5">
        <f>IFERROR(__xludf.DUMMYFUNCTION("""COMPUTED_VALUE"""),45224.0)</f>
        <v>45224</v>
      </c>
      <c r="AY74" s="18"/>
      <c r="AZ74" s="5">
        <f>IFERROR(__xludf.DUMMYFUNCTION("""COMPUTED_VALUE"""),45225.0)</f>
        <v>45225</v>
      </c>
      <c r="BA74" s="18"/>
      <c r="BB74" s="5">
        <f>IFERROR(__xludf.DUMMYFUNCTION("""COMPUTED_VALUE"""),45226.0)</f>
        <v>45226</v>
      </c>
      <c r="BC74" s="18"/>
      <c r="BD74" s="5">
        <f>IFERROR(__xludf.DUMMYFUNCTION("""COMPUTED_VALUE"""),45227.0)</f>
        <v>45227</v>
      </c>
      <c r="BE74" s="18"/>
      <c r="BF74" s="5">
        <f>IFERROR(__xludf.DUMMYFUNCTION("""COMPUTED_VALUE"""),45228.0)</f>
        <v>45228</v>
      </c>
      <c r="BG74" s="18"/>
      <c r="BH74" s="5">
        <f>IFERROR(__xludf.DUMMYFUNCTION("""COMPUTED_VALUE"""),45229.0)</f>
        <v>45229</v>
      </c>
      <c r="BI74" s="18"/>
      <c r="BJ74" s="5">
        <f>IFERROR(__xludf.DUMMYFUNCTION("""COMPUTED_VALUE"""),45230.0)</f>
        <v>45230</v>
      </c>
      <c r="BK74" s="18"/>
      <c r="BL74" s="7" t="str">
        <f>IFERROR(__xludf.DUMMYFUNCTION("""COMPUTED_VALUE"""),"HORAS EXTRA")</f>
        <v>HORAS EXTRA</v>
      </c>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10"/>
    </row>
    <row r="76" ht="79.5" customHeight="1">
      <c r="B76" s="11"/>
      <c r="D76" s="11"/>
      <c r="F76" s="11"/>
      <c r="H76" s="11"/>
      <c r="J76" s="11"/>
      <c r="L76" s="11"/>
      <c r="N76" s="11"/>
      <c r="P76" s="11"/>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0"/>
    </row>
    <row r="77">
      <c r="A77" s="12" t="str">
        <f>IFERROR(__xludf.DUMMYFUNCTION("""COMPUTED_VALUE"""),"HORAS EXTRA/PRIMA ALIMENTICIA")</f>
        <v>HORAS EXTRA/PRIMA ALIMENTICIA</v>
      </c>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
        <f>IFERROR(__xludf.DUMMYFUNCTION("""COMPUTED_VALUE"""),0.0)</f>
        <v>0</v>
      </c>
    </row>
    <row r="78">
      <c r="A78" s="4" t="str">
        <f>IFERROR(__xludf.DUMMYFUNCTION("""COMPUTED_VALUE"""),"NOMBRE")</f>
        <v>NOMBRE</v>
      </c>
      <c r="B78" s="5">
        <f>IFERROR(__xludf.DUMMYFUNCTION("""COMPUTED_VALUE"""),45200.0)</f>
        <v>45200</v>
      </c>
      <c r="C78" s="6"/>
      <c r="D78" s="5">
        <f>IFERROR(__xludf.DUMMYFUNCTION("""COMPUTED_VALUE"""),45201.0)</f>
        <v>45201</v>
      </c>
      <c r="E78" s="6"/>
      <c r="F78" s="5">
        <f>IFERROR(__xludf.DUMMYFUNCTION("""COMPUTED_VALUE"""),45202.0)</f>
        <v>45202</v>
      </c>
      <c r="G78" s="6"/>
      <c r="H78" s="5">
        <f>IFERROR(__xludf.DUMMYFUNCTION("""COMPUTED_VALUE"""),45203.0)</f>
        <v>45203</v>
      </c>
      <c r="I78" s="6"/>
      <c r="J78" s="5">
        <f>IFERROR(__xludf.DUMMYFUNCTION("""COMPUTED_VALUE"""),45204.0)</f>
        <v>45204</v>
      </c>
      <c r="K78" s="6"/>
      <c r="L78" s="5">
        <f>IFERROR(__xludf.DUMMYFUNCTION("""COMPUTED_VALUE"""),45205.0)</f>
        <v>45205</v>
      </c>
      <c r="M78" s="6"/>
      <c r="N78" s="5">
        <f>IFERROR(__xludf.DUMMYFUNCTION("""COMPUTED_VALUE"""),45206.0)</f>
        <v>45206</v>
      </c>
      <c r="O78" s="18"/>
      <c r="P78" s="5">
        <f>IFERROR(__xludf.DUMMYFUNCTION("""COMPUTED_VALUE"""),45207.0)</f>
        <v>45207</v>
      </c>
      <c r="Q78" s="6"/>
      <c r="R78" s="5">
        <f>IFERROR(__xludf.DUMMYFUNCTION("""COMPUTED_VALUE"""),45208.0)</f>
        <v>45208</v>
      </c>
      <c r="S78" s="6"/>
      <c r="T78" s="5">
        <f>IFERROR(__xludf.DUMMYFUNCTION("""COMPUTED_VALUE"""),45209.0)</f>
        <v>45209</v>
      </c>
      <c r="U78" s="18"/>
      <c r="V78" s="5">
        <f>IFERROR(__xludf.DUMMYFUNCTION("""COMPUTED_VALUE"""),45210.0)</f>
        <v>45210</v>
      </c>
      <c r="W78" s="18"/>
      <c r="X78" s="5">
        <f>IFERROR(__xludf.DUMMYFUNCTION("""COMPUTED_VALUE"""),45211.0)</f>
        <v>45211</v>
      </c>
      <c r="Y78" s="18"/>
      <c r="Z78" s="5">
        <f>IFERROR(__xludf.DUMMYFUNCTION("""COMPUTED_VALUE"""),45212.0)</f>
        <v>45212</v>
      </c>
      <c r="AA78" s="18"/>
      <c r="AB78" s="5">
        <f>IFERROR(__xludf.DUMMYFUNCTION("""COMPUTED_VALUE"""),45213.0)</f>
        <v>45213</v>
      </c>
      <c r="AC78" s="18"/>
      <c r="AD78" s="5">
        <f>IFERROR(__xludf.DUMMYFUNCTION("""COMPUTED_VALUE"""),45214.0)</f>
        <v>45214</v>
      </c>
      <c r="AE78" s="18"/>
      <c r="AF78" s="5">
        <f>IFERROR(__xludf.DUMMYFUNCTION("""COMPUTED_VALUE"""),45215.0)</f>
        <v>45215</v>
      </c>
      <c r="AG78" s="18"/>
      <c r="AH78" s="5">
        <f>IFERROR(__xludf.DUMMYFUNCTION("""COMPUTED_VALUE"""),45216.0)</f>
        <v>45216</v>
      </c>
      <c r="AI78" s="18"/>
      <c r="AJ78" s="5">
        <f>IFERROR(__xludf.DUMMYFUNCTION("""COMPUTED_VALUE"""),45217.0)</f>
        <v>45217</v>
      </c>
      <c r="AK78" s="18"/>
      <c r="AL78" s="5">
        <f>IFERROR(__xludf.DUMMYFUNCTION("""COMPUTED_VALUE"""),45218.0)</f>
        <v>45218</v>
      </c>
      <c r="AM78" s="18"/>
      <c r="AN78" s="5">
        <f>IFERROR(__xludf.DUMMYFUNCTION("""COMPUTED_VALUE"""),45219.0)</f>
        <v>45219</v>
      </c>
      <c r="AO78" s="18"/>
      <c r="AP78" s="5">
        <f>IFERROR(__xludf.DUMMYFUNCTION("""COMPUTED_VALUE"""),45220.0)</f>
        <v>45220</v>
      </c>
      <c r="AQ78" s="18"/>
      <c r="AR78" s="5">
        <f>IFERROR(__xludf.DUMMYFUNCTION("""COMPUTED_VALUE"""),45221.0)</f>
        <v>45221</v>
      </c>
      <c r="AS78" s="18"/>
      <c r="AT78" s="5">
        <f>IFERROR(__xludf.DUMMYFUNCTION("""COMPUTED_VALUE"""),45222.0)</f>
        <v>45222</v>
      </c>
      <c r="AU78" s="18"/>
      <c r="AV78" s="5">
        <f>IFERROR(__xludf.DUMMYFUNCTION("""COMPUTED_VALUE"""),45223.0)</f>
        <v>45223</v>
      </c>
      <c r="AW78" s="18"/>
      <c r="AX78" s="5">
        <f>IFERROR(__xludf.DUMMYFUNCTION("""COMPUTED_VALUE"""),45224.0)</f>
        <v>45224</v>
      </c>
      <c r="AY78" s="18"/>
      <c r="AZ78" s="5">
        <f>IFERROR(__xludf.DUMMYFUNCTION("""COMPUTED_VALUE"""),45225.0)</f>
        <v>45225</v>
      </c>
      <c r="BA78" s="18"/>
      <c r="BB78" s="5">
        <f>IFERROR(__xludf.DUMMYFUNCTION("""COMPUTED_VALUE"""),45226.0)</f>
        <v>45226</v>
      </c>
      <c r="BC78" s="18"/>
      <c r="BD78" s="5">
        <f>IFERROR(__xludf.DUMMYFUNCTION("""COMPUTED_VALUE"""),45227.0)</f>
        <v>45227</v>
      </c>
      <c r="BE78" s="18"/>
      <c r="BF78" s="5">
        <f>IFERROR(__xludf.DUMMYFUNCTION("""COMPUTED_VALUE"""),45228.0)</f>
        <v>45228</v>
      </c>
      <c r="BG78" s="18"/>
      <c r="BH78" s="5">
        <f>IFERROR(__xludf.DUMMYFUNCTION("""COMPUTED_VALUE"""),45229.0)</f>
        <v>45229</v>
      </c>
      <c r="BI78" s="18"/>
      <c r="BJ78" s="5">
        <f>IFERROR(__xludf.DUMMYFUNCTION("""COMPUTED_VALUE"""),45230.0)</f>
        <v>45230</v>
      </c>
      <c r="BK78" s="18"/>
      <c r="BL78" s="7" t="str">
        <f>IFERROR(__xludf.DUMMYFUNCTION("""COMPUTED_VALUE"""),"HORAS EXTRA")</f>
        <v>HORAS EXTRA</v>
      </c>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10"/>
    </row>
    <row r="80" ht="79.5" customHeight="1">
      <c r="B80" s="11"/>
      <c r="D80" s="11"/>
      <c r="F80" s="11"/>
      <c r="H80" s="11"/>
      <c r="J80" s="11"/>
      <c r="L80" s="11"/>
      <c r="N80" s="11"/>
      <c r="P80" s="11"/>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0"/>
    </row>
    <row r="81">
      <c r="A81" s="12" t="str">
        <f>IFERROR(__xludf.DUMMYFUNCTION("""COMPUTED_VALUE"""),"HORAS EXTRA/PRIMA ALIMENTICIA")</f>
        <v>HORAS EXTRA/PRIMA ALIMENTICIA</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
        <f>IFERROR(__xludf.DUMMYFUNCTION("""COMPUTED_VALUE"""),0.0)</f>
        <v>0</v>
      </c>
    </row>
    <row r="82">
      <c r="A82" s="4" t="str">
        <f>IFERROR(__xludf.DUMMYFUNCTION("""COMPUTED_VALUE"""),"NOMBRE")</f>
        <v>NOMBRE</v>
      </c>
      <c r="B82" s="5">
        <f>IFERROR(__xludf.DUMMYFUNCTION("""COMPUTED_VALUE"""),45200.0)</f>
        <v>45200</v>
      </c>
      <c r="C82" s="6"/>
      <c r="D82" s="5">
        <f>IFERROR(__xludf.DUMMYFUNCTION("""COMPUTED_VALUE"""),45201.0)</f>
        <v>45201</v>
      </c>
      <c r="E82" s="6"/>
      <c r="F82" s="5">
        <f>IFERROR(__xludf.DUMMYFUNCTION("""COMPUTED_VALUE"""),45202.0)</f>
        <v>45202</v>
      </c>
      <c r="G82" s="6"/>
      <c r="H82" s="5">
        <f>IFERROR(__xludf.DUMMYFUNCTION("""COMPUTED_VALUE"""),45203.0)</f>
        <v>45203</v>
      </c>
      <c r="I82" s="6"/>
      <c r="J82" s="5">
        <f>IFERROR(__xludf.DUMMYFUNCTION("""COMPUTED_VALUE"""),45204.0)</f>
        <v>45204</v>
      </c>
      <c r="K82" s="6"/>
      <c r="L82" s="5">
        <f>IFERROR(__xludf.DUMMYFUNCTION("""COMPUTED_VALUE"""),45205.0)</f>
        <v>45205</v>
      </c>
      <c r="M82" s="6"/>
      <c r="N82" s="5">
        <f>IFERROR(__xludf.DUMMYFUNCTION("""COMPUTED_VALUE"""),45206.0)</f>
        <v>45206</v>
      </c>
      <c r="O82" s="18"/>
      <c r="P82" s="5">
        <f>IFERROR(__xludf.DUMMYFUNCTION("""COMPUTED_VALUE"""),45207.0)</f>
        <v>45207</v>
      </c>
      <c r="Q82" s="6"/>
      <c r="R82" s="5">
        <f>IFERROR(__xludf.DUMMYFUNCTION("""COMPUTED_VALUE"""),45208.0)</f>
        <v>45208</v>
      </c>
      <c r="S82" s="6"/>
      <c r="T82" s="5">
        <f>IFERROR(__xludf.DUMMYFUNCTION("""COMPUTED_VALUE"""),45209.0)</f>
        <v>45209</v>
      </c>
      <c r="U82" s="18"/>
      <c r="V82" s="5">
        <f>IFERROR(__xludf.DUMMYFUNCTION("""COMPUTED_VALUE"""),45210.0)</f>
        <v>45210</v>
      </c>
      <c r="W82" s="18"/>
      <c r="X82" s="5">
        <f>IFERROR(__xludf.DUMMYFUNCTION("""COMPUTED_VALUE"""),45211.0)</f>
        <v>45211</v>
      </c>
      <c r="Y82" s="18"/>
      <c r="Z82" s="5">
        <f>IFERROR(__xludf.DUMMYFUNCTION("""COMPUTED_VALUE"""),45212.0)</f>
        <v>45212</v>
      </c>
      <c r="AA82" s="18"/>
      <c r="AB82" s="5">
        <f>IFERROR(__xludf.DUMMYFUNCTION("""COMPUTED_VALUE"""),45213.0)</f>
        <v>45213</v>
      </c>
      <c r="AC82" s="18"/>
      <c r="AD82" s="5">
        <f>IFERROR(__xludf.DUMMYFUNCTION("""COMPUTED_VALUE"""),45214.0)</f>
        <v>45214</v>
      </c>
      <c r="AE82" s="18"/>
      <c r="AF82" s="5">
        <f>IFERROR(__xludf.DUMMYFUNCTION("""COMPUTED_VALUE"""),45215.0)</f>
        <v>45215</v>
      </c>
      <c r="AG82" s="18"/>
      <c r="AH82" s="5">
        <f>IFERROR(__xludf.DUMMYFUNCTION("""COMPUTED_VALUE"""),45216.0)</f>
        <v>45216</v>
      </c>
      <c r="AI82" s="18"/>
      <c r="AJ82" s="5">
        <f>IFERROR(__xludf.DUMMYFUNCTION("""COMPUTED_VALUE"""),45217.0)</f>
        <v>45217</v>
      </c>
      <c r="AK82" s="18"/>
      <c r="AL82" s="5">
        <f>IFERROR(__xludf.DUMMYFUNCTION("""COMPUTED_VALUE"""),45218.0)</f>
        <v>45218</v>
      </c>
      <c r="AM82" s="18"/>
      <c r="AN82" s="5">
        <f>IFERROR(__xludf.DUMMYFUNCTION("""COMPUTED_VALUE"""),45219.0)</f>
        <v>45219</v>
      </c>
      <c r="AO82" s="18"/>
      <c r="AP82" s="5">
        <f>IFERROR(__xludf.DUMMYFUNCTION("""COMPUTED_VALUE"""),45220.0)</f>
        <v>45220</v>
      </c>
      <c r="AQ82" s="18"/>
      <c r="AR82" s="5">
        <f>IFERROR(__xludf.DUMMYFUNCTION("""COMPUTED_VALUE"""),45221.0)</f>
        <v>45221</v>
      </c>
      <c r="AS82" s="18"/>
      <c r="AT82" s="5">
        <f>IFERROR(__xludf.DUMMYFUNCTION("""COMPUTED_VALUE"""),45222.0)</f>
        <v>45222</v>
      </c>
      <c r="AU82" s="18"/>
      <c r="AV82" s="5">
        <f>IFERROR(__xludf.DUMMYFUNCTION("""COMPUTED_VALUE"""),45223.0)</f>
        <v>45223</v>
      </c>
      <c r="AW82" s="18"/>
      <c r="AX82" s="5">
        <f>IFERROR(__xludf.DUMMYFUNCTION("""COMPUTED_VALUE"""),45224.0)</f>
        <v>45224</v>
      </c>
      <c r="AY82" s="18"/>
      <c r="AZ82" s="5">
        <f>IFERROR(__xludf.DUMMYFUNCTION("""COMPUTED_VALUE"""),45225.0)</f>
        <v>45225</v>
      </c>
      <c r="BA82" s="18"/>
      <c r="BB82" s="5">
        <f>IFERROR(__xludf.DUMMYFUNCTION("""COMPUTED_VALUE"""),45226.0)</f>
        <v>45226</v>
      </c>
      <c r="BC82" s="18"/>
      <c r="BD82" s="5">
        <f>IFERROR(__xludf.DUMMYFUNCTION("""COMPUTED_VALUE"""),45227.0)</f>
        <v>45227</v>
      </c>
      <c r="BE82" s="18"/>
      <c r="BF82" s="5">
        <f>IFERROR(__xludf.DUMMYFUNCTION("""COMPUTED_VALUE"""),45228.0)</f>
        <v>45228</v>
      </c>
      <c r="BG82" s="18"/>
      <c r="BH82" s="5">
        <f>IFERROR(__xludf.DUMMYFUNCTION("""COMPUTED_VALUE"""),45229.0)</f>
        <v>45229</v>
      </c>
      <c r="BI82" s="18"/>
      <c r="BJ82" s="5">
        <f>IFERROR(__xludf.DUMMYFUNCTION("""COMPUTED_VALUE"""),45230.0)</f>
        <v>45230</v>
      </c>
      <c r="BK82" s="18"/>
      <c r="BL82" s="7" t="str">
        <f>IFERROR(__xludf.DUMMYFUNCTION("""COMPUTED_VALUE"""),"HORAS EXTRA")</f>
        <v>HORAS EXTRA</v>
      </c>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10"/>
    </row>
    <row r="84" ht="79.5" customHeight="1">
      <c r="B84" s="11"/>
      <c r="D84" s="11"/>
      <c r="F84" s="11"/>
      <c r="H84" s="11"/>
      <c r="J84" s="11"/>
      <c r="L84" s="11"/>
      <c r="N84" s="11"/>
      <c r="P84" s="11"/>
      <c r="R84" s="11"/>
      <c r="T84" s="11"/>
      <c r="V84" s="11"/>
      <c r="X84" s="11"/>
      <c r="Z84" s="11"/>
      <c r="AB84" s="11"/>
      <c r="AD84" s="11"/>
      <c r="AF84" s="11"/>
      <c r="AH84" s="11"/>
      <c r="AJ84" s="11"/>
      <c r="AL84" s="11"/>
      <c r="AN84" s="11"/>
      <c r="AP84" s="11"/>
      <c r="AR84" s="11"/>
      <c r="AT84" s="11"/>
      <c r="AV84" s="11"/>
      <c r="AX84" s="11"/>
      <c r="AZ84" s="11"/>
      <c r="BB84" s="11"/>
      <c r="BD84" s="11"/>
      <c r="BF84" s="11"/>
      <c r="BH84" s="11"/>
      <c r="BJ84" s="11"/>
      <c r="BL84" s="10"/>
    </row>
    <row r="85">
      <c r="A85" s="12" t="str">
        <f>IFERROR(__xludf.DUMMYFUNCTION("""COMPUTED_VALUE"""),"HORAS EXTRA/PRIMA ALIMENTICIA")</f>
        <v>HORAS EXTRA/PRIMA ALIMENTICIA</v>
      </c>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
        <f>IFERROR(__xludf.DUMMYFUNCTION("""COMPUTED_VALUE"""),0.0)</f>
        <v>0</v>
      </c>
    </row>
    <row r="86">
      <c r="A86" s="4" t="str">
        <f>IFERROR(__xludf.DUMMYFUNCTION("""COMPUTED_VALUE"""),"NOMBRE")</f>
        <v>NOMBRE</v>
      </c>
      <c r="B86" s="5">
        <f>IFERROR(__xludf.DUMMYFUNCTION("""COMPUTED_VALUE"""),45200.0)</f>
        <v>45200</v>
      </c>
      <c r="C86" s="6"/>
      <c r="D86" s="5">
        <f>IFERROR(__xludf.DUMMYFUNCTION("""COMPUTED_VALUE"""),45201.0)</f>
        <v>45201</v>
      </c>
      <c r="E86" s="6"/>
      <c r="F86" s="5">
        <f>IFERROR(__xludf.DUMMYFUNCTION("""COMPUTED_VALUE"""),45202.0)</f>
        <v>45202</v>
      </c>
      <c r="G86" s="6"/>
      <c r="H86" s="5">
        <f>IFERROR(__xludf.DUMMYFUNCTION("""COMPUTED_VALUE"""),45203.0)</f>
        <v>45203</v>
      </c>
      <c r="I86" s="6"/>
      <c r="J86" s="5">
        <f>IFERROR(__xludf.DUMMYFUNCTION("""COMPUTED_VALUE"""),45204.0)</f>
        <v>45204</v>
      </c>
      <c r="K86" s="6"/>
      <c r="L86" s="5">
        <f>IFERROR(__xludf.DUMMYFUNCTION("""COMPUTED_VALUE"""),45205.0)</f>
        <v>45205</v>
      </c>
      <c r="M86" s="6"/>
      <c r="N86" s="5">
        <f>IFERROR(__xludf.DUMMYFUNCTION("""COMPUTED_VALUE"""),45206.0)</f>
        <v>45206</v>
      </c>
      <c r="O86" s="18"/>
      <c r="P86" s="5">
        <f>IFERROR(__xludf.DUMMYFUNCTION("""COMPUTED_VALUE"""),45207.0)</f>
        <v>45207</v>
      </c>
      <c r="Q86" s="6"/>
      <c r="R86" s="5">
        <f>IFERROR(__xludf.DUMMYFUNCTION("""COMPUTED_VALUE"""),45208.0)</f>
        <v>45208</v>
      </c>
      <c r="S86" s="6"/>
      <c r="T86" s="5">
        <f>IFERROR(__xludf.DUMMYFUNCTION("""COMPUTED_VALUE"""),45209.0)</f>
        <v>45209</v>
      </c>
      <c r="U86" s="18"/>
      <c r="V86" s="5">
        <f>IFERROR(__xludf.DUMMYFUNCTION("""COMPUTED_VALUE"""),45210.0)</f>
        <v>45210</v>
      </c>
      <c r="W86" s="18"/>
      <c r="X86" s="5">
        <f>IFERROR(__xludf.DUMMYFUNCTION("""COMPUTED_VALUE"""),45211.0)</f>
        <v>45211</v>
      </c>
      <c r="Y86" s="18"/>
      <c r="Z86" s="5">
        <f>IFERROR(__xludf.DUMMYFUNCTION("""COMPUTED_VALUE"""),45212.0)</f>
        <v>45212</v>
      </c>
      <c r="AA86" s="18"/>
      <c r="AB86" s="5">
        <f>IFERROR(__xludf.DUMMYFUNCTION("""COMPUTED_VALUE"""),45213.0)</f>
        <v>45213</v>
      </c>
      <c r="AC86" s="18"/>
      <c r="AD86" s="5">
        <f>IFERROR(__xludf.DUMMYFUNCTION("""COMPUTED_VALUE"""),45214.0)</f>
        <v>45214</v>
      </c>
      <c r="AE86" s="18"/>
      <c r="AF86" s="5">
        <f>IFERROR(__xludf.DUMMYFUNCTION("""COMPUTED_VALUE"""),45215.0)</f>
        <v>45215</v>
      </c>
      <c r="AG86" s="18"/>
      <c r="AH86" s="5">
        <f>IFERROR(__xludf.DUMMYFUNCTION("""COMPUTED_VALUE"""),45216.0)</f>
        <v>45216</v>
      </c>
      <c r="AI86" s="18"/>
      <c r="AJ86" s="5">
        <f>IFERROR(__xludf.DUMMYFUNCTION("""COMPUTED_VALUE"""),45217.0)</f>
        <v>45217</v>
      </c>
      <c r="AK86" s="18"/>
      <c r="AL86" s="5">
        <f>IFERROR(__xludf.DUMMYFUNCTION("""COMPUTED_VALUE"""),45218.0)</f>
        <v>45218</v>
      </c>
      <c r="AM86" s="18"/>
      <c r="AN86" s="5">
        <f>IFERROR(__xludf.DUMMYFUNCTION("""COMPUTED_VALUE"""),45219.0)</f>
        <v>45219</v>
      </c>
      <c r="AO86" s="18"/>
      <c r="AP86" s="5">
        <f>IFERROR(__xludf.DUMMYFUNCTION("""COMPUTED_VALUE"""),45220.0)</f>
        <v>45220</v>
      </c>
      <c r="AQ86" s="18"/>
      <c r="AR86" s="5">
        <f>IFERROR(__xludf.DUMMYFUNCTION("""COMPUTED_VALUE"""),45221.0)</f>
        <v>45221</v>
      </c>
      <c r="AS86" s="18"/>
      <c r="AT86" s="5">
        <f>IFERROR(__xludf.DUMMYFUNCTION("""COMPUTED_VALUE"""),45222.0)</f>
        <v>45222</v>
      </c>
      <c r="AU86" s="18"/>
      <c r="AV86" s="5">
        <f>IFERROR(__xludf.DUMMYFUNCTION("""COMPUTED_VALUE"""),45223.0)</f>
        <v>45223</v>
      </c>
      <c r="AW86" s="18"/>
      <c r="AX86" s="5">
        <f>IFERROR(__xludf.DUMMYFUNCTION("""COMPUTED_VALUE"""),45224.0)</f>
        <v>45224</v>
      </c>
      <c r="AY86" s="18"/>
      <c r="AZ86" s="5">
        <f>IFERROR(__xludf.DUMMYFUNCTION("""COMPUTED_VALUE"""),45225.0)</f>
        <v>45225</v>
      </c>
      <c r="BA86" s="18"/>
      <c r="BB86" s="5">
        <f>IFERROR(__xludf.DUMMYFUNCTION("""COMPUTED_VALUE"""),45226.0)</f>
        <v>45226</v>
      </c>
      <c r="BC86" s="18"/>
      <c r="BD86" s="5">
        <f>IFERROR(__xludf.DUMMYFUNCTION("""COMPUTED_VALUE"""),45227.0)</f>
        <v>45227</v>
      </c>
      <c r="BE86" s="18"/>
      <c r="BF86" s="5">
        <f>IFERROR(__xludf.DUMMYFUNCTION("""COMPUTED_VALUE"""),45228.0)</f>
        <v>45228</v>
      </c>
      <c r="BG86" s="18"/>
      <c r="BH86" s="5">
        <f>IFERROR(__xludf.DUMMYFUNCTION("""COMPUTED_VALUE"""),45229.0)</f>
        <v>45229</v>
      </c>
      <c r="BI86" s="18"/>
      <c r="BJ86" s="5">
        <f>IFERROR(__xludf.DUMMYFUNCTION("""COMPUTED_VALUE"""),45230.0)</f>
        <v>45230</v>
      </c>
      <c r="BK86" s="18"/>
      <c r="BL86" s="7" t="str">
        <f>IFERROR(__xludf.DUMMYFUNCTION("""COMPUTED_VALUE"""),"HORAS EXTRA")</f>
        <v>HORAS EXTRA</v>
      </c>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10"/>
    </row>
    <row r="88" ht="79.5" customHeight="1">
      <c r="B88" s="11"/>
      <c r="D88" s="11"/>
      <c r="F88" s="11"/>
      <c r="H88" s="11"/>
      <c r="J88" s="11"/>
      <c r="L88" s="11"/>
      <c r="N88" s="11"/>
      <c r="P88" s="11"/>
      <c r="R88" s="11"/>
      <c r="T88" s="11"/>
      <c r="V88" s="11"/>
      <c r="X88" s="11"/>
      <c r="Z88" s="11"/>
      <c r="AB88" s="11"/>
      <c r="AD88" s="11"/>
      <c r="AF88" s="11"/>
      <c r="AH88" s="11"/>
      <c r="AJ88" s="11"/>
      <c r="AL88" s="11"/>
      <c r="AN88" s="11"/>
      <c r="AP88" s="11"/>
      <c r="AR88" s="11"/>
      <c r="AT88" s="11"/>
      <c r="AV88" s="11"/>
      <c r="AX88" s="11"/>
      <c r="AZ88" s="11"/>
      <c r="BB88" s="11"/>
      <c r="BD88" s="11"/>
      <c r="BF88" s="11"/>
      <c r="BH88" s="11"/>
      <c r="BJ88" s="11"/>
      <c r="BL88" s="10"/>
    </row>
    <row r="89">
      <c r="A89" s="12" t="str">
        <f>IFERROR(__xludf.DUMMYFUNCTION("""COMPUTED_VALUE"""),"HORAS EXTRA/PRIMA ALIMENTICIA")</f>
        <v>HORAS EXTRA/PRIMA ALIMENTICIA</v>
      </c>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
        <f>IFERROR(__xludf.DUMMYFUNCTION("""COMPUTED_VALUE"""),0.0)</f>
        <v>0</v>
      </c>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6"/>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3"/>
      <c r="AC91" s="2"/>
      <c r="AD91" s="2"/>
      <c r="AE91" s="2"/>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3"/>
      <c r="AC92" s="2"/>
      <c r="AD92" s="2"/>
      <c r="AE92" s="2"/>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3"/>
      <c r="AC93" s="2"/>
      <c r="AD93" s="2"/>
      <c r="AE93" s="2"/>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3"/>
      <c r="AC94" s="2"/>
      <c r="AD94" s="2"/>
      <c r="AE94" s="2"/>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3"/>
      <c r="AC95" s="2"/>
      <c r="AD95" s="2"/>
      <c r="AE95" s="2"/>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3"/>
      <c r="AC96" s="2"/>
      <c r="AD96" s="2"/>
      <c r="AE96" s="2"/>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3"/>
      <c r="AC97" s="2"/>
      <c r="AD97" s="2"/>
      <c r="AE97" s="2"/>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3"/>
      <c r="AC98" s="2"/>
      <c r="AD98" s="2"/>
      <c r="AE98" s="2"/>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3"/>
      <c r="AC99" s="2"/>
      <c r="AD99" s="2"/>
      <c r="AE99" s="2"/>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3"/>
      <c r="AC100" s="2"/>
      <c r="AD100" s="2"/>
      <c r="AE100" s="2"/>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BH40:BI40"/>
    <mergeCell ref="BJ40:BK40"/>
    <mergeCell ref="AT40:AU40"/>
    <mergeCell ref="AV40:AW40"/>
    <mergeCell ref="AX40:AY40"/>
    <mergeCell ref="AZ40:BA40"/>
    <mergeCell ref="BB40:BC40"/>
    <mergeCell ref="BD40:BE40"/>
    <mergeCell ref="BF40:BG40"/>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N16:O16"/>
    <mergeCell ref="P16:Q16"/>
    <mergeCell ref="R16:S16"/>
    <mergeCell ref="T16:U16"/>
    <mergeCell ref="V16:W16"/>
    <mergeCell ref="X16:Y16"/>
    <mergeCell ref="Z16:AA16"/>
    <mergeCell ref="AP16:AQ16"/>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BD20:BE20"/>
    <mergeCell ref="BF20:BG20"/>
    <mergeCell ref="BH20:BI20"/>
    <mergeCell ref="BJ20:BK20"/>
    <mergeCell ref="AP20:AQ20"/>
    <mergeCell ref="AR20:AS20"/>
    <mergeCell ref="AT20:AU20"/>
    <mergeCell ref="AV20:AW20"/>
    <mergeCell ref="AX20:AY20"/>
    <mergeCell ref="AZ20:BA20"/>
    <mergeCell ref="BB20:BC20"/>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AD24:AE24"/>
    <mergeCell ref="AF24:AG24"/>
    <mergeCell ref="AH24:AI24"/>
    <mergeCell ref="AJ24:AK24"/>
    <mergeCell ref="AL24:AM24"/>
    <mergeCell ref="AN24:AO24"/>
    <mergeCell ref="BD24:BE24"/>
    <mergeCell ref="BF24:BG24"/>
    <mergeCell ref="BH24:BI24"/>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27:A28"/>
    <mergeCell ref="B28:C28"/>
    <mergeCell ref="D28:E28"/>
    <mergeCell ref="F28:G28"/>
    <mergeCell ref="H28:I28"/>
    <mergeCell ref="J28:K28"/>
    <mergeCell ref="L28:M28"/>
    <mergeCell ref="N28:O28"/>
    <mergeCell ref="P28:Q28"/>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BD72:BE72"/>
    <mergeCell ref="BF72:BG72"/>
    <mergeCell ref="BH72:BI72"/>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75:A76"/>
    <mergeCell ref="B76:C76"/>
    <mergeCell ref="D76:E76"/>
    <mergeCell ref="F76:G76"/>
    <mergeCell ref="H76:I76"/>
    <mergeCell ref="J76:K76"/>
    <mergeCell ref="L76:M76"/>
    <mergeCell ref="N76:O76"/>
    <mergeCell ref="P76:Q76"/>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BH88:BI88"/>
    <mergeCell ref="BJ88:BK88"/>
    <mergeCell ref="AT88:AU88"/>
    <mergeCell ref="AV88:AW88"/>
    <mergeCell ref="AX88:AY88"/>
    <mergeCell ref="AZ88:BA88"/>
    <mergeCell ref="BB88:BC88"/>
    <mergeCell ref="BD88:BE88"/>
    <mergeCell ref="BF88:BG88"/>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BD84:BE84"/>
    <mergeCell ref="BF84:BG84"/>
    <mergeCell ref="BH84:BI84"/>
    <mergeCell ref="BJ84:BK84"/>
    <mergeCell ref="AP84:AQ84"/>
    <mergeCell ref="AR84:AS84"/>
    <mergeCell ref="AT84:AU84"/>
    <mergeCell ref="AV84:AW84"/>
    <mergeCell ref="AX84:AY84"/>
    <mergeCell ref="AZ84:BA84"/>
    <mergeCell ref="BB84:BC84"/>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N52:O52"/>
    <mergeCell ref="P52:Q52"/>
    <mergeCell ref="R52:S52"/>
    <mergeCell ref="T52:U52"/>
    <mergeCell ref="V52:W52"/>
    <mergeCell ref="X52:Y52"/>
    <mergeCell ref="Z52:AA52"/>
    <mergeCell ref="AP52:AQ52"/>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BD56:BE56"/>
    <mergeCell ref="BF56:BG56"/>
    <mergeCell ref="BH56:BI56"/>
    <mergeCell ref="BJ56:BK56"/>
    <mergeCell ref="AP56:AQ56"/>
    <mergeCell ref="AR56:AS56"/>
    <mergeCell ref="AT56:AU56"/>
    <mergeCell ref="AV56:AW56"/>
    <mergeCell ref="AX56:AY56"/>
    <mergeCell ref="AZ56:BA56"/>
    <mergeCell ref="BB56:BC56"/>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AD60:AE60"/>
    <mergeCell ref="AF60:AG60"/>
    <mergeCell ref="AH60:AI60"/>
    <mergeCell ref="AJ60:AK60"/>
    <mergeCell ref="AL60:AM60"/>
    <mergeCell ref="AN60:AO60"/>
    <mergeCell ref="BD60:BE60"/>
    <mergeCell ref="BF60:BG60"/>
    <mergeCell ref="BH60:BI60"/>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63:A64"/>
    <mergeCell ref="B64:C64"/>
    <mergeCell ref="D64:E64"/>
    <mergeCell ref="F64:G64"/>
    <mergeCell ref="H64:I64"/>
    <mergeCell ref="J64:K64"/>
    <mergeCell ref="L64:M64"/>
    <mergeCell ref="N64:O64"/>
    <mergeCell ref="P64:Q64"/>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D80:BE80"/>
    <mergeCell ref="BF80:BG80"/>
    <mergeCell ref="BH80:BI80"/>
    <mergeCell ref="BJ80:BK80"/>
    <mergeCell ref="AP80:AQ80"/>
    <mergeCell ref="AR80:AS80"/>
    <mergeCell ref="AT80:AU80"/>
    <mergeCell ref="AV80:AW80"/>
    <mergeCell ref="AX80:AY80"/>
    <mergeCell ref="AZ80:BA80"/>
    <mergeCell ref="BB80:BC80"/>
    <mergeCell ref="A79:A80"/>
    <mergeCell ref="B80:C80"/>
    <mergeCell ref="D80:E80"/>
    <mergeCell ref="F80:G80"/>
    <mergeCell ref="H80:I80"/>
    <mergeCell ref="J80:K80"/>
    <mergeCell ref="L80:M80"/>
  </mergeCells>
  <conditionalFormatting sqref="B13:BL13 B17:BL17 B21:BL21 B25:BL25 B29:BL29 B33:BL33 B37:BL37 B41:BL41 B45:BL45 B49:BL49 B53:BL53 B57:BL57 B61:BL61 B65:BL65 B69:BL69 B73:BL73 B77:BL77 B81:BL81 B85:BL85 B89:BL89">
    <cfRule type="cellIs" dxfId="0"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 priority="2" operator="containsText" text="D,">
      <formula>NOT(ISERROR(SEARCH(("D,"),(D11))))</formula>
    </cfRule>
  </conditionalFormatting>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dataValidations>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formula1>"APLICA PRIMA"</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formula1>0.5</formula1>
    </dataValidation>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formula1>"FALTA,RETARDO,ACUERDO,P SIN GOCE,NO SE CITO,FESTIVO,VACACIONES,INCAPACIDAD,SUSPENSION"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25"/>
    <col customWidth="1" min="2" max="64" width="15.63"/>
  </cols>
  <sheetData>
    <row r="1">
      <c r="A1" s="1"/>
      <c r="B1" s="1"/>
      <c r="E1" s="1"/>
      <c r="F1" s="1"/>
      <c r="G1" s="1"/>
      <c r="H1" s="2"/>
      <c r="I1" s="2"/>
      <c r="J1" s="1"/>
      <c r="K1" s="1"/>
      <c r="L1" s="1"/>
      <c r="M1" s="1"/>
      <c r="N1" s="1"/>
      <c r="O1" s="1"/>
      <c r="P1" s="1"/>
      <c r="Q1" s="1"/>
      <c r="R1" s="1"/>
      <c r="S1" s="1"/>
      <c r="T1" s="1"/>
      <c r="U1" s="1"/>
      <c r="V1" s="1"/>
      <c r="W1" s="1"/>
      <c r="X1" s="1"/>
      <c r="Y1" s="1"/>
      <c r="Z1" s="1"/>
      <c r="AA1" s="1"/>
      <c r="AB1" s="3"/>
      <c r="AC1" s="2"/>
      <c r="AD1" s="2"/>
      <c r="AE1" s="2"/>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 r="A2" s="1"/>
      <c r="B2" s="1"/>
      <c r="E2" s="1"/>
      <c r="F2" s="1"/>
      <c r="G2" s="1"/>
      <c r="H2" s="2"/>
      <c r="I2" s="2"/>
      <c r="J2" s="1"/>
      <c r="K2" s="1"/>
      <c r="L2" s="1"/>
      <c r="M2" s="1"/>
      <c r="N2" s="1"/>
      <c r="O2" s="1"/>
      <c r="P2" s="1"/>
      <c r="Q2" s="1"/>
      <c r="R2" s="1"/>
      <c r="S2" s="1"/>
      <c r="T2" s="1"/>
      <c r="U2" s="1"/>
      <c r="V2" s="1"/>
      <c r="W2" s="1"/>
      <c r="X2" s="1"/>
      <c r="Y2" s="1"/>
      <c r="Z2" s="1"/>
      <c r="AA2" s="1"/>
      <c r="AB2" s="3"/>
      <c r="AC2" s="2"/>
      <c r="AD2" s="2"/>
      <c r="AE2" s="2"/>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 r="A3" s="2"/>
      <c r="B3" s="1"/>
      <c r="E3" s="1"/>
      <c r="F3" s="1"/>
      <c r="G3" s="1"/>
      <c r="H3" s="2"/>
      <c r="I3" s="2"/>
      <c r="J3" s="1"/>
      <c r="K3" s="1"/>
      <c r="L3" s="1"/>
      <c r="M3" s="1"/>
      <c r="N3" s="1"/>
      <c r="O3" s="1"/>
      <c r="P3" s="1"/>
      <c r="Q3" s="1"/>
      <c r="R3" s="1"/>
      <c r="S3" s="1"/>
      <c r="T3" s="1"/>
      <c r="U3" s="1"/>
      <c r="V3" s="1"/>
      <c r="W3" s="1"/>
      <c r="X3" s="1"/>
      <c r="Y3" s="1"/>
      <c r="Z3" s="1"/>
      <c r="AA3" s="1"/>
      <c r="AB3" s="3"/>
      <c r="AC3" s="2"/>
      <c r="AD3" s="2"/>
      <c r="AE3" s="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 r="A4" s="2"/>
      <c r="B4" s="1"/>
      <c r="E4" s="1"/>
      <c r="F4" s="1"/>
      <c r="G4" s="1"/>
      <c r="H4" s="2"/>
      <c r="I4" s="2"/>
      <c r="J4" s="1"/>
      <c r="K4" s="1"/>
      <c r="L4" s="1"/>
      <c r="M4" s="1"/>
      <c r="N4" s="1"/>
      <c r="O4" s="1"/>
      <c r="P4" s="1"/>
      <c r="Q4" s="1"/>
      <c r="R4" s="1"/>
      <c r="S4" s="1"/>
      <c r="T4" s="1"/>
      <c r="U4" s="1"/>
      <c r="V4" s="1"/>
      <c r="W4" s="1"/>
      <c r="X4" s="1"/>
      <c r="Y4" s="1"/>
      <c r="Z4" s="1"/>
      <c r="AA4" s="1"/>
      <c r="AB4" s="3"/>
      <c r="AC4" s="2"/>
      <c r="AD4" s="2"/>
      <c r="AE4" s="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 r="A5" s="2"/>
      <c r="B5" s="1"/>
      <c r="E5" s="1"/>
      <c r="F5" s="1"/>
      <c r="G5" s="1"/>
      <c r="H5" s="2"/>
      <c r="I5" s="2"/>
      <c r="J5" s="1"/>
      <c r="K5" s="1"/>
      <c r="L5" s="1"/>
      <c r="M5" s="1"/>
      <c r="N5" s="1"/>
      <c r="O5" s="1"/>
      <c r="P5" s="1"/>
      <c r="Q5" s="1"/>
      <c r="R5" s="1"/>
      <c r="S5" s="1"/>
      <c r="T5" s="1"/>
      <c r="U5" s="1"/>
      <c r="V5" s="1"/>
      <c r="W5" s="1"/>
      <c r="X5" s="1"/>
      <c r="Y5" s="1"/>
      <c r="Z5" s="1"/>
      <c r="AA5" s="1"/>
      <c r="AB5" s="3"/>
      <c r="AC5" s="2"/>
      <c r="AD5" s="2"/>
      <c r="AE5" s="2"/>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 r="A6" s="2"/>
      <c r="B6" s="1"/>
      <c r="D6" s="1"/>
      <c r="E6" s="1"/>
      <c r="F6" s="1"/>
      <c r="G6" s="1"/>
      <c r="H6" s="1"/>
      <c r="I6" s="1"/>
      <c r="J6" s="1"/>
      <c r="K6" s="1"/>
      <c r="L6" s="1"/>
      <c r="M6" s="1"/>
      <c r="N6" s="1"/>
      <c r="O6" s="1"/>
      <c r="P6" s="1"/>
      <c r="Q6" s="1"/>
      <c r="R6" s="1"/>
      <c r="S6" s="1"/>
      <c r="T6" s="1"/>
      <c r="U6" s="1"/>
      <c r="V6" s="1"/>
      <c r="W6" s="1"/>
      <c r="X6" s="1"/>
      <c r="Y6" s="1"/>
      <c r="Z6" s="1"/>
      <c r="AA6" s="1"/>
      <c r="AB6" s="3"/>
      <c r="AC6" s="2"/>
      <c r="AD6" s="2"/>
      <c r="AE6" s="2"/>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 r="A7" s="2"/>
      <c r="B7" s="1"/>
      <c r="D7" s="1"/>
      <c r="E7" s="1"/>
      <c r="F7" s="1"/>
      <c r="G7" s="1"/>
      <c r="H7" s="1"/>
      <c r="I7" s="1"/>
      <c r="J7" s="1"/>
      <c r="K7" s="1"/>
      <c r="L7" s="1"/>
      <c r="M7" s="1"/>
      <c r="N7" s="1"/>
      <c r="O7" s="1"/>
      <c r="P7" s="1"/>
      <c r="Q7" s="1"/>
      <c r="R7" s="1"/>
      <c r="S7" s="1"/>
      <c r="T7" s="1"/>
      <c r="U7" s="1"/>
      <c r="V7" s="1"/>
      <c r="W7" s="1"/>
      <c r="X7" s="1"/>
      <c r="Y7" s="1"/>
      <c r="Z7" s="1"/>
      <c r="AA7" s="1"/>
      <c r="AB7" s="3"/>
      <c r="AC7" s="2"/>
      <c r="AD7" s="2"/>
      <c r="AE7" s="2"/>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 r="A8" s="2"/>
      <c r="B8" s="1"/>
      <c r="D8" s="1"/>
      <c r="E8" s="1"/>
      <c r="F8" s="1"/>
      <c r="G8" s="1"/>
      <c r="H8" s="1"/>
      <c r="I8" s="1"/>
      <c r="J8" s="1"/>
      <c r="K8" s="1"/>
      <c r="L8" s="1"/>
      <c r="M8" s="1"/>
      <c r="N8" s="1"/>
      <c r="O8" s="1"/>
      <c r="P8" s="1"/>
      <c r="Q8" s="1"/>
      <c r="R8" s="1"/>
      <c r="S8" s="1"/>
      <c r="T8" s="1"/>
      <c r="U8" s="1"/>
      <c r="V8" s="1"/>
      <c r="W8" s="1"/>
      <c r="X8" s="1"/>
      <c r="Y8" s="1"/>
      <c r="Z8" s="1"/>
      <c r="AA8" s="1"/>
      <c r="AB8" s="3"/>
      <c r="AC8" s="2"/>
      <c r="AD8" s="2"/>
      <c r="AE8" s="2"/>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 r="A9" s="1"/>
      <c r="B9" s="1"/>
      <c r="D9" s="1"/>
      <c r="E9" s="1"/>
      <c r="F9" s="1"/>
      <c r="G9" s="1"/>
      <c r="H9" s="1"/>
      <c r="I9" s="1"/>
      <c r="J9" s="1"/>
      <c r="K9" s="1"/>
      <c r="L9" s="1"/>
      <c r="M9" s="1"/>
      <c r="N9" s="1"/>
      <c r="O9" s="1"/>
      <c r="P9" s="1"/>
      <c r="Q9" s="1"/>
      <c r="R9" s="1"/>
      <c r="S9" s="1"/>
      <c r="T9" s="1"/>
      <c r="U9" s="1"/>
      <c r="V9" s="1"/>
      <c r="W9" s="1"/>
      <c r="X9" s="1"/>
      <c r="Y9" s="1"/>
      <c r="Z9" s="1"/>
      <c r="AA9" s="1"/>
      <c r="AB9" s="3"/>
      <c r="AC9" s="2"/>
      <c r="AD9" s="2"/>
      <c r="AE9" s="2"/>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 r="A10" s="4" t="str">
        <f>IFERROR(__xludf.DUMMYFUNCTION("IMPORTRANGE(""https://docs.google.com/spreadsheets/d/1_wmXbY12ybgD2mvCPlMwLWfHOF5LmjwYgt5wH_DhxBw/edit#gid=1132077431"",""RFID!A10:BL100"")"),"NOMBRE")</f>
        <v>NOMBRE</v>
      </c>
      <c r="B10" s="5">
        <f>IFERROR(__xludf.DUMMYFUNCTION("""COMPUTED_VALUE"""),45200.0)</f>
        <v>45200</v>
      </c>
      <c r="C10" s="6"/>
      <c r="D10" s="5">
        <f>IFERROR(__xludf.DUMMYFUNCTION("""COMPUTED_VALUE"""),45201.0)</f>
        <v>45201</v>
      </c>
      <c r="E10" s="6"/>
      <c r="F10" s="5">
        <f>IFERROR(__xludf.DUMMYFUNCTION("""COMPUTED_VALUE"""),45202.0)</f>
        <v>45202</v>
      </c>
      <c r="G10" s="6"/>
      <c r="H10" s="5">
        <f>IFERROR(__xludf.DUMMYFUNCTION("""COMPUTED_VALUE"""),45203.0)</f>
        <v>45203</v>
      </c>
      <c r="I10" s="6"/>
      <c r="J10" s="5">
        <f>IFERROR(__xludf.DUMMYFUNCTION("""COMPUTED_VALUE"""),45204.0)</f>
        <v>45204</v>
      </c>
      <c r="K10" s="6"/>
      <c r="L10" s="5">
        <f>IFERROR(__xludf.DUMMYFUNCTION("""COMPUTED_VALUE"""),45205.0)</f>
        <v>45205</v>
      </c>
      <c r="M10" s="6"/>
      <c r="N10" s="5">
        <f>IFERROR(__xludf.DUMMYFUNCTION("""COMPUTED_VALUE"""),45206.0)</f>
        <v>45206</v>
      </c>
      <c r="O10" s="18"/>
      <c r="P10" s="5">
        <f>IFERROR(__xludf.DUMMYFUNCTION("""COMPUTED_VALUE"""),45207.0)</f>
        <v>45207</v>
      </c>
      <c r="Q10" s="6"/>
      <c r="R10" s="5">
        <f>IFERROR(__xludf.DUMMYFUNCTION("""COMPUTED_VALUE"""),45208.0)</f>
        <v>45208</v>
      </c>
      <c r="S10" s="6"/>
      <c r="T10" s="5">
        <f>IFERROR(__xludf.DUMMYFUNCTION("""COMPUTED_VALUE"""),45209.0)</f>
        <v>45209</v>
      </c>
      <c r="U10" s="18"/>
      <c r="V10" s="5">
        <f>IFERROR(__xludf.DUMMYFUNCTION("""COMPUTED_VALUE"""),45210.0)</f>
        <v>45210</v>
      </c>
      <c r="W10" s="18"/>
      <c r="X10" s="5">
        <f>IFERROR(__xludf.DUMMYFUNCTION("""COMPUTED_VALUE"""),45211.0)</f>
        <v>45211</v>
      </c>
      <c r="Y10" s="18"/>
      <c r="Z10" s="5">
        <f>IFERROR(__xludf.DUMMYFUNCTION("""COMPUTED_VALUE"""),45212.0)</f>
        <v>45212</v>
      </c>
      <c r="AA10" s="18"/>
      <c r="AB10" s="5">
        <f>IFERROR(__xludf.DUMMYFUNCTION("""COMPUTED_VALUE"""),45213.0)</f>
        <v>45213</v>
      </c>
      <c r="AC10" s="18"/>
      <c r="AD10" s="5">
        <f>IFERROR(__xludf.DUMMYFUNCTION("""COMPUTED_VALUE"""),45214.0)</f>
        <v>45214</v>
      </c>
      <c r="AE10" s="18"/>
      <c r="AF10" s="5">
        <f>IFERROR(__xludf.DUMMYFUNCTION("""COMPUTED_VALUE"""),45215.0)</f>
        <v>45215</v>
      </c>
      <c r="AG10" s="18"/>
      <c r="AH10" s="5">
        <f>IFERROR(__xludf.DUMMYFUNCTION("""COMPUTED_VALUE"""),45216.0)</f>
        <v>45216</v>
      </c>
      <c r="AI10" s="18"/>
      <c r="AJ10" s="5">
        <f>IFERROR(__xludf.DUMMYFUNCTION("""COMPUTED_VALUE"""),45217.0)</f>
        <v>45217</v>
      </c>
      <c r="AK10" s="18"/>
      <c r="AL10" s="5">
        <f>IFERROR(__xludf.DUMMYFUNCTION("""COMPUTED_VALUE"""),45218.0)</f>
        <v>45218</v>
      </c>
      <c r="AM10" s="18"/>
      <c r="AN10" s="5">
        <f>IFERROR(__xludf.DUMMYFUNCTION("""COMPUTED_VALUE"""),45219.0)</f>
        <v>45219</v>
      </c>
      <c r="AO10" s="18"/>
      <c r="AP10" s="5">
        <f>IFERROR(__xludf.DUMMYFUNCTION("""COMPUTED_VALUE"""),45220.0)</f>
        <v>45220</v>
      </c>
      <c r="AQ10" s="18"/>
      <c r="AR10" s="5">
        <f>IFERROR(__xludf.DUMMYFUNCTION("""COMPUTED_VALUE"""),45221.0)</f>
        <v>45221</v>
      </c>
      <c r="AS10" s="18"/>
      <c r="AT10" s="5">
        <f>IFERROR(__xludf.DUMMYFUNCTION("""COMPUTED_VALUE"""),45222.0)</f>
        <v>45222</v>
      </c>
      <c r="AU10" s="18"/>
      <c r="AV10" s="5">
        <f>IFERROR(__xludf.DUMMYFUNCTION("""COMPUTED_VALUE"""),45223.0)</f>
        <v>45223</v>
      </c>
      <c r="AW10" s="18"/>
      <c r="AX10" s="5">
        <f>IFERROR(__xludf.DUMMYFUNCTION("""COMPUTED_VALUE"""),45224.0)</f>
        <v>45224</v>
      </c>
      <c r="AY10" s="18"/>
      <c r="AZ10" s="5">
        <f>IFERROR(__xludf.DUMMYFUNCTION("""COMPUTED_VALUE"""),45225.0)</f>
        <v>45225</v>
      </c>
      <c r="BA10" s="18"/>
      <c r="BB10" s="5">
        <f>IFERROR(__xludf.DUMMYFUNCTION("""COMPUTED_VALUE"""),45226.0)</f>
        <v>45226</v>
      </c>
      <c r="BC10" s="18"/>
      <c r="BD10" s="5">
        <f>IFERROR(__xludf.DUMMYFUNCTION("""COMPUTED_VALUE"""),45227.0)</f>
        <v>45227</v>
      </c>
      <c r="BE10" s="18"/>
      <c r="BF10" s="5">
        <f>IFERROR(__xludf.DUMMYFUNCTION("""COMPUTED_VALUE"""),45228.0)</f>
        <v>45228</v>
      </c>
      <c r="BG10" s="18"/>
      <c r="BH10" s="5">
        <f>IFERROR(__xludf.DUMMYFUNCTION("""COMPUTED_VALUE"""),45229.0)</f>
        <v>45229</v>
      </c>
      <c r="BI10" s="18" t="str">
        <f>IFERROR(__xludf.DUMMYFUNCTION("""COMPUTED_VALUE"""),"VACACIONES")</f>
        <v>VACACIONES</v>
      </c>
      <c r="BJ10" s="5">
        <f>IFERROR(__xludf.DUMMYFUNCTION("""COMPUTED_VALUE"""),45230.0)</f>
        <v>45230</v>
      </c>
      <c r="BK10" s="18"/>
      <c r="BL10" s="7" t="str">
        <f>IFERROR(__xludf.DUMMYFUNCTION("""COMPUTED_VALUE"""),"HORAS EXTRA")</f>
        <v>HORAS EXTRA</v>
      </c>
    </row>
    <row r="11">
      <c r="A11" s="8" t="str">
        <f>IFERROR(__xludf.DUMMYFUNCTION("""COMPUTED_VALUE"""),"CLAUDIO VILLARREAL")</f>
        <v>CLAUDIO VILLARREAL</v>
      </c>
      <c r="B11" s="9"/>
      <c r="C11" s="9"/>
      <c r="D11" s="9"/>
      <c r="E11" s="9"/>
      <c r="F11" s="9"/>
      <c r="G11" s="9"/>
      <c r="H11" s="9"/>
      <c r="I11" s="9"/>
      <c r="J11" s="9"/>
      <c r="K11" s="9"/>
      <c r="L11" s="9"/>
      <c r="M11" s="9"/>
      <c r="N11" s="9"/>
      <c r="O11" s="9"/>
      <c r="P11" s="9"/>
      <c r="Q11" s="9"/>
      <c r="R11" s="9" t="str">
        <f>IFERROR(__xludf.DUMMYFUNCTION("""COMPUTED_VALUE"""),"MITRAS")</f>
        <v>MITRAS</v>
      </c>
      <c r="S11" s="9" t="str">
        <f>IFERROR(__xludf.DUMMYFUNCTION("""COMPUTED_VALUE"""),"ALMACEN")</f>
        <v>ALMACEN</v>
      </c>
      <c r="T11" s="9" t="str">
        <f>IFERROR(__xludf.DUMMYFUNCTION("""COMPUTED_VALUE"""),"ALMACEN")</f>
        <v>ALMACEN</v>
      </c>
      <c r="U11" s="9" t="str">
        <f>IFERROR(__xludf.DUMMYFUNCTION("""COMPUTED_VALUE"""),"ALMACEN")</f>
        <v>ALMACEN</v>
      </c>
      <c r="V11" s="9" t="str">
        <f>IFERROR(__xludf.DUMMYFUNCTION("""COMPUTED_VALUE"""),"ALMACEN")</f>
        <v>ALMACEN</v>
      </c>
      <c r="W11" s="9" t="str">
        <f>IFERROR(__xludf.DUMMYFUNCTION("""COMPUTED_VALUE"""),"ALMACEN")</f>
        <v>ALMACEN</v>
      </c>
      <c r="X11" s="9" t="str">
        <f>IFERROR(__xludf.DUMMYFUNCTION("""COMPUTED_VALUE"""),"ALMACEN")</f>
        <v>ALMACEN</v>
      </c>
      <c r="Y11" s="9" t="str">
        <f>IFERROR(__xludf.DUMMYFUNCTION("""COMPUTED_VALUE"""),"ALMACEN")</f>
        <v>ALMACEN</v>
      </c>
      <c r="Z11" s="9" t="str">
        <f>IFERROR(__xludf.DUMMYFUNCTION("""COMPUTED_VALUE"""),"ALMACEN")</f>
        <v>ALMACEN</v>
      </c>
      <c r="AA11" s="9" t="str">
        <f>IFERROR(__xludf.DUMMYFUNCTION("""COMPUTED_VALUE"""),"ALMACEN")</f>
        <v>ALMACEN</v>
      </c>
      <c r="AB11" s="9"/>
      <c r="AC11" s="9"/>
      <c r="AD11" s="9"/>
      <c r="AE11" s="9"/>
      <c r="AF11" s="9" t="str">
        <f>IFERROR(__xludf.DUMMYFUNCTION("""COMPUTED_VALUE"""),"ALMACEN")</f>
        <v>ALMACEN</v>
      </c>
      <c r="AG11" s="9" t="str">
        <f>IFERROR(__xludf.DUMMYFUNCTION("""COMPUTED_VALUE"""),"ALMACEN")</f>
        <v>ALMACEN</v>
      </c>
      <c r="AH11" s="9" t="str">
        <f>IFERROR(__xludf.DUMMYFUNCTION("""COMPUTED_VALUE"""),"ALMACEN")</f>
        <v>ALMACEN</v>
      </c>
      <c r="AI11" s="9" t="str">
        <f>IFERROR(__xludf.DUMMYFUNCTION("""COMPUTED_VALUE"""),"ALMACEN")</f>
        <v>ALMACEN</v>
      </c>
      <c r="AJ11" s="9" t="str">
        <f>IFERROR(__xludf.DUMMYFUNCTION("""COMPUTED_VALUE"""),"ALMACEN")</f>
        <v>ALMACEN</v>
      </c>
      <c r="AK11" s="9" t="str">
        <f>IFERROR(__xludf.DUMMYFUNCTION("""COMPUTED_VALUE"""),"ALMACEN")</f>
        <v>ALMACEN</v>
      </c>
      <c r="AL11" s="9" t="str">
        <f>IFERROR(__xludf.DUMMYFUNCTION("""COMPUTED_VALUE"""),"ALMACEN")</f>
        <v>ALMACEN</v>
      </c>
      <c r="AM11" s="9" t="str">
        <f>IFERROR(__xludf.DUMMYFUNCTION("""COMPUTED_VALUE"""),"ALMACEN")</f>
        <v>ALMACEN</v>
      </c>
      <c r="AN11" s="9" t="str">
        <f>IFERROR(__xludf.DUMMYFUNCTION("""COMPUTED_VALUE"""),"ALMACEN")</f>
        <v>ALMACEN</v>
      </c>
      <c r="AO11" s="9" t="str">
        <f>IFERROR(__xludf.DUMMYFUNCTION("""COMPUTED_VALUE"""),"ALMACEN")</f>
        <v>ALMACEN</v>
      </c>
      <c r="AP11" s="9" t="str">
        <f>IFERROR(__xludf.DUMMYFUNCTION("""COMPUTED_VALUE"""),"GUE")</f>
        <v>GUE</v>
      </c>
      <c r="AQ11" s="9" t="str">
        <f>IFERROR(__xludf.DUMMYFUNCTION("""COMPUTED_VALUE"""),"GUE")</f>
        <v>GUE</v>
      </c>
      <c r="AR11" s="9"/>
      <c r="AS11" s="9"/>
      <c r="AT11" s="9" t="str">
        <f>IFERROR(__xludf.DUMMYFUNCTION("""COMPUTED_VALUE"""),"ALMACEN")</f>
        <v>ALMACEN</v>
      </c>
      <c r="AU11" s="9" t="str">
        <f>IFERROR(__xludf.DUMMYFUNCTION("""COMPUTED_VALUE"""),"ALMACEN")</f>
        <v>ALMACEN</v>
      </c>
      <c r="AV11" s="9" t="str">
        <f>IFERROR(__xludf.DUMMYFUNCTION("""COMPUTED_VALUE"""),"ALMACEN")</f>
        <v>ALMACEN</v>
      </c>
      <c r="AW11" s="9" t="str">
        <f>IFERROR(__xludf.DUMMYFUNCTION("""COMPUTED_VALUE"""),"ALMACEN")</f>
        <v>ALMACEN</v>
      </c>
      <c r="AX11" s="9" t="str">
        <f>IFERROR(__xludf.DUMMYFUNCTION("""COMPUTED_VALUE"""),"ALMACEN")</f>
        <v>ALMACEN</v>
      </c>
      <c r="AY11" s="9" t="str">
        <f>IFERROR(__xludf.DUMMYFUNCTION("""COMPUTED_VALUE"""),"ALMACEN")</f>
        <v>ALMACEN</v>
      </c>
      <c r="AZ11" s="9" t="str">
        <f>IFERROR(__xludf.DUMMYFUNCTION("""COMPUTED_VALUE"""),"ALMACEN")</f>
        <v>ALMACEN</v>
      </c>
      <c r="BA11" s="9" t="str">
        <f>IFERROR(__xludf.DUMMYFUNCTION("""COMPUTED_VALUE"""),"ALMACEN")</f>
        <v>ALMACEN</v>
      </c>
      <c r="BB11" s="9" t="str">
        <f>IFERROR(__xludf.DUMMYFUNCTION("""COMPUTED_VALUE"""),"ALMACEN")</f>
        <v>ALMACEN</v>
      </c>
      <c r="BC11" s="9" t="str">
        <f>IFERROR(__xludf.DUMMYFUNCTION("""COMPUTED_VALUE"""),"MITRAS")</f>
        <v>MITRAS</v>
      </c>
      <c r="BD11" s="9"/>
      <c r="BE11" s="9"/>
      <c r="BF11" s="9"/>
      <c r="BG11" s="9"/>
      <c r="BH11" s="9"/>
      <c r="BI11" s="9"/>
      <c r="BJ11" s="9" t="str">
        <f>IFERROR(__xludf.DUMMYFUNCTION("""COMPUTED_VALUE"""),"ALMACEN")</f>
        <v>ALMACEN</v>
      </c>
      <c r="BK11" s="9" t="str">
        <f>IFERROR(__xludf.DUMMYFUNCTION("""COMPUTED_VALUE"""),"GUE")</f>
        <v>GUE</v>
      </c>
      <c r="BL11" s="10"/>
    </row>
    <row r="12" ht="78.0" customHeight="1">
      <c r="B12" s="11"/>
      <c r="D12" s="11"/>
      <c r="F12" s="11"/>
      <c r="H12" s="11"/>
      <c r="J12" s="11"/>
      <c r="L12" s="11"/>
      <c r="N12" s="11"/>
      <c r="P12" s="11"/>
      <c r="R12" s="11" t="str">
        <f>IFERROR(__xludf.DUMMYFUNCTION("""COMPUTED_VALUE"""),"ASITIO A CURSO ISO EN MITRAS, REVISION DE CONTRATO RFID")</f>
        <v>ASITIO A CURSO ISO EN MITRAS, REVISION DE CONTRATO RFID</v>
      </c>
      <c r="T12" s="11" t="str">
        <f>IFERROR(__xludf.DUMMYFUNCTION("""COMPUTED_VALUE"""),"ENVIO DE COTIZACIONES")</f>
        <v>ENVIO DE COTIZACIONES</v>
      </c>
      <c r="V12" s="11" t="str">
        <f>IFERROR(__xludf.DUMMYFUNCTION("""COMPUTED_VALUE"""),"INVENTARIO DE HERRAMIENTAS, LLENADO DE REPORTES")</f>
        <v>INVENTARIO DE HERRAMIENTAS, LLENADO DE REPORTES</v>
      </c>
      <c r="X12" s="11" t="str">
        <f>IFERROR(__xludf.DUMMYFUNCTION("""COMPUTED_VALUE"""),"ACTIVIDAD EN PESQUERIA, RELEVAMIENTO EN GUERRERO")</f>
        <v>ACTIVIDAD EN PESQUERIA, RELEVAMIENTO EN GUERRERO</v>
      </c>
      <c r="Z12" s="11" t="str">
        <f>IFERROR(__xludf.DUMMYFUNCTION("""COMPUTED_VALUE"""),"ACTIVIDAD EN GUERRERO, PALOMAR")</f>
        <v>ACTIVIDAD EN GUERRERO, PALOMAR</v>
      </c>
      <c r="AB12" s="11" t="str">
        <f>IFERROR(__xludf.DUMMYFUNCTION("""COMPUTED_VALUE"""),"NO SE CITO")</f>
        <v>NO SE CITO</v>
      </c>
      <c r="AD12" s="11"/>
      <c r="AF12" s="11" t="str">
        <f>IFERROR(__xludf.DUMMYFUNCTION("""COMPUTED_VALUE"""),"ACTIVIDAD EN GUERRERO")</f>
        <v>ACTIVIDAD EN GUERRERO</v>
      </c>
      <c r="AH12" s="11" t="str">
        <f>IFERROR(__xludf.DUMMYFUNCTION("""COMPUTED_VALUE"""),"APOYO AL CONTRATO DE AUTO, RETIRO DE INSUMOS EN PESQUERIA")</f>
        <v>APOYO AL CONTRATO DE AUTO, RETIRO DE INSUMOS EN PESQUERIA</v>
      </c>
      <c r="AJ12" s="11" t="str">
        <f>IFERROR(__xludf.DUMMYFUNCTION("""COMPUTED_VALUE"""),"APOYO EN ALMACEN, EN ESPERA DE OT PARA INICIAR ACTIVIDADES EN PALOMAR")</f>
        <v>APOYO EN ALMACEN, EN ESPERA DE OT PARA INICIAR ACTIVIDADES EN PALOMAR</v>
      </c>
      <c r="AL12" s="11" t="str">
        <f>IFERROR(__xludf.DUMMYFUNCTION("""COMPUTED_VALUE"""),"ASISTIO A CURSO DE ALTURAS")</f>
        <v>ASISTIO A CURSO DE ALTURAS</v>
      </c>
      <c r="AN12" s="11" t="str">
        <f>IFERROR(__xludf.DUMMYFUNCTION("""COMPUTED_VALUE"""),"ASISTIO A CURSO DE ALTURA, ACTIVIDAD EN PALOMAR GUERRERO")</f>
        <v>ASISTIO A CURSO DE ALTURA, ACTIVIDAD EN PALOMAR GUERRERO</v>
      </c>
      <c r="AP12" s="11" t="str">
        <f>IFERROR(__xludf.DUMMYFUNCTION("""COMPUTED_VALUE"""),"ASISTIO A CURSO REDI")</f>
        <v>ASISTIO A CURSO REDI</v>
      </c>
      <c r="AR12" s="11"/>
      <c r="AT12" s="11" t="str">
        <f>IFERROR(__xludf.DUMMYFUNCTION("""COMPUTED_VALUE"""),"ACTIVIDAD EN GUERRERO")</f>
        <v>ACTIVIDAD EN GUERRERO</v>
      </c>
      <c r="AV12" s="11" t="str">
        <f>IFERROR(__xludf.DUMMYFUNCTION("""COMPUTED_VALUE"""),"ACTIVIDAD EN GUERRERO")</f>
        <v>ACTIVIDAD EN GUERRERO</v>
      </c>
      <c r="AX12" s="11" t="str">
        <f>IFERROR(__xludf.DUMMYFUNCTION("""COMPUTED_VALUE"""),"ACTIVIDAD EN GUERRERO, ENVIO DE COTIZACION")</f>
        <v>ACTIVIDAD EN GUERRERO, ENVIO DE COTIZACION</v>
      </c>
      <c r="AZ12" s="11" t="str">
        <f>IFERROR(__xludf.DUMMYFUNCTION("""COMPUTED_VALUE"""),"ACTIVIDAD EN ALMACEN")</f>
        <v>ACTIVIDAD EN ALMACEN</v>
      </c>
      <c r="BB12" s="11" t="str">
        <f>IFERROR(__xludf.DUMMYFUNCTION("""COMPUTED_VALUE"""),"RELEVAMIENTO EN TECHGEN, REUNION ISO MITRAS")</f>
        <v>RELEVAMIENTO EN TECHGEN, REUNION ISO MITRAS</v>
      </c>
      <c r="BD12" s="11" t="str">
        <f>IFERROR(__xludf.DUMMYFUNCTION("""COMPUTED_VALUE"""),"NO SE CITO")</f>
        <v>NO SE CITO</v>
      </c>
      <c r="BF12" s="11"/>
      <c r="BH12" s="11"/>
      <c r="BJ12" s="11" t="str">
        <f>IFERROR(__xludf.DUMMYFUNCTION("""COMPUTED_VALUE"""),"APOYO AL CONTRATO DE AUTO, ACTIVIDAD EN GUERRERO, SE CONTEMPLA 2 HORAS EXTRAS")</f>
        <v>APOYO AL CONTRATO DE AUTO, ACTIVIDAD EN GUERRERO, SE CONTEMPLA 2 HORAS EXTRAS</v>
      </c>
      <c r="BL12" s="10"/>
    </row>
    <row r="13">
      <c r="A13" s="12" t="str">
        <f>IFERROR(__xludf.DUMMYFUNCTION("""COMPUTED_VALUE"""),"HORAS EXTRA/PRIMA ALIMENTICIA")</f>
        <v>HORAS EXTRA/PRIMA ALIMENTICIA</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
        <f>IFERROR(__xludf.DUMMYFUNCTION("""COMPUTED_VALUE"""),0.0)</f>
        <v>0</v>
      </c>
    </row>
    <row r="14">
      <c r="A14" s="4" t="str">
        <f>IFERROR(__xludf.DUMMYFUNCTION("""COMPUTED_VALUE"""),"NOMBRE")</f>
        <v>NOMBRE</v>
      </c>
      <c r="B14" s="5">
        <f>IFERROR(__xludf.DUMMYFUNCTION("""COMPUTED_VALUE"""),45200.0)</f>
        <v>45200</v>
      </c>
      <c r="C14" s="6"/>
      <c r="D14" s="5">
        <f>IFERROR(__xludf.DUMMYFUNCTION("""COMPUTED_VALUE"""),45201.0)</f>
        <v>45201</v>
      </c>
      <c r="E14" s="6"/>
      <c r="F14" s="5">
        <f>IFERROR(__xludf.DUMMYFUNCTION("""COMPUTED_VALUE"""),45202.0)</f>
        <v>45202</v>
      </c>
      <c r="G14" s="6"/>
      <c r="H14" s="5">
        <f>IFERROR(__xludf.DUMMYFUNCTION("""COMPUTED_VALUE"""),45203.0)</f>
        <v>45203</v>
      </c>
      <c r="I14" s="6"/>
      <c r="J14" s="5">
        <f>IFERROR(__xludf.DUMMYFUNCTION("""COMPUTED_VALUE"""),45204.0)</f>
        <v>45204</v>
      </c>
      <c r="K14" s="6"/>
      <c r="L14" s="5">
        <f>IFERROR(__xludf.DUMMYFUNCTION("""COMPUTED_VALUE"""),45205.0)</f>
        <v>45205</v>
      </c>
      <c r="M14" s="6"/>
      <c r="N14" s="5">
        <f>IFERROR(__xludf.DUMMYFUNCTION("""COMPUTED_VALUE"""),45206.0)</f>
        <v>45206</v>
      </c>
      <c r="O14" s="18"/>
      <c r="P14" s="5">
        <f>IFERROR(__xludf.DUMMYFUNCTION("""COMPUTED_VALUE"""),45207.0)</f>
        <v>45207</v>
      </c>
      <c r="Q14" s="6"/>
      <c r="R14" s="5">
        <f>IFERROR(__xludf.DUMMYFUNCTION("""COMPUTED_VALUE"""),45208.0)</f>
        <v>45208</v>
      </c>
      <c r="S14" s="6"/>
      <c r="T14" s="5">
        <f>IFERROR(__xludf.DUMMYFUNCTION("""COMPUTED_VALUE"""),45209.0)</f>
        <v>45209</v>
      </c>
      <c r="U14" s="18"/>
      <c r="V14" s="5">
        <f>IFERROR(__xludf.DUMMYFUNCTION("""COMPUTED_VALUE"""),45210.0)</f>
        <v>45210</v>
      </c>
      <c r="W14" s="18" t="str">
        <f>IFERROR(__xludf.DUMMYFUNCTION("""COMPUTED_VALUE"""),"RETARDO")</f>
        <v>RETARDO</v>
      </c>
      <c r="X14" s="5">
        <f>IFERROR(__xludf.DUMMYFUNCTION("""COMPUTED_VALUE"""),45211.0)</f>
        <v>45211</v>
      </c>
      <c r="Y14" s="18" t="str">
        <f>IFERROR(__xludf.DUMMYFUNCTION("""COMPUTED_VALUE"""),"FALTA")</f>
        <v>FALTA</v>
      </c>
      <c r="Z14" s="5">
        <f>IFERROR(__xludf.DUMMYFUNCTION("""COMPUTED_VALUE"""),45212.0)</f>
        <v>45212</v>
      </c>
      <c r="AA14" s="18"/>
      <c r="AB14" s="5">
        <f>IFERROR(__xludf.DUMMYFUNCTION("""COMPUTED_VALUE"""),45213.0)</f>
        <v>45213</v>
      </c>
      <c r="AC14" s="18"/>
      <c r="AD14" s="5">
        <f>IFERROR(__xludf.DUMMYFUNCTION("""COMPUTED_VALUE"""),45214.0)</f>
        <v>45214</v>
      </c>
      <c r="AE14" s="18"/>
      <c r="AF14" s="5">
        <f>IFERROR(__xludf.DUMMYFUNCTION("""COMPUTED_VALUE"""),45215.0)</f>
        <v>45215</v>
      </c>
      <c r="AG14" s="18" t="str">
        <f>IFERROR(__xludf.DUMMYFUNCTION("""COMPUTED_VALUE"""),"RETARDO")</f>
        <v>RETARDO</v>
      </c>
      <c r="AH14" s="5">
        <f>IFERROR(__xludf.DUMMYFUNCTION("""COMPUTED_VALUE"""),45216.0)</f>
        <v>45216</v>
      </c>
      <c r="AI14" s="18"/>
      <c r="AJ14" s="5">
        <f>IFERROR(__xludf.DUMMYFUNCTION("""COMPUTED_VALUE"""),45217.0)</f>
        <v>45217</v>
      </c>
      <c r="AK14" s="18"/>
      <c r="AL14" s="5">
        <f>IFERROR(__xludf.DUMMYFUNCTION("""COMPUTED_VALUE"""),45218.0)</f>
        <v>45218</v>
      </c>
      <c r="AM14" s="18"/>
      <c r="AN14" s="5">
        <f>IFERROR(__xludf.DUMMYFUNCTION("""COMPUTED_VALUE"""),45219.0)</f>
        <v>45219</v>
      </c>
      <c r="AO14" s="18"/>
      <c r="AP14" s="5">
        <f>IFERROR(__xludf.DUMMYFUNCTION("""COMPUTED_VALUE"""),45220.0)</f>
        <v>45220</v>
      </c>
      <c r="AQ14" s="18" t="str">
        <f>IFERROR(__xludf.DUMMYFUNCTION("""COMPUTED_VALUE"""),"SUSPENSION")</f>
        <v>SUSPENSION</v>
      </c>
      <c r="AR14" s="5">
        <f>IFERROR(__xludf.DUMMYFUNCTION("""COMPUTED_VALUE"""),45221.0)</f>
        <v>45221</v>
      </c>
      <c r="AS14" s="18" t="str">
        <f>IFERROR(__xludf.DUMMYFUNCTION("""COMPUTED_VALUE"""),"SUSPENSION")</f>
        <v>SUSPENSION</v>
      </c>
      <c r="AT14" s="5">
        <f>IFERROR(__xludf.DUMMYFUNCTION("""COMPUTED_VALUE"""),45222.0)</f>
        <v>45222</v>
      </c>
      <c r="AU14" s="18" t="str">
        <f>IFERROR(__xludf.DUMMYFUNCTION("""COMPUTED_VALUE"""),"SUSPENSION")</f>
        <v>SUSPENSION</v>
      </c>
      <c r="AV14" s="5">
        <f>IFERROR(__xludf.DUMMYFUNCTION("""COMPUTED_VALUE"""),45223.0)</f>
        <v>45223</v>
      </c>
      <c r="AW14" s="18" t="str">
        <f>IFERROR(__xludf.DUMMYFUNCTION("""COMPUTED_VALUE"""),"SUSPENSION")</f>
        <v>SUSPENSION</v>
      </c>
      <c r="AX14" s="5">
        <f>IFERROR(__xludf.DUMMYFUNCTION("""COMPUTED_VALUE"""),45224.0)</f>
        <v>45224</v>
      </c>
      <c r="AY14" s="18" t="str">
        <f>IFERROR(__xludf.DUMMYFUNCTION("""COMPUTED_VALUE"""),"SUSPENSION")</f>
        <v>SUSPENSION</v>
      </c>
      <c r="AZ14" s="5">
        <f>IFERROR(__xludf.DUMMYFUNCTION("""COMPUTED_VALUE"""),45225.0)</f>
        <v>45225</v>
      </c>
      <c r="BA14" s="18" t="str">
        <f>IFERROR(__xludf.DUMMYFUNCTION("""COMPUTED_VALUE"""),"SUSPENSION")</f>
        <v>SUSPENSION</v>
      </c>
      <c r="BB14" s="5">
        <f>IFERROR(__xludf.DUMMYFUNCTION("""COMPUTED_VALUE"""),45226.0)</f>
        <v>45226</v>
      </c>
      <c r="BC14" s="18" t="str">
        <f>IFERROR(__xludf.DUMMYFUNCTION("""COMPUTED_VALUE"""),"SUSPENSION")</f>
        <v>SUSPENSION</v>
      </c>
      <c r="BD14" s="5">
        <f>IFERROR(__xludf.DUMMYFUNCTION("""COMPUTED_VALUE"""),45227.0)</f>
        <v>45227</v>
      </c>
      <c r="BE14" s="18" t="str">
        <f>IFERROR(__xludf.DUMMYFUNCTION("""COMPUTED_VALUE"""),"SUSPENSION")</f>
        <v>SUSPENSION</v>
      </c>
      <c r="BF14" s="5">
        <f>IFERROR(__xludf.DUMMYFUNCTION("""COMPUTED_VALUE"""),45228.0)</f>
        <v>45228</v>
      </c>
      <c r="BG14" s="18" t="str">
        <f>IFERROR(__xludf.DUMMYFUNCTION("""COMPUTED_VALUE"""),"SUSPENSION")</f>
        <v>SUSPENSION</v>
      </c>
      <c r="BH14" s="5">
        <f>IFERROR(__xludf.DUMMYFUNCTION("""COMPUTED_VALUE"""),45229.0)</f>
        <v>45229</v>
      </c>
      <c r="BI14" s="18" t="str">
        <f>IFERROR(__xludf.DUMMYFUNCTION("""COMPUTED_VALUE"""),"SUSPENSION")</f>
        <v>SUSPENSION</v>
      </c>
      <c r="BJ14" s="5">
        <f>IFERROR(__xludf.DUMMYFUNCTION("""COMPUTED_VALUE"""),45230.0)</f>
        <v>45230</v>
      </c>
      <c r="BK14" s="18" t="str">
        <f>IFERROR(__xludf.DUMMYFUNCTION("""COMPUTED_VALUE"""),"SUSPENSION")</f>
        <v>SUSPENSION</v>
      </c>
      <c r="BL14" s="7" t="str">
        <f>IFERROR(__xludf.DUMMYFUNCTION("""COMPUTED_VALUE"""),"HORAS EXTRA")</f>
        <v>HORAS EXTRA</v>
      </c>
    </row>
    <row r="15">
      <c r="A15" s="8" t="str">
        <f>IFERROR(__xludf.DUMMYFUNCTION("""COMPUTED_VALUE"""),"ALEJANDRO RUIZ")</f>
        <v>ALEJANDRO RUIZ</v>
      </c>
      <c r="B15" s="9"/>
      <c r="C15" s="9"/>
      <c r="D15" s="9"/>
      <c r="E15" s="9"/>
      <c r="F15" s="9"/>
      <c r="G15" s="9"/>
      <c r="H15" s="9"/>
      <c r="I15" s="9"/>
      <c r="J15" s="9"/>
      <c r="K15" s="9"/>
      <c r="L15" s="9"/>
      <c r="M15" s="9"/>
      <c r="N15" s="9"/>
      <c r="O15" s="9"/>
      <c r="P15" s="9"/>
      <c r="Q15" s="9"/>
      <c r="R15" s="9" t="str">
        <f>IFERROR(__xludf.DUMMYFUNCTION("""COMPUTED_VALUE"""),"ALMACEN")</f>
        <v>ALMACEN</v>
      </c>
      <c r="S15" s="9" t="str">
        <f>IFERROR(__xludf.DUMMYFUNCTION("""COMPUTED_VALUE"""),"ALMACEN")</f>
        <v>ALMACEN</v>
      </c>
      <c r="T15" s="9" t="str">
        <f>IFERROR(__xludf.DUMMYFUNCTION("""COMPUTED_VALUE"""),"ALMACEN")</f>
        <v>ALMACEN</v>
      </c>
      <c r="U15" s="9" t="str">
        <f>IFERROR(__xludf.DUMMYFUNCTION("""COMPUTED_VALUE"""),"ALMACEN")</f>
        <v>ALMACEN</v>
      </c>
      <c r="V15" s="9" t="str">
        <f>IFERROR(__xludf.DUMMYFUNCTION("""COMPUTED_VALUE"""),"ALMACEN")</f>
        <v>ALMACEN</v>
      </c>
      <c r="W15" s="9" t="str">
        <f>IFERROR(__xludf.DUMMYFUNCTION("""COMPUTED_VALUE"""),"ALMACEN")</f>
        <v>ALMACEN</v>
      </c>
      <c r="X15" s="9"/>
      <c r="Y15" s="9"/>
      <c r="Z15" s="9" t="str">
        <f>IFERROR(__xludf.DUMMYFUNCTION("""COMPUTED_VALUE"""),"ALMACEN")</f>
        <v>ALMACEN</v>
      </c>
      <c r="AA15" s="9" t="str">
        <f>IFERROR(__xludf.DUMMYFUNCTION("""COMPUTED_VALUE"""),"ALMACEN")</f>
        <v>ALMACEN</v>
      </c>
      <c r="AB15" s="9"/>
      <c r="AC15" s="9"/>
      <c r="AD15" s="9"/>
      <c r="AE15" s="9"/>
      <c r="AF15" s="9" t="str">
        <f>IFERROR(__xludf.DUMMYFUNCTION("""COMPUTED_VALUE"""),"ALMACEN")</f>
        <v>ALMACEN</v>
      </c>
      <c r="AG15" s="9" t="str">
        <f>IFERROR(__xludf.DUMMYFUNCTION("""COMPUTED_VALUE"""),"ALMACEN")</f>
        <v>ALMACEN</v>
      </c>
      <c r="AH15" s="9" t="str">
        <f>IFERROR(__xludf.DUMMYFUNCTION("""COMPUTED_VALUE"""),"ALMACEN")</f>
        <v>ALMACEN</v>
      </c>
      <c r="AI15" s="9" t="str">
        <f>IFERROR(__xludf.DUMMYFUNCTION("""COMPUTED_VALUE"""),"ALMACEN")</f>
        <v>ALMACEN</v>
      </c>
      <c r="AJ15" s="9" t="str">
        <f>IFERROR(__xludf.DUMMYFUNCTION("""COMPUTED_VALUE"""),"ALMACEN")</f>
        <v>ALMACEN</v>
      </c>
      <c r="AK15" s="9" t="str">
        <f>IFERROR(__xludf.DUMMYFUNCTION("""COMPUTED_VALUE"""),"ALMACEN")</f>
        <v>ALMACEN</v>
      </c>
      <c r="AL15" s="9" t="str">
        <f>IFERROR(__xludf.DUMMYFUNCTION("""COMPUTED_VALUE"""),"ALMACEN")</f>
        <v>ALMACEN</v>
      </c>
      <c r="AM15" s="9" t="str">
        <f>IFERROR(__xludf.DUMMYFUNCTION("""COMPUTED_VALUE"""),"ALMACEN")</f>
        <v>ALMACEN</v>
      </c>
      <c r="AN15" s="9" t="str">
        <f>IFERROR(__xludf.DUMMYFUNCTION("""COMPUTED_VALUE"""),"ALMACEN")</f>
        <v>ALMACEN</v>
      </c>
      <c r="AO15" s="9" t="str">
        <f>IFERROR(__xludf.DUMMYFUNCTION("""COMPUTED_VALUE"""),"ALMACEN")</f>
        <v>ALMACEN</v>
      </c>
      <c r="AP15" s="9"/>
      <c r="AQ15" s="9"/>
      <c r="AR15" s="9"/>
      <c r="AS15" s="9"/>
      <c r="AT15" s="9"/>
      <c r="AU15" s="9"/>
      <c r="AV15" s="9"/>
      <c r="AW15" s="9"/>
      <c r="AX15" s="9"/>
      <c r="AY15" s="9"/>
      <c r="AZ15" s="9"/>
      <c r="BA15" s="9"/>
      <c r="BB15" s="9"/>
      <c r="BC15" s="9"/>
      <c r="BD15" s="9"/>
      <c r="BE15" s="9"/>
      <c r="BF15" s="9"/>
      <c r="BG15" s="9"/>
      <c r="BH15" s="9"/>
      <c r="BI15" s="9"/>
      <c r="BJ15" s="9"/>
      <c r="BK15" s="9"/>
      <c r="BL15" s="10"/>
    </row>
    <row r="16" ht="79.5" customHeight="1">
      <c r="B16" s="11"/>
      <c r="D16" s="11"/>
      <c r="F16" s="11"/>
      <c r="H16" s="11"/>
      <c r="J16" s="11"/>
      <c r="L16" s="11"/>
      <c r="N16" s="11"/>
      <c r="P16" s="11"/>
      <c r="R16" s="11" t="str">
        <f>IFERROR(__xludf.DUMMYFUNCTION("""COMPUTED_VALUE"""),"APOYO AL CONTRATO DE INFRA, INVENTARIO DE HERRAMIENTAS")</f>
        <v>APOYO AL CONTRATO DE INFRA, INVENTARIO DE HERRAMIENTAS</v>
      </c>
      <c r="T16" s="11" t="str">
        <f>IFERROR(__xludf.DUMMYFUNCTION("""COMPUTED_VALUE"""),"APOYO AL CONTRATO DE INFRA")</f>
        <v>APOYO AL CONTRATO DE INFRA</v>
      </c>
      <c r="V16" s="11" t="str">
        <f>IFERROR(__xludf.DUMMYFUNCTION("""COMPUTED_VALUE"""),"LLEGO 1 HORA TARDE, INVENTARIO DE MATERIALES Y HERRAMIENTAS DEL CONTRATO")</f>
        <v>LLEGO 1 HORA TARDE, INVENTARIO DE MATERIALES Y HERRAMIENTAS DEL CONTRATO</v>
      </c>
      <c r="X16" s="11"/>
      <c r="Z16" s="11" t="str">
        <f>IFERROR(__xludf.DUMMYFUNCTION("""COMPUTED_VALUE"""),"ACTIVIDAD EN GUERRERO, PALOMAR")</f>
        <v>ACTIVIDAD EN GUERRERO, PALOMAR</v>
      </c>
      <c r="AB16" s="11" t="str">
        <f>IFERROR(__xludf.DUMMYFUNCTION("""COMPUTED_VALUE"""),"NO SE CITO")</f>
        <v>NO SE CITO</v>
      </c>
      <c r="AD16" s="11"/>
      <c r="AF16" s="11" t="str">
        <f>IFERROR(__xludf.DUMMYFUNCTION("""COMPUTED_VALUE"""),"RETRASO DE 30 MIN, ACTIVIDAD EN GUERRERO")</f>
        <v>RETRASO DE 30 MIN, ACTIVIDAD EN GUERRERO</v>
      </c>
      <c r="AH16" s="11" t="str">
        <f>IFERROR(__xludf.DUMMYFUNCTION("""COMPUTED_VALUE"""),"APOYO AL CONTRATO DE AUTO, RETIRO DE INSUMOS EN PESQUERIA")</f>
        <v>APOYO AL CONTRATO DE AUTO, RETIRO DE INSUMOS EN PESQUERIA</v>
      </c>
      <c r="AJ16" s="11" t="str">
        <f>IFERROR(__xludf.DUMMYFUNCTION("""COMPUTED_VALUE"""),"APOYO EN ALMACEN,EN ESPERA DE OT PARA INICIAR ACTIVIDADES EN PALOMAR")</f>
        <v>APOYO EN ALMACEN,EN ESPERA DE OT PARA INICIAR ACTIVIDADES EN PALOMAR</v>
      </c>
      <c r="AL16" s="11" t="str">
        <f>IFERROR(__xludf.DUMMYFUNCTION("""COMPUTED_VALUE"""),"ACTIVIDAD EN PALOMAR, GUERRERO")</f>
        <v>ACTIVIDAD EN PALOMAR, GUERRERO</v>
      </c>
      <c r="AN16" s="11" t="str">
        <f>IFERROR(__xludf.DUMMYFUNCTION("""COMPUTED_VALUE"""),"ACTIVIDAD EN PALOMAR, GUERRERO, SE RETIRO DE PLANTA POR SALIR POSITIVO A PRUEBA DOPPING")</f>
        <v>ACTIVIDAD EN PALOMAR, GUERRERO, SE RETIRO DE PLANTA POR SALIR POSITIVO A PRUEBA DOPPING</v>
      </c>
      <c r="AP16" s="11" t="str">
        <f>IFERROR(__xludf.DUMMYFUNCTION("""COMPUTED_VALUE"""),"SUSPENSION POR PRUEBA DOPPING")</f>
        <v>SUSPENSION POR PRUEBA DOPPING</v>
      </c>
      <c r="AR16" s="11"/>
      <c r="AT16" s="11" t="str">
        <f>IFERROR(__xludf.DUMMYFUNCTION("""COMPUTED_VALUE"""),"SUSPENSION POR PRUEBA DOPPING")</f>
        <v>SUSPENSION POR PRUEBA DOPPING</v>
      </c>
      <c r="AV16" s="11" t="str">
        <f>IFERROR(__xludf.DUMMYFUNCTION("""COMPUTED_VALUE"""),"SUSPENSION POR PRUEBA DOPPING")</f>
        <v>SUSPENSION POR PRUEBA DOPPING</v>
      </c>
      <c r="AX16" s="11"/>
      <c r="AZ16" s="11"/>
      <c r="BB16" s="11"/>
      <c r="BD16" s="11"/>
      <c r="BF16" s="11"/>
      <c r="BH16" s="11"/>
      <c r="BJ16" s="11"/>
      <c r="BL16" s="10"/>
    </row>
    <row r="17">
      <c r="A17" s="12" t="str">
        <f>IFERROR(__xludf.DUMMYFUNCTION("""COMPUTED_VALUE"""),"HORAS EXTRA/PRIMA ALIMENTICIA")</f>
        <v>HORAS EXTRA/PRIMA ALIMENTICIA</v>
      </c>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
        <f>IFERROR(__xludf.DUMMYFUNCTION("""COMPUTED_VALUE"""),0.0)</f>
        <v>0</v>
      </c>
    </row>
    <row r="18">
      <c r="A18" s="4" t="str">
        <f>IFERROR(__xludf.DUMMYFUNCTION("""COMPUTED_VALUE"""),"NOMBRE")</f>
        <v>NOMBRE</v>
      </c>
      <c r="B18" s="5">
        <f>IFERROR(__xludf.DUMMYFUNCTION("""COMPUTED_VALUE"""),45200.0)</f>
        <v>45200</v>
      </c>
      <c r="C18" s="6"/>
      <c r="D18" s="5">
        <f>IFERROR(__xludf.DUMMYFUNCTION("""COMPUTED_VALUE"""),45201.0)</f>
        <v>45201</v>
      </c>
      <c r="E18" s="6"/>
      <c r="F18" s="5">
        <f>IFERROR(__xludf.DUMMYFUNCTION("""COMPUTED_VALUE"""),45202.0)</f>
        <v>45202</v>
      </c>
      <c r="G18" s="6"/>
      <c r="H18" s="5">
        <f>IFERROR(__xludf.DUMMYFUNCTION("""COMPUTED_VALUE"""),45203.0)</f>
        <v>45203</v>
      </c>
      <c r="I18" s="6"/>
      <c r="J18" s="5">
        <f>IFERROR(__xludf.DUMMYFUNCTION("""COMPUTED_VALUE"""),45204.0)</f>
        <v>45204</v>
      </c>
      <c r="K18" s="6"/>
      <c r="L18" s="5">
        <f>IFERROR(__xludf.DUMMYFUNCTION("""COMPUTED_VALUE"""),45205.0)</f>
        <v>45205</v>
      </c>
      <c r="M18" s="6"/>
      <c r="N18" s="5">
        <f>IFERROR(__xludf.DUMMYFUNCTION("""COMPUTED_VALUE"""),45206.0)</f>
        <v>45206</v>
      </c>
      <c r="O18" s="18"/>
      <c r="P18" s="5">
        <f>IFERROR(__xludf.DUMMYFUNCTION("""COMPUTED_VALUE"""),45207.0)</f>
        <v>45207</v>
      </c>
      <c r="Q18" s="6"/>
      <c r="R18" s="5">
        <f>IFERROR(__xludf.DUMMYFUNCTION("""COMPUTED_VALUE"""),45208.0)</f>
        <v>45208</v>
      </c>
      <c r="S18" s="6"/>
      <c r="T18" s="5">
        <f>IFERROR(__xludf.DUMMYFUNCTION("""COMPUTED_VALUE"""),45209.0)</f>
        <v>45209</v>
      </c>
      <c r="U18" s="18"/>
      <c r="V18" s="5">
        <f>IFERROR(__xludf.DUMMYFUNCTION("""COMPUTED_VALUE"""),45210.0)</f>
        <v>45210</v>
      </c>
      <c r="W18" s="18"/>
      <c r="X18" s="5">
        <f>IFERROR(__xludf.DUMMYFUNCTION("""COMPUTED_VALUE"""),45211.0)</f>
        <v>45211</v>
      </c>
      <c r="Y18" s="18"/>
      <c r="Z18" s="5">
        <f>IFERROR(__xludf.DUMMYFUNCTION("""COMPUTED_VALUE"""),45212.0)</f>
        <v>45212</v>
      </c>
      <c r="AA18" s="18"/>
      <c r="AB18" s="5">
        <f>IFERROR(__xludf.DUMMYFUNCTION("""COMPUTED_VALUE"""),45213.0)</f>
        <v>45213</v>
      </c>
      <c r="AC18" s="18"/>
      <c r="AD18" s="5">
        <f>IFERROR(__xludf.DUMMYFUNCTION("""COMPUTED_VALUE"""),45214.0)</f>
        <v>45214</v>
      </c>
      <c r="AE18" s="18"/>
      <c r="AF18" s="5">
        <f>IFERROR(__xludf.DUMMYFUNCTION("""COMPUTED_VALUE"""),45215.0)</f>
        <v>45215</v>
      </c>
      <c r="AG18" s="18"/>
      <c r="AH18" s="5">
        <f>IFERROR(__xludf.DUMMYFUNCTION("""COMPUTED_VALUE"""),45216.0)</f>
        <v>45216</v>
      </c>
      <c r="AI18" s="18"/>
      <c r="AJ18" s="5">
        <f>IFERROR(__xludf.DUMMYFUNCTION("""COMPUTED_VALUE"""),45217.0)</f>
        <v>45217</v>
      </c>
      <c r="AK18" s="18"/>
      <c r="AL18" s="5">
        <f>IFERROR(__xludf.DUMMYFUNCTION("""COMPUTED_VALUE"""),45218.0)</f>
        <v>45218</v>
      </c>
      <c r="AM18" s="18"/>
      <c r="AN18" s="5">
        <f>IFERROR(__xludf.DUMMYFUNCTION("""COMPUTED_VALUE"""),45219.0)</f>
        <v>45219</v>
      </c>
      <c r="AO18" s="18"/>
      <c r="AP18" s="5">
        <f>IFERROR(__xludf.DUMMYFUNCTION("""COMPUTED_VALUE"""),45220.0)</f>
        <v>45220</v>
      </c>
      <c r="AQ18" s="18"/>
      <c r="AR18" s="5">
        <f>IFERROR(__xludf.DUMMYFUNCTION("""COMPUTED_VALUE"""),45221.0)</f>
        <v>45221</v>
      </c>
      <c r="AS18" s="18"/>
      <c r="AT18" s="5">
        <f>IFERROR(__xludf.DUMMYFUNCTION("""COMPUTED_VALUE"""),45222.0)</f>
        <v>45222</v>
      </c>
      <c r="AU18" s="18"/>
      <c r="AV18" s="5">
        <f>IFERROR(__xludf.DUMMYFUNCTION("""COMPUTED_VALUE"""),45223.0)</f>
        <v>45223</v>
      </c>
      <c r="AW18" s="18"/>
      <c r="AX18" s="5">
        <f>IFERROR(__xludf.DUMMYFUNCTION("""COMPUTED_VALUE"""),45224.0)</f>
        <v>45224</v>
      </c>
      <c r="AY18" s="18"/>
      <c r="AZ18" s="5">
        <f>IFERROR(__xludf.DUMMYFUNCTION("""COMPUTED_VALUE"""),45225.0)</f>
        <v>45225</v>
      </c>
      <c r="BA18" s="18"/>
      <c r="BB18" s="5">
        <f>IFERROR(__xludf.DUMMYFUNCTION("""COMPUTED_VALUE"""),45226.0)</f>
        <v>45226</v>
      </c>
      <c r="BC18" s="18"/>
      <c r="BD18" s="5">
        <f>IFERROR(__xludf.DUMMYFUNCTION("""COMPUTED_VALUE"""),45227.0)</f>
        <v>45227</v>
      </c>
      <c r="BE18" s="18"/>
      <c r="BF18" s="5">
        <f>IFERROR(__xludf.DUMMYFUNCTION("""COMPUTED_VALUE"""),45228.0)</f>
        <v>45228</v>
      </c>
      <c r="BG18" s="18"/>
      <c r="BH18" s="5">
        <f>IFERROR(__xludf.DUMMYFUNCTION("""COMPUTED_VALUE"""),45229.0)</f>
        <v>45229</v>
      </c>
      <c r="BI18" s="18"/>
      <c r="BJ18" s="5">
        <f>IFERROR(__xludf.DUMMYFUNCTION("""COMPUTED_VALUE"""),45230.0)</f>
        <v>45230</v>
      </c>
      <c r="BK18" s="18"/>
      <c r="BL18" s="7" t="str">
        <f>IFERROR(__xludf.DUMMYFUNCTION("""COMPUTED_VALUE"""),"HORAS EXTRA")</f>
        <v>HORAS EXTRA</v>
      </c>
    </row>
    <row r="19">
      <c r="A19" s="8"/>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10"/>
    </row>
    <row r="20" ht="79.5" customHeight="1">
      <c r="B20" s="11"/>
      <c r="D20" s="11"/>
      <c r="F20" s="11"/>
      <c r="H20" s="11"/>
      <c r="J20" s="11"/>
      <c r="L20" s="11"/>
      <c r="N20" s="11"/>
      <c r="P20" s="11"/>
      <c r="R20" s="11"/>
      <c r="T20" s="11"/>
      <c r="V20" s="11"/>
      <c r="X20" s="11"/>
      <c r="Z20" s="11"/>
      <c r="AB20" s="11"/>
      <c r="AD20" s="11"/>
      <c r="AF20" s="11"/>
      <c r="AH20" s="11"/>
      <c r="AJ20" s="11"/>
      <c r="AL20" s="11"/>
      <c r="AN20" s="11"/>
      <c r="AP20" s="11"/>
      <c r="AR20" s="11"/>
      <c r="AT20" s="11"/>
      <c r="AV20" s="11"/>
      <c r="AX20" s="11"/>
      <c r="AZ20" s="11"/>
      <c r="BB20" s="11"/>
      <c r="BD20" s="11"/>
      <c r="BF20" s="11"/>
      <c r="BH20" s="11"/>
      <c r="BJ20" s="11"/>
      <c r="BL20" s="10"/>
    </row>
    <row r="21">
      <c r="A21" s="12" t="str">
        <f>IFERROR(__xludf.DUMMYFUNCTION("""COMPUTED_VALUE"""),"HORAS EXTRA/PRIMA ALIMENTICIA")</f>
        <v>HORAS EXTRA/PRIMA ALIMENTICIA</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
        <f>IFERROR(__xludf.DUMMYFUNCTION("""COMPUTED_VALUE"""),0.0)</f>
        <v>0</v>
      </c>
    </row>
    <row r="22">
      <c r="A22" s="4" t="str">
        <f>IFERROR(__xludf.DUMMYFUNCTION("""COMPUTED_VALUE"""),"NOMBRE")</f>
        <v>NOMBRE</v>
      </c>
      <c r="B22" s="5">
        <f>IFERROR(__xludf.DUMMYFUNCTION("""COMPUTED_VALUE"""),45200.0)</f>
        <v>45200</v>
      </c>
      <c r="C22" s="6"/>
      <c r="D22" s="5">
        <f>IFERROR(__xludf.DUMMYFUNCTION("""COMPUTED_VALUE"""),45201.0)</f>
        <v>45201</v>
      </c>
      <c r="E22" s="6"/>
      <c r="F22" s="5">
        <f>IFERROR(__xludf.DUMMYFUNCTION("""COMPUTED_VALUE"""),45202.0)</f>
        <v>45202</v>
      </c>
      <c r="G22" s="6"/>
      <c r="H22" s="5">
        <f>IFERROR(__xludf.DUMMYFUNCTION("""COMPUTED_VALUE"""),45203.0)</f>
        <v>45203</v>
      </c>
      <c r="I22" s="6"/>
      <c r="J22" s="5">
        <f>IFERROR(__xludf.DUMMYFUNCTION("""COMPUTED_VALUE"""),45204.0)</f>
        <v>45204</v>
      </c>
      <c r="K22" s="6"/>
      <c r="L22" s="5">
        <f>IFERROR(__xludf.DUMMYFUNCTION("""COMPUTED_VALUE"""),45205.0)</f>
        <v>45205</v>
      </c>
      <c r="M22" s="6"/>
      <c r="N22" s="5">
        <f>IFERROR(__xludf.DUMMYFUNCTION("""COMPUTED_VALUE"""),45206.0)</f>
        <v>45206</v>
      </c>
      <c r="O22" s="18"/>
      <c r="P22" s="5">
        <f>IFERROR(__xludf.DUMMYFUNCTION("""COMPUTED_VALUE"""),45207.0)</f>
        <v>45207</v>
      </c>
      <c r="Q22" s="6"/>
      <c r="R22" s="5">
        <f>IFERROR(__xludf.DUMMYFUNCTION("""COMPUTED_VALUE"""),45208.0)</f>
        <v>45208</v>
      </c>
      <c r="S22" s="6"/>
      <c r="T22" s="5">
        <f>IFERROR(__xludf.DUMMYFUNCTION("""COMPUTED_VALUE"""),45209.0)</f>
        <v>45209</v>
      </c>
      <c r="U22" s="18"/>
      <c r="V22" s="5">
        <f>IFERROR(__xludf.DUMMYFUNCTION("""COMPUTED_VALUE"""),45210.0)</f>
        <v>45210</v>
      </c>
      <c r="W22" s="18"/>
      <c r="X22" s="5">
        <f>IFERROR(__xludf.DUMMYFUNCTION("""COMPUTED_VALUE"""),45211.0)</f>
        <v>45211</v>
      </c>
      <c r="Y22" s="18"/>
      <c r="Z22" s="5">
        <f>IFERROR(__xludf.DUMMYFUNCTION("""COMPUTED_VALUE"""),45212.0)</f>
        <v>45212</v>
      </c>
      <c r="AA22" s="18"/>
      <c r="AB22" s="5">
        <f>IFERROR(__xludf.DUMMYFUNCTION("""COMPUTED_VALUE"""),45213.0)</f>
        <v>45213</v>
      </c>
      <c r="AC22" s="18"/>
      <c r="AD22" s="5">
        <f>IFERROR(__xludf.DUMMYFUNCTION("""COMPUTED_VALUE"""),45214.0)</f>
        <v>45214</v>
      </c>
      <c r="AE22" s="18"/>
      <c r="AF22" s="5">
        <f>IFERROR(__xludf.DUMMYFUNCTION("""COMPUTED_VALUE"""),45215.0)</f>
        <v>45215</v>
      </c>
      <c r="AG22" s="18"/>
      <c r="AH22" s="5">
        <f>IFERROR(__xludf.DUMMYFUNCTION("""COMPUTED_VALUE"""),45216.0)</f>
        <v>45216</v>
      </c>
      <c r="AI22" s="18"/>
      <c r="AJ22" s="5">
        <f>IFERROR(__xludf.DUMMYFUNCTION("""COMPUTED_VALUE"""),45217.0)</f>
        <v>45217</v>
      </c>
      <c r="AK22" s="18"/>
      <c r="AL22" s="5">
        <f>IFERROR(__xludf.DUMMYFUNCTION("""COMPUTED_VALUE"""),45218.0)</f>
        <v>45218</v>
      </c>
      <c r="AM22" s="18"/>
      <c r="AN22" s="5">
        <f>IFERROR(__xludf.DUMMYFUNCTION("""COMPUTED_VALUE"""),45219.0)</f>
        <v>45219</v>
      </c>
      <c r="AO22" s="18"/>
      <c r="AP22" s="5">
        <f>IFERROR(__xludf.DUMMYFUNCTION("""COMPUTED_VALUE"""),45220.0)</f>
        <v>45220</v>
      </c>
      <c r="AQ22" s="18"/>
      <c r="AR22" s="5">
        <f>IFERROR(__xludf.DUMMYFUNCTION("""COMPUTED_VALUE"""),45221.0)</f>
        <v>45221</v>
      </c>
      <c r="AS22" s="18"/>
      <c r="AT22" s="5">
        <f>IFERROR(__xludf.DUMMYFUNCTION("""COMPUTED_VALUE"""),45222.0)</f>
        <v>45222</v>
      </c>
      <c r="AU22" s="18"/>
      <c r="AV22" s="5">
        <f>IFERROR(__xludf.DUMMYFUNCTION("""COMPUTED_VALUE"""),45223.0)</f>
        <v>45223</v>
      </c>
      <c r="AW22" s="18"/>
      <c r="AX22" s="5">
        <f>IFERROR(__xludf.DUMMYFUNCTION("""COMPUTED_VALUE"""),45224.0)</f>
        <v>45224</v>
      </c>
      <c r="AY22" s="18"/>
      <c r="AZ22" s="5">
        <f>IFERROR(__xludf.DUMMYFUNCTION("""COMPUTED_VALUE"""),45225.0)</f>
        <v>45225</v>
      </c>
      <c r="BA22" s="18"/>
      <c r="BB22" s="5">
        <f>IFERROR(__xludf.DUMMYFUNCTION("""COMPUTED_VALUE"""),45226.0)</f>
        <v>45226</v>
      </c>
      <c r="BC22" s="18"/>
      <c r="BD22" s="5">
        <f>IFERROR(__xludf.DUMMYFUNCTION("""COMPUTED_VALUE"""),45227.0)</f>
        <v>45227</v>
      </c>
      <c r="BE22" s="18"/>
      <c r="BF22" s="5">
        <f>IFERROR(__xludf.DUMMYFUNCTION("""COMPUTED_VALUE"""),45228.0)</f>
        <v>45228</v>
      </c>
      <c r="BG22" s="18"/>
      <c r="BH22" s="5">
        <f>IFERROR(__xludf.DUMMYFUNCTION("""COMPUTED_VALUE"""),45229.0)</f>
        <v>45229</v>
      </c>
      <c r="BI22" s="18"/>
      <c r="BJ22" s="5">
        <f>IFERROR(__xludf.DUMMYFUNCTION("""COMPUTED_VALUE"""),45230.0)</f>
        <v>45230</v>
      </c>
      <c r="BK22" s="18"/>
      <c r="BL22" s="7" t="str">
        <f>IFERROR(__xludf.DUMMYFUNCTION("""COMPUTED_VALUE"""),"HORAS EXTRA")</f>
        <v>HORAS EXTRA</v>
      </c>
    </row>
    <row r="23">
      <c r="A23" s="8"/>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10"/>
    </row>
    <row r="24" ht="79.5" customHeight="1">
      <c r="B24" s="11"/>
      <c r="D24" s="11"/>
      <c r="F24" s="11"/>
      <c r="H24" s="11"/>
      <c r="J24" s="11"/>
      <c r="L24" s="11"/>
      <c r="N24" s="11"/>
      <c r="P24" s="11"/>
      <c r="R24" s="11"/>
      <c r="T24" s="11"/>
      <c r="V24" s="11"/>
      <c r="X24" s="11"/>
      <c r="Z24" s="11"/>
      <c r="AB24" s="11"/>
      <c r="AD24" s="11"/>
      <c r="AF24" s="11"/>
      <c r="AH24" s="11"/>
      <c r="AJ24" s="11"/>
      <c r="AL24" s="11"/>
      <c r="AN24" s="11"/>
      <c r="AP24" s="11"/>
      <c r="AR24" s="11"/>
      <c r="AT24" s="11"/>
      <c r="AV24" s="11"/>
      <c r="AX24" s="11"/>
      <c r="AZ24" s="11"/>
      <c r="BB24" s="11"/>
      <c r="BD24" s="11"/>
      <c r="BF24" s="11"/>
      <c r="BH24" s="11"/>
      <c r="BJ24" s="11"/>
      <c r="BL24" s="10"/>
    </row>
    <row r="25">
      <c r="A25" s="12" t="str">
        <f>IFERROR(__xludf.DUMMYFUNCTION("""COMPUTED_VALUE"""),"HORAS EXTRA/PRIMA ALIMENTICIA")</f>
        <v>HORAS EXTRA/PRIMA ALIMENTICIA</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
        <f>IFERROR(__xludf.DUMMYFUNCTION("""COMPUTED_VALUE"""),0.0)</f>
        <v>0</v>
      </c>
    </row>
    <row r="26">
      <c r="A26" s="4" t="str">
        <f>IFERROR(__xludf.DUMMYFUNCTION("""COMPUTED_VALUE"""),"NOMBRE")</f>
        <v>NOMBRE</v>
      </c>
      <c r="B26" s="5">
        <f>IFERROR(__xludf.DUMMYFUNCTION("""COMPUTED_VALUE"""),45200.0)</f>
        <v>45200</v>
      </c>
      <c r="C26" s="6"/>
      <c r="D26" s="5">
        <f>IFERROR(__xludf.DUMMYFUNCTION("""COMPUTED_VALUE"""),45201.0)</f>
        <v>45201</v>
      </c>
      <c r="E26" s="6"/>
      <c r="F26" s="5">
        <f>IFERROR(__xludf.DUMMYFUNCTION("""COMPUTED_VALUE"""),45202.0)</f>
        <v>45202</v>
      </c>
      <c r="G26" s="6"/>
      <c r="H26" s="5">
        <f>IFERROR(__xludf.DUMMYFUNCTION("""COMPUTED_VALUE"""),45203.0)</f>
        <v>45203</v>
      </c>
      <c r="I26" s="6"/>
      <c r="J26" s="5">
        <f>IFERROR(__xludf.DUMMYFUNCTION("""COMPUTED_VALUE"""),45204.0)</f>
        <v>45204</v>
      </c>
      <c r="K26" s="6"/>
      <c r="L26" s="5">
        <f>IFERROR(__xludf.DUMMYFUNCTION("""COMPUTED_VALUE"""),45205.0)</f>
        <v>45205</v>
      </c>
      <c r="M26" s="6"/>
      <c r="N26" s="5">
        <f>IFERROR(__xludf.DUMMYFUNCTION("""COMPUTED_VALUE"""),45206.0)</f>
        <v>45206</v>
      </c>
      <c r="O26" s="18"/>
      <c r="P26" s="5">
        <f>IFERROR(__xludf.DUMMYFUNCTION("""COMPUTED_VALUE"""),45207.0)</f>
        <v>45207</v>
      </c>
      <c r="Q26" s="6"/>
      <c r="R26" s="5">
        <f>IFERROR(__xludf.DUMMYFUNCTION("""COMPUTED_VALUE"""),45208.0)</f>
        <v>45208</v>
      </c>
      <c r="S26" s="6"/>
      <c r="T26" s="5">
        <f>IFERROR(__xludf.DUMMYFUNCTION("""COMPUTED_VALUE"""),45209.0)</f>
        <v>45209</v>
      </c>
      <c r="U26" s="18"/>
      <c r="V26" s="5">
        <f>IFERROR(__xludf.DUMMYFUNCTION("""COMPUTED_VALUE"""),45210.0)</f>
        <v>45210</v>
      </c>
      <c r="W26" s="18"/>
      <c r="X26" s="5">
        <f>IFERROR(__xludf.DUMMYFUNCTION("""COMPUTED_VALUE"""),45211.0)</f>
        <v>45211</v>
      </c>
      <c r="Y26" s="18"/>
      <c r="Z26" s="5">
        <f>IFERROR(__xludf.DUMMYFUNCTION("""COMPUTED_VALUE"""),45212.0)</f>
        <v>45212</v>
      </c>
      <c r="AA26" s="18"/>
      <c r="AB26" s="5">
        <f>IFERROR(__xludf.DUMMYFUNCTION("""COMPUTED_VALUE"""),45213.0)</f>
        <v>45213</v>
      </c>
      <c r="AC26" s="18"/>
      <c r="AD26" s="5">
        <f>IFERROR(__xludf.DUMMYFUNCTION("""COMPUTED_VALUE"""),45214.0)</f>
        <v>45214</v>
      </c>
      <c r="AE26" s="18"/>
      <c r="AF26" s="5">
        <f>IFERROR(__xludf.DUMMYFUNCTION("""COMPUTED_VALUE"""),45215.0)</f>
        <v>45215</v>
      </c>
      <c r="AG26" s="18"/>
      <c r="AH26" s="5">
        <f>IFERROR(__xludf.DUMMYFUNCTION("""COMPUTED_VALUE"""),45216.0)</f>
        <v>45216</v>
      </c>
      <c r="AI26" s="18"/>
      <c r="AJ26" s="5">
        <f>IFERROR(__xludf.DUMMYFUNCTION("""COMPUTED_VALUE"""),45217.0)</f>
        <v>45217</v>
      </c>
      <c r="AK26" s="18"/>
      <c r="AL26" s="5">
        <f>IFERROR(__xludf.DUMMYFUNCTION("""COMPUTED_VALUE"""),45218.0)</f>
        <v>45218</v>
      </c>
      <c r="AM26" s="18"/>
      <c r="AN26" s="5">
        <f>IFERROR(__xludf.DUMMYFUNCTION("""COMPUTED_VALUE"""),45219.0)</f>
        <v>45219</v>
      </c>
      <c r="AO26" s="18"/>
      <c r="AP26" s="5">
        <f>IFERROR(__xludf.DUMMYFUNCTION("""COMPUTED_VALUE"""),45220.0)</f>
        <v>45220</v>
      </c>
      <c r="AQ26" s="18"/>
      <c r="AR26" s="5">
        <f>IFERROR(__xludf.DUMMYFUNCTION("""COMPUTED_VALUE"""),45221.0)</f>
        <v>45221</v>
      </c>
      <c r="AS26" s="18"/>
      <c r="AT26" s="5">
        <f>IFERROR(__xludf.DUMMYFUNCTION("""COMPUTED_VALUE"""),45222.0)</f>
        <v>45222</v>
      </c>
      <c r="AU26" s="18"/>
      <c r="AV26" s="5">
        <f>IFERROR(__xludf.DUMMYFUNCTION("""COMPUTED_VALUE"""),45223.0)</f>
        <v>45223</v>
      </c>
      <c r="AW26" s="18"/>
      <c r="AX26" s="5">
        <f>IFERROR(__xludf.DUMMYFUNCTION("""COMPUTED_VALUE"""),45224.0)</f>
        <v>45224</v>
      </c>
      <c r="AY26" s="18"/>
      <c r="AZ26" s="5">
        <f>IFERROR(__xludf.DUMMYFUNCTION("""COMPUTED_VALUE"""),45225.0)</f>
        <v>45225</v>
      </c>
      <c r="BA26" s="18"/>
      <c r="BB26" s="5">
        <f>IFERROR(__xludf.DUMMYFUNCTION("""COMPUTED_VALUE"""),45226.0)</f>
        <v>45226</v>
      </c>
      <c r="BC26" s="18"/>
      <c r="BD26" s="5">
        <f>IFERROR(__xludf.DUMMYFUNCTION("""COMPUTED_VALUE"""),45227.0)</f>
        <v>45227</v>
      </c>
      <c r="BE26" s="18"/>
      <c r="BF26" s="5">
        <f>IFERROR(__xludf.DUMMYFUNCTION("""COMPUTED_VALUE"""),45228.0)</f>
        <v>45228</v>
      </c>
      <c r="BG26" s="18"/>
      <c r="BH26" s="5">
        <f>IFERROR(__xludf.DUMMYFUNCTION("""COMPUTED_VALUE"""),45229.0)</f>
        <v>45229</v>
      </c>
      <c r="BI26" s="18"/>
      <c r="BJ26" s="5">
        <f>IFERROR(__xludf.DUMMYFUNCTION("""COMPUTED_VALUE"""),45230.0)</f>
        <v>45230</v>
      </c>
      <c r="BK26" s="18"/>
      <c r="BL26" s="7" t="str">
        <f>IFERROR(__xludf.DUMMYFUNCTION("""COMPUTED_VALUE"""),"HORAS EXTRA")</f>
        <v>HORAS EXTRA</v>
      </c>
    </row>
    <row r="27">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10"/>
    </row>
    <row r="28" ht="79.5" customHeight="1">
      <c r="B28" s="11"/>
      <c r="D28" s="11"/>
      <c r="F28" s="11"/>
      <c r="H28" s="11"/>
      <c r="J28" s="11"/>
      <c r="L28" s="11"/>
      <c r="N28" s="11"/>
      <c r="P28" s="11"/>
      <c r="R28" s="11"/>
      <c r="T28" s="11"/>
      <c r="V28" s="11"/>
      <c r="X28" s="11"/>
      <c r="Z28" s="11"/>
      <c r="AB28" s="11"/>
      <c r="AD28" s="11"/>
      <c r="AF28" s="11"/>
      <c r="AH28" s="11"/>
      <c r="AJ28" s="11"/>
      <c r="AL28" s="11"/>
      <c r="AN28" s="11"/>
      <c r="AP28" s="11"/>
      <c r="AR28" s="11"/>
      <c r="AT28" s="11"/>
      <c r="AV28" s="11"/>
      <c r="AX28" s="11"/>
      <c r="AZ28" s="11"/>
      <c r="BB28" s="11"/>
      <c r="BD28" s="11"/>
      <c r="BF28" s="11"/>
      <c r="BH28" s="11"/>
      <c r="BJ28" s="11"/>
      <c r="BL28" s="10"/>
    </row>
    <row r="29">
      <c r="A29" s="12" t="str">
        <f>IFERROR(__xludf.DUMMYFUNCTION("""COMPUTED_VALUE"""),"HORAS EXTRA/PRIMA ALIMENTICIA")</f>
        <v>HORAS EXTRA/PRIMA ALIMENTICIA</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
        <f>IFERROR(__xludf.DUMMYFUNCTION("""COMPUTED_VALUE"""),0.0)</f>
        <v>0</v>
      </c>
    </row>
    <row r="30">
      <c r="A30" s="4" t="str">
        <f>IFERROR(__xludf.DUMMYFUNCTION("""COMPUTED_VALUE"""),"NOMBRE")</f>
        <v>NOMBRE</v>
      </c>
      <c r="B30" s="5">
        <f>IFERROR(__xludf.DUMMYFUNCTION("""COMPUTED_VALUE"""),45200.0)</f>
        <v>45200</v>
      </c>
      <c r="C30" s="6"/>
      <c r="D30" s="5">
        <f>IFERROR(__xludf.DUMMYFUNCTION("""COMPUTED_VALUE"""),45201.0)</f>
        <v>45201</v>
      </c>
      <c r="E30" s="6"/>
      <c r="F30" s="5">
        <f>IFERROR(__xludf.DUMMYFUNCTION("""COMPUTED_VALUE"""),45202.0)</f>
        <v>45202</v>
      </c>
      <c r="G30" s="6"/>
      <c r="H30" s="5">
        <f>IFERROR(__xludf.DUMMYFUNCTION("""COMPUTED_VALUE"""),45203.0)</f>
        <v>45203</v>
      </c>
      <c r="I30" s="6"/>
      <c r="J30" s="5">
        <f>IFERROR(__xludf.DUMMYFUNCTION("""COMPUTED_VALUE"""),45204.0)</f>
        <v>45204</v>
      </c>
      <c r="K30" s="6"/>
      <c r="L30" s="5">
        <f>IFERROR(__xludf.DUMMYFUNCTION("""COMPUTED_VALUE"""),45205.0)</f>
        <v>45205</v>
      </c>
      <c r="M30" s="6"/>
      <c r="N30" s="5">
        <f>IFERROR(__xludf.DUMMYFUNCTION("""COMPUTED_VALUE"""),45206.0)</f>
        <v>45206</v>
      </c>
      <c r="O30" s="18"/>
      <c r="P30" s="5">
        <f>IFERROR(__xludf.DUMMYFUNCTION("""COMPUTED_VALUE"""),45207.0)</f>
        <v>45207</v>
      </c>
      <c r="Q30" s="6"/>
      <c r="R30" s="5">
        <f>IFERROR(__xludf.DUMMYFUNCTION("""COMPUTED_VALUE"""),45208.0)</f>
        <v>45208</v>
      </c>
      <c r="S30" s="6"/>
      <c r="T30" s="5">
        <f>IFERROR(__xludf.DUMMYFUNCTION("""COMPUTED_VALUE"""),45209.0)</f>
        <v>45209</v>
      </c>
      <c r="U30" s="18"/>
      <c r="V30" s="5">
        <f>IFERROR(__xludf.DUMMYFUNCTION("""COMPUTED_VALUE"""),45210.0)</f>
        <v>45210</v>
      </c>
      <c r="W30" s="18"/>
      <c r="X30" s="5">
        <f>IFERROR(__xludf.DUMMYFUNCTION("""COMPUTED_VALUE"""),45211.0)</f>
        <v>45211</v>
      </c>
      <c r="Y30" s="18"/>
      <c r="Z30" s="5">
        <f>IFERROR(__xludf.DUMMYFUNCTION("""COMPUTED_VALUE"""),45212.0)</f>
        <v>45212</v>
      </c>
      <c r="AA30" s="18"/>
      <c r="AB30" s="5">
        <f>IFERROR(__xludf.DUMMYFUNCTION("""COMPUTED_VALUE"""),45213.0)</f>
        <v>45213</v>
      </c>
      <c r="AC30" s="18"/>
      <c r="AD30" s="5">
        <f>IFERROR(__xludf.DUMMYFUNCTION("""COMPUTED_VALUE"""),45214.0)</f>
        <v>45214</v>
      </c>
      <c r="AE30" s="18"/>
      <c r="AF30" s="5">
        <f>IFERROR(__xludf.DUMMYFUNCTION("""COMPUTED_VALUE"""),45215.0)</f>
        <v>45215</v>
      </c>
      <c r="AG30" s="18"/>
      <c r="AH30" s="5">
        <f>IFERROR(__xludf.DUMMYFUNCTION("""COMPUTED_VALUE"""),45216.0)</f>
        <v>45216</v>
      </c>
      <c r="AI30" s="18"/>
      <c r="AJ30" s="5">
        <f>IFERROR(__xludf.DUMMYFUNCTION("""COMPUTED_VALUE"""),45217.0)</f>
        <v>45217</v>
      </c>
      <c r="AK30" s="18"/>
      <c r="AL30" s="5">
        <f>IFERROR(__xludf.DUMMYFUNCTION("""COMPUTED_VALUE"""),45218.0)</f>
        <v>45218</v>
      </c>
      <c r="AM30" s="18"/>
      <c r="AN30" s="5">
        <f>IFERROR(__xludf.DUMMYFUNCTION("""COMPUTED_VALUE"""),45219.0)</f>
        <v>45219</v>
      </c>
      <c r="AO30" s="18"/>
      <c r="AP30" s="5">
        <f>IFERROR(__xludf.DUMMYFUNCTION("""COMPUTED_VALUE"""),45220.0)</f>
        <v>45220</v>
      </c>
      <c r="AQ30" s="18"/>
      <c r="AR30" s="5">
        <f>IFERROR(__xludf.DUMMYFUNCTION("""COMPUTED_VALUE"""),45221.0)</f>
        <v>45221</v>
      </c>
      <c r="AS30" s="18"/>
      <c r="AT30" s="5">
        <f>IFERROR(__xludf.DUMMYFUNCTION("""COMPUTED_VALUE"""),45222.0)</f>
        <v>45222</v>
      </c>
      <c r="AU30" s="18"/>
      <c r="AV30" s="5">
        <f>IFERROR(__xludf.DUMMYFUNCTION("""COMPUTED_VALUE"""),45223.0)</f>
        <v>45223</v>
      </c>
      <c r="AW30" s="18"/>
      <c r="AX30" s="5">
        <f>IFERROR(__xludf.DUMMYFUNCTION("""COMPUTED_VALUE"""),45224.0)</f>
        <v>45224</v>
      </c>
      <c r="AY30" s="18"/>
      <c r="AZ30" s="5">
        <f>IFERROR(__xludf.DUMMYFUNCTION("""COMPUTED_VALUE"""),45225.0)</f>
        <v>45225</v>
      </c>
      <c r="BA30" s="18"/>
      <c r="BB30" s="5">
        <f>IFERROR(__xludf.DUMMYFUNCTION("""COMPUTED_VALUE"""),45226.0)</f>
        <v>45226</v>
      </c>
      <c r="BC30" s="18"/>
      <c r="BD30" s="5">
        <f>IFERROR(__xludf.DUMMYFUNCTION("""COMPUTED_VALUE"""),45227.0)</f>
        <v>45227</v>
      </c>
      <c r="BE30" s="18"/>
      <c r="BF30" s="5">
        <f>IFERROR(__xludf.DUMMYFUNCTION("""COMPUTED_VALUE"""),45228.0)</f>
        <v>45228</v>
      </c>
      <c r="BG30" s="18"/>
      <c r="BH30" s="5">
        <f>IFERROR(__xludf.DUMMYFUNCTION("""COMPUTED_VALUE"""),45229.0)</f>
        <v>45229</v>
      </c>
      <c r="BI30" s="18"/>
      <c r="BJ30" s="5">
        <f>IFERROR(__xludf.DUMMYFUNCTION("""COMPUTED_VALUE"""),45230.0)</f>
        <v>45230</v>
      </c>
      <c r="BK30" s="18"/>
      <c r="BL30" s="7" t="str">
        <f>IFERROR(__xludf.DUMMYFUNCTION("""COMPUTED_VALUE"""),"HORAS EXTRA")</f>
        <v>HORAS EXTRA</v>
      </c>
    </row>
    <row r="31">
      <c r="A31" s="8"/>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10"/>
    </row>
    <row r="32" ht="79.5" customHeight="1">
      <c r="B32" s="11"/>
      <c r="D32" s="11"/>
      <c r="F32" s="11"/>
      <c r="H32" s="11"/>
      <c r="J32" s="11"/>
      <c r="L32" s="11"/>
      <c r="N32" s="11"/>
      <c r="P32" s="11"/>
      <c r="R32" s="11"/>
      <c r="T32" s="11"/>
      <c r="V32" s="11"/>
      <c r="X32" s="11"/>
      <c r="Z32" s="11"/>
      <c r="AB32" s="11"/>
      <c r="AD32" s="11"/>
      <c r="AF32" s="11"/>
      <c r="AH32" s="11"/>
      <c r="AJ32" s="11"/>
      <c r="AL32" s="11"/>
      <c r="AN32" s="11"/>
      <c r="AP32" s="11"/>
      <c r="AR32" s="11"/>
      <c r="AT32" s="11"/>
      <c r="AV32" s="11"/>
      <c r="AX32" s="11"/>
      <c r="AZ32" s="11"/>
      <c r="BB32" s="11"/>
      <c r="BD32" s="11"/>
      <c r="BF32" s="11"/>
      <c r="BH32" s="11"/>
      <c r="BJ32" s="11"/>
      <c r="BL32" s="10"/>
    </row>
    <row r="33">
      <c r="A33" s="12" t="str">
        <f>IFERROR(__xludf.DUMMYFUNCTION("""COMPUTED_VALUE"""),"HORAS EXTRA/PRIMA ALIMENTICIA")</f>
        <v>HORAS EXTRA/PRIMA ALIMENTICIA</v>
      </c>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
        <f>IFERROR(__xludf.DUMMYFUNCTION("""COMPUTED_VALUE"""),0.0)</f>
        <v>0</v>
      </c>
    </row>
    <row r="34">
      <c r="A34" s="4" t="str">
        <f>IFERROR(__xludf.DUMMYFUNCTION("""COMPUTED_VALUE"""),"NOMBRE")</f>
        <v>NOMBRE</v>
      </c>
      <c r="B34" s="5">
        <f>IFERROR(__xludf.DUMMYFUNCTION("""COMPUTED_VALUE"""),45200.0)</f>
        <v>45200</v>
      </c>
      <c r="C34" s="6"/>
      <c r="D34" s="5">
        <f>IFERROR(__xludf.DUMMYFUNCTION("""COMPUTED_VALUE"""),45201.0)</f>
        <v>45201</v>
      </c>
      <c r="E34" s="6"/>
      <c r="F34" s="5">
        <f>IFERROR(__xludf.DUMMYFUNCTION("""COMPUTED_VALUE"""),45202.0)</f>
        <v>45202</v>
      </c>
      <c r="G34" s="6"/>
      <c r="H34" s="5">
        <f>IFERROR(__xludf.DUMMYFUNCTION("""COMPUTED_VALUE"""),45203.0)</f>
        <v>45203</v>
      </c>
      <c r="I34" s="6"/>
      <c r="J34" s="5">
        <f>IFERROR(__xludf.DUMMYFUNCTION("""COMPUTED_VALUE"""),45204.0)</f>
        <v>45204</v>
      </c>
      <c r="K34" s="6"/>
      <c r="L34" s="5">
        <f>IFERROR(__xludf.DUMMYFUNCTION("""COMPUTED_VALUE"""),45205.0)</f>
        <v>45205</v>
      </c>
      <c r="M34" s="6"/>
      <c r="N34" s="5">
        <f>IFERROR(__xludf.DUMMYFUNCTION("""COMPUTED_VALUE"""),45206.0)</f>
        <v>45206</v>
      </c>
      <c r="O34" s="18"/>
      <c r="P34" s="5">
        <f>IFERROR(__xludf.DUMMYFUNCTION("""COMPUTED_VALUE"""),45207.0)</f>
        <v>45207</v>
      </c>
      <c r="Q34" s="6"/>
      <c r="R34" s="5">
        <f>IFERROR(__xludf.DUMMYFUNCTION("""COMPUTED_VALUE"""),45208.0)</f>
        <v>45208</v>
      </c>
      <c r="S34" s="6"/>
      <c r="T34" s="5">
        <f>IFERROR(__xludf.DUMMYFUNCTION("""COMPUTED_VALUE"""),45209.0)</f>
        <v>45209</v>
      </c>
      <c r="U34" s="18"/>
      <c r="V34" s="5">
        <f>IFERROR(__xludf.DUMMYFUNCTION("""COMPUTED_VALUE"""),45210.0)</f>
        <v>45210</v>
      </c>
      <c r="W34" s="18"/>
      <c r="X34" s="5">
        <f>IFERROR(__xludf.DUMMYFUNCTION("""COMPUTED_VALUE"""),45211.0)</f>
        <v>45211</v>
      </c>
      <c r="Y34" s="18"/>
      <c r="Z34" s="5">
        <f>IFERROR(__xludf.DUMMYFUNCTION("""COMPUTED_VALUE"""),45212.0)</f>
        <v>45212</v>
      </c>
      <c r="AA34" s="18"/>
      <c r="AB34" s="5">
        <f>IFERROR(__xludf.DUMMYFUNCTION("""COMPUTED_VALUE"""),45213.0)</f>
        <v>45213</v>
      </c>
      <c r="AC34" s="18"/>
      <c r="AD34" s="5">
        <f>IFERROR(__xludf.DUMMYFUNCTION("""COMPUTED_VALUE"""),45214.0)</f>
        <v>45214</v>
      </c>
      <c r="AE34" s="18"/>
      <c r="AF34" s="5">
        <f>IFERROR(__xludf.DUMMYFUNCTION("""COMPUTED_VALUE"""),45215.0)</f>
        <v>45215</v>
      </c>
      <c r="AG34" s="18"/>
      <c r="AH34" s="5">
        <f>IFERROR(__xludf.DUMMYFUNCTION("""COMPUTED_VALUE"""),45216.0)</f>
        <v>45216</v>
      </c>
      <c r="AI34" s="18"/>
      <c r="AJ34" s="5">
        <f>IFERROR(__xludf.DUMMYFUNCTION("""COMPUTED_VALUE"""),45217.0)</f>
        <v>45217</v>
      </c>
      <c r="AK34" s="18"/>
      <c r="AL34" s="5">
        <f>IFERROR(__xludf.DUMMYFUNCTION("""COMPUTED_VALUE"""),45218.0)</f>
        <v>45218</v>
      </c>
      <c r="AM34" s="18"/>
      <c r="AN34" s="5">
        <f>IFERROR(__xludf.DUMMYFUNCTION("""COMPUTED_VALUE"""),45219.0)</f>
        <v>45219</v>
      </c>
      <c r="AO34" s="18"/>
      <c r="AP34" s="5">
        <f>IFERROR(__xludf.DUMMYFUNCTION("""COMPUTED_VALUE"""),45220.0)</f>
        <v>45220</v>
      </c>
      <c r="AQ34" s="18"/>
      <c r="AR34" s="5">
        <f>IFERROR(__xludf.DUMMYFUNCTION("""COMPUTED_VALUE"""),45221.0)</f>
        <v>45221</v>
      </c>
      <c r="AS34" s="18"/>
      <c r="AT34" s="5">
        <f>IFERROR(__xludf.DUMMYFUNCTION("""COMPUTED_VALUE"""),45222.0)</f>
        <v>45222</v>
      </c>
      <c r="AU34" s="18"/>
      <c r="AV34" s="5">
        <f>IFERROR(__xludf.DUMMYFUNCTION("""COMPUTED_VALUE"""),45223.0)</f>
        <v>45223</v>
      </c>
      <c r="AW34" s="18"/>
      <c r="AX34" s="5">
        <f>IFERROR(__xludf.DUMMYFUNCTION("""COMPUTED_VALUE"""),45224.0)</f>
        <v>45224</v>
      </c>
      <c r="AY34" s="18"/>
      <c r="AZ34" s="5">
        <f>IFERROR(__xludf.DUMMYFUNCTION("""COMPUTED_VALUE"""),45225.0)</f>
        <v>45225</v>
      </c>
      <c r="BA34" s="18"/>
      <c r="BB34" s="5">
        <f>IFERROR(__xludf.DUMMYFUNCTION("""COMPUTED_VALUE"""),45226.0)</f>
        <v>45226</v>
      </c>
      <c r="BC34" s="18"/>
      <c r="BD34" s="5">
        <f>IFERROR(__xludf.DUMMYFUNCTION("""COMPUTED_VALUE"""),45227.0)</f>
        <v>45227</v>
      </c>
      <c r="BE34" s="18"/>
      <c r="BF34" s="5">
        <f>IFERROR(__xludf.DUMMYFUNCTION("""COMPUTED_VALUE"""),45228.0)</f>
        <v>45228</v>
      </c>
      <c r="BG34" s="18"/>
      <c r="BH34" s="5">
        <f>IFERROR(__xludf.DUMMYFUNCTION("""COMPUTED_VALUE"""),45229.0)</f>
        <v>45229</v>
      </c>
      <c r="BI34" s="18"/>
      <c r="BJ34" s="5">
        <f>IFERROR(__xludf.DUMMYFUNCTION("""COMPUTED_VALUE"""),45230.0)</f>
        <v>45230</v>
      </c>
      <c r="BK34" s="18"/>
      <c r="BL34" s="7" t="str">
        <f>IFERROR(__xludf.DUMMYFUNCTION("""COMPUTED_VALUE"""),"HORAS EXTRA")</f>
        <v>HORAS EXTRA</v>
      </c>
    </row>
    <row r="35">
      <c r="A35" s="8"/>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10"/>
    </row>
    <row r="36" ht="79.5" customHeight="1">
      <c r="B36" s="11"/>
      <c r="D36" s="11"/>
      <c r="F36" s="11"/>
      <c r="H36" s="11"/>
      <c r="J36" s="11"/>
      <c r="L36" s="11"/>
      <c r="N36" s="11"/>
      <c r="P36" s="11"/>
      <c r="R36" s="11"/>
      <c r="T36" s="11"/>
      <c r="V36" s="11"/>
      <c r="X36" s="11"/>
      <c r="Z36" s="11"/>
      <c r="AB36" s="11"/>
      <c r="AD36" s="11"/>
      <c r="AF36" s="11"/>
      <c r="AH36" s="11"/>
      <c r="AJ36" s="11"/>
      <c r="AL36" s="11"/>
      <c r="AN36" s="11"/>
      <c r="AP36" s="11"/>
      <c r="AR36" s="11"/>
      <c r="AT36" s="11"/>
      <c r="AV36" s="11"/>
      <c r="AX36" s="11"/>
      <c r="AZ36" s="11"/>
      <c r="BB36" s="11"/>
      <c r="BD36" s="11"/>
      <c r="BF36" s="11"/>
      <c r="BH36" s="11"/>
      <c r="BJ36" s="11"/>
      <c r="BL36" s="10"/>
    </row>
    <row r="37">
      <c r="A37" s="12" t="str">
        <f>IFERROR(__xludf.DUMMYFUNCTION("""COMPUTED_VALUE"""),"HORAS EXTRA/PRIMA ALIMENTICIA")</f>
        <v>HORAS EXTRA/PRIMA ALIMENTICIA</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
        <f>IFERROR(__xludf.DUMMYFUNCTION("""COMPUTED_VALUE"""),0.0)</f>
        <v>0</v>
      </c>
    </row>
    <row r="38">
      <c r="A38" s="4" t="str">
        <f>IFERROR(__xludf.DUMMYFUNCTION("""COMPUTED_VALUE"""),"NOMBRE")</f>
        <v>NOMBRE</v>
      </c>
      <c r="B38" s="5">
        <f>IFERROR(__xludf.DUMMYFUNCTION("""COMPUTED_VALUE"""),45200.0)</f>
        <v>45200</v>
      </c>
      <c r="C38" s="6"/>
      <c r="D38" s="5">
        <f>IFERROR(__xludf.DUMMYFUNCTION("""COMPUTED_VALUE"""),45201.0)</f>
        <v>45201</v>
      </c>
      <c r="E38" s="6"/>
      <c r="F38" s="5">
        <f>IFERROR(__xludf.DUMMYFUNCTION("""COMPUTED_VALUE"""),45202.0)</f>
        <v>45202</v>
      </c>
      <c r="G38" s="6"/>
      <c r="H38" s="5">
        <f>IFERROR(__xludf.DUMMYFUNCTION("""COMPUTED_VALUE"""),45203.0)</f>
        <v>45203</v>
      </c>
      <c r="I38" s="6"/>
      <c r="J38" s="5">
        <f>IFERROR(__xludf.DUMMYFUNCTION("""COMPUTED_VALUE"""),45204.0)</f>
        <v>45204</v>
      </c>
      <c r="K38" s="6"/>
      <c r="L38" s="5">
        <f>IFERROR(__xludf.DUMMYFUNCTION("""COMPUTED_VALUE"""),45205.0)</f>
        <v>45205</v>
      </c>
      <c r="M38" s="6"/>
      <c r="N38" s="5">
        <f>IFERROR(__xludf.DUMMYFUNCTION("""COMPUTED_VALUE"""),45206.0)</f>
        <v>45206</v>
      </c>
      <c r="O38" s="18"/>
      <c r="P38" s="5">
        <f>IFERROR(__xludf.DUMMYFUNCTION("""COMPUTED_VALUE"""),45207.0)</f>
        <v>45207</v>
      </c>
      <c r="Q38" s="6"/>
      <c r="R38" s="5">
        <f>IFERROR(__xludf.DUMMYFUNCTION("""COMPUTED_VALUE"""),45208.0)</f>
        <v>45208</v>
      </c>
      <c r="S38" s="6"/>
      <c r="T38" s="5">
        <f>IFERROR(__xludf.DUMMYFUNCTION("""COMPUTED_VALUE"""),45209.0)</f>
        <v>45209</v>
      </c>
      <c r="U38" s="18"/>
      <c r="V38" s="5">
        <f>IFERROR(__xludf.DUMMYFUNCTION("""COMPUTED_VALUE"""),45210.0)</f>
        <v>45210</v>
      </c>
      <c r="W38" s="18"/>
      <c r="X38" s="5">
        <f>IFERROR(__xludf.DUMMYFUNCTION("""COMPUTED_VALUE"""),45211.0)</f>
        <v>45211</v>
      </c>
      <c r="Y38" s="18"/>
      <c r="Z38" s="5">
        <f>IFERROR(__xludf.DUMMYFUNCTION("""COMPUTED_VALUE"""),45212.0)</f>
        <v>45212</v>
      </c>
      <c r="AA38" s="18"/>
      <c r="AB38" s="5">
        <f>IFERROR(__xludf.DUMMYFUNCTION("""COMPUTED_VALUE"""),45213.0)</f>
        <v>45213</v>
      </c>
      <c r="AC38" s="18"/>
      <c r="AD38" s="5">
        <f>IFERROR(__xludf.DUMMYFUNCTION("""COMPUTED_VALUE"""),45214.0)</f>
        <v>45214</v>
      </c>
      <c r="AE38" s="18"/>
      <c r="AF38" s="5">
        <f>IFERROR(__xludf.DUMMYFUNCTION("""COMPUTED_VALUE"""),45215.0)</f>
        <v>45215</v>
      </c>
      <c r="AG38" s="18"/>
      <c r="AH38" s="5">
        <f>IFERROR(__xludf.DUMMYFUNCTION("""COMPUTED_VALUE"""),45216.0)</f>
        <v>45216</v>
      </c>
      <c r="AI38" s="18"/>
      <c r="AJ38" s="5">
        <f>IFERROR(__xludf.DUMMYFUNCTION("""COMPUTED_VALUE"""),45217.0)</f>
        <v>45217</v>
      </c>
      <c r="AK38" s="18"/>
      <c r="AL38" s="5">
        <f>IFERROR(__xludf.DUMMYFUNCTION("""COMPUTED_VALUE"""),45218.0)</f>
        <v>45218</v>
      </c>
      <c r="AM38" s="18"/>
      <c r="AN38" s="5">
        <f>IFERROR(__xludf.DUMMYFUNCTION("""COMPUTED_VALUE"""),45219.0)</f>
        <v>45219</v>
      </c>
      <c r="AO38" s="18"/>
      <c r="AP38" s="5">
        <f>IFERROR(__xludf.DUMMYFUNCTION("""COMPUTED_VALUE"""),45220.0)</f>
        <v>45220</v>
      </c>
      <c r="AQ38" s="18"/>
      <c r="AR38" s="5">
        <f>IFERROR(__xludf.DUMMYFUNCTION("""COMPUTED_VALUE"""),45221.0)</f>
        <v>45221</v>
      </c>
      <c r="AS38" s="18"/>
      <c r="AT38" s="5">
        <f>IFERROR(__xludf.DUMMYFUNCTION("""COMPUTED_VALUE"""),45222.0)</f>
        <v>45222</v>
      </c>
      <c r="AU38" s="18"/>
      <c r="AV38" s="5">
        <f>IFERROR(__xludf.DUMMYFUNCTION("""COMPUTED_VALUE"""),45223.0)</f>
        <v>45223</v>
      </c>
      <c r="AW38" s="18"/>
      <c r="AX38" s="5">
        <f>IFERROR(__xludf.DUMMYFUNCTION("""COMPUTED_VALUE"""),45224.0)</f>
        <v>45224</v>
      </c>
      <c r="AY38" s="18"/>
      <c r="AZ38" s="5">
        <f>IFERROR(__xludf.DUMMYFUNCTION("""COMPUTED_VALUE"""),45225.0)</f>
        <v>45225</v>
      </c>
      <c r="BA38" s="18"/>
      <c r="BB38" s="5">
        <f>IFERROR(__xludf.DUMMYFUNCTION("""COMPUTED_VALUE"""),45226.0)</f>
        <v>45226</v>
      </c>
      <c r="BC38" s="18"/>
      <c r="BD38" s="5">
        <f>IFERROR(__xludf.DUMMYFUNCTION("""COMPUTED_VALUE"""),45227.0)</f>
        <v>45227</v>
      </c>
      <c r="BE38" s="18"/>
      <c r="BF38" s="5">
        <f>IFERROR(__xludf.DUMMYFUNCTION("""COMPUTED_VALUE"""),45228.0)</f>
        <v>45228</v>
      </c>
      <c r="BG38" s="18"/>
      <c r="BH38" s="5">
        <f>IFERROR(__xludf.DUMMYFUNCTION("""COMPUTED_VALUE"""),45229.0)</f>
        <v>45229</v>
      </c>
      <c r="BI38" s="18"/>
      <c r="BJ38" s="5">
        <f>IFERROR(__xludf.DUMMYFUNCTION("""COMPUTED_VALUE"""),45230.0)</f>
        <v>45230</v>
      </c>
      <c r="BK38" s="18"/>
      <c r="BL38" s="7" t="str">
        <f>IFERROR(__xludf.DUMMYFUNCTION("""COMPUTED_VALUE"""),"HORAS EXTRA")</f>
        <v>HORAS EXTRA</v>
      </c>
    </row>
    <row r="39">
      <c r="A39" s="8"/>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10"/>
    </row>
    <row r="40" ht="79.5" customHeight="1">
      <c r="B40" s="11"/>
      <c r="D40" s="11"/>
      <c r="F40" s="11"/>
      <c r="H40" s="11"/>
      <c r="J40" s="11"/>
      <c r="L40" s="11"/>
      <c r="N40" s="11"/>
      <c r="P40" s="11"/>
      <c r="R40" s="11"/>
      <c r="T40" s="11"/>
      <c r="V40" s="11"/>
      <c r="X40" s="11"/>
      <c r="Z40" s="11"/>
      <c r="AB40" s="11"/>
      <c r="AD40" s="11"/>
      <c r="AF40" s="11"/>
      <c r="AH40" s="11"/>
      <c r="AJ40" s="11"/>
      <c r="AL40" s="11"/>
      <c r="AN40" s="11"/>
      <c r="AP40" s="11"/>
      <c r="AR40" s="11"/>
      <c r="AT40" s="11"/>
      <c r="AV40" s="11"/>
      <c r="AX40" s="11"/>
      <c r="AZ40" s="11"/>
      <c r="BB40" s="11"/>
      <c r="BD40" s="11"/>
      <c r="BF40" s="11"/>
      <c r="BH40" s="11"/>
      <c r="BJ40" s="11"/>
      <c r="BL40" s="10"/>
    </row>
    <row r="41">
      <c r="A41" s="12" t="str">
        <f>IFERROR(__xludf.DUMMYFUNCTION("""COMPUTED_VALUE"""),"HORAS EXTRA/PRIMA ALIMENTICIA")</f>
        <v>HORAS EXTRA/PRIMA ALIMENTICIA</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
        <f>IFERROR(__xludf.DUMMYFUNCTION("""COMPUTED_VALUE"""),0.0)</f>
        <v>0</v>
      </c>
    </row>
    <row r="42">
      <c r="A42" s="4" t="str">
        <f>IFERROR(__xludf.DUMMYFUNCTION("""COMPUTED_VALUE"""),"NOMBRE")</f>
        <v>NOMBRE</v>
      </c>
      <c r="B42" s="5">
        <f>IFERROR(__xludf.DUMMYFUNCTION("""COMPUTED_VALUE"""),45200.0)</f>
        <v>45200</v>
      </c>
      <c r="C42" s="6"/>
      <c r="D42" s="5">
        <f>IFERROR(__xludf.DUMMYFUNCTION("""COMPUTED_VALUE"""),45201.0)</f>
        <v>45201</v>
      </c>
      <c r="E42" s="6"/>
      <c r="F42" s="5">
        <f>IFERROR(__xludf.DUMMYFUNCTION("""COMPUTED_VALUE"""),45202.0)</f>
        <v>45202</v>
      </c>
      <c r="G42" s="6"/>
      <c r="H42" s="5">
        <f>IFERROR(__xludf.DUMMYFUNCTION("""COMPUTED_VALUE"""),45203.0)</f>
        <v>45203</v>
      </c>
      <c r="I42" s="6"/>
      <c r="J42" s="5">
        <f>IFERROR(__xludf.DUMMYFUNCTION("""COMPUTED_VALUE"""),45204.0)</f>
        <v>45204</v>
      </c>
      <c r="K42" s="6"/>
      <c r="L42" s="5">
        <f>IFERROR(__xludf.DUMMYFUNCTION("""COMPUTED_VALUE"""),45205.0)</f>
        <v>45205</v>
      </c>
      <c r="M42" s="6"/>
      <c r="N42" s="5">
        <f>IFERROR(__xludf.DUMMYFUNCTION("""COMPUTED_VALUE"""),45206.0)</f>
        <v>45206</v>
      </c>
      <c r="O42" s="18"/>
      <c r="P42" s="5">
        <f>IFERROR(__xludf.DUMMYFUNCTION("""COMPUTED_VALUE"""),45207.0)</f>
        <v>45207</v>
      </c>
      <c r="Q42" s="6"/>
      <c r="R42" s="5">
        <f>IFERROR(__xludf.DUMMYFUNCTION("""COMPUTED_VALUE"""),45208.0)</f>
        <v>45208</v>
      </c>
      <c r="S42" s="6"/>
      <c r="T42" s="5">
        <f>IFERROR(__xludf.DUMMYFUNCTION("""COMPUTED_VALUE"""),45209.0)</f>
        <v>45209</v>
      </c>
      <c r="U42" s="18"/>
      <c r="V42" s="5">
        <f>IFERROR(__xludf.DUMMYFUNCTION("""COMPUTED_VALUE"""),45210.0)</f>
        <v>45210</v>
      </c>
      <c r="W42" s="18"/>
      <c r="X42" s="5">
        <f>IFERROR(__xludf.DUMMYFUNCTION("""COMPUTED_VALUE"""),45211.0)</f>
        <v>45211</v>
      </c>
      <c r="Y42" s="18"/>
      <c r="Z42" s="5">
        <f>IFERROR(__xludf.DUMMYFUNCTION("""COMPUTED_VALUE"""),45212.0)</f>
        <v>45212</v>
      </c>
      <c r="AA42" s="18"/>
      <c r="AB42" s="5">
        <f>IFERROR(__xludf.DUMMYFUNCTION("""COMPUTED_VALUE"""),45213.0)</f>
        <v>45213</v>
      </c>
      <c r="AC42" s="18"/>
      <c r="AD42" s="5">
        <f>IFERROR(__xludf.DUMMYFUNCTION("""COMPUTED_VALUE"""),45214.0)</f>
        <v>45214</v>
      </c>
      <c r="AE42" s="18"/>
      <c r="AF42" s="5">
        <f>IFERROR(__xludf.DUMMYFUNCTION("""COMPUTED_VALUE"""),45215.0)</f>
        <v>45215</v>
      </c>
      <c r="AG42" s="18"/>
      <c r="AH42" s="5">
        <f>IFERROR(__xludf.DUMMYFUNCTION("""COMPUTED_VALUE"""),45216.0)</f>
        <v>45216</v>
      </c>
      <c r="AI42" s="18"/>
      <c r="AJ42" s="5">
        <f>IFERROR(__xludf.DUMMYFUNCTION("""COMPUTED_VALUE"""),45217.0)</f>
        <v>45217</v>
      </c>
      <c r="AK42" s="18"/>
      <c r="AL42" s="5">
        <f>IFERROR(__xludf.DUMMYFUNCTION("""COMPUTED_VALUE"""),45218.0)</f>
        <v>45218</v>
      </c>
      <c r="AM42" s="18"/>
      <c r="AN42" s="5">
        <f>IFERROR(__xludf.DUMMYFUNCTION("""COMPUTED_VALUE"""),45219.0)</f>
        <v>45219</v>
      </c>
      <c r="AO42" s="18"/>
      <c r="AP42" s="5">
        <f>IFERROR(__xludf.DUMMYFUNCTION("""COMPUTED_VALUE"""),45220.0)</f>
        <v>45220</v>
      </c>
      <c r="AQ42" s="18"/>
      <c r="AR42" s="5">
        <f>IFERROR(__xludf.DUMMYFUNCTION("""COMPUTED_VALUE"""),45221.0)</f>
        <v>45221</v>
      </c>
      <c r="AS42" s="18"/>
      <c r="AT42" s="5">
        <f>IFERROR(__xludf.DUMMYFUNCTION("""COMPUTED_VALUE"""),45222.0)</f>
        <v>45222</v>
      </c>
      <c r="AU42" s="18"/>
      <c r="AV42" s="5">
        <f>IFERROR(__xludf.DUMMYFUNCTION("""COMPUTED_VALUE"""),45223.0)</f>
        <v>45223</v>
      </c>
      <c r="AW42" s="18"/>
      <c r="AX42" s="5">
        <f>IFERROR(__xludf.DUMMYFUNCTION("""COMPUTED_VALUE"""),45224.0)</f>
        <v>45224</v>
      </c>
      <c r="AY42" s="18"/>
      <c r="AZ42" s="5">
        <f>IFERROR(__xludf.DUMMYFUNCTION("""COMPUTED_VALUE"""),45225.0)</f>
        <v>45225</v>
      </c>
      <c r="BA42" s="18"/>
      <c r="BB42" s="5">
        <f>IFERROR(__xludf.DUMMYFUNCTION("""COMPUTED_VALUE"""),45226.0)</f>
        <v>45226</v>
      </c>
      <c r="BC42" s="18"/>
      <c r="BD42" s="5">
        <f>IFERROR(__xludf.DUMMYFUNCTION("""COMPUTED_VALUE"""),45227.0)</f>
        <v>45227</v>
      </c>
      <c r="BE42" s="18"/>
      <c r="BF42" s="5">
        <f>IFERROR(__xludf.DUMMYFUNCTION("""COMPUTED_VALUE"""),45228.0)</f>
        <v>45228</v>
      </c>
      <c r="BG42" s="18"/>
      <c r="BH42" s="5">
        <f>IFERROR(__xludf.DUMMYFUNCTION("""COMPUTED_VALUE"""),45229.0)</f>
        <v>45229</v>
      </c>
      <c r="BI42" s="18"/>
      <c r="BJ42" s="5">
        <f>IFERROR(__xludf.DUMMYFUNCTION("""COMPUTED_VALUE"""),45230.0)</f>
        <v>45230</v>
      </c>
      <c r="BK42" s="18"/>
      <c r="BL42" s="7" t="str">
        <f>IFERROR(__xludf.DUMMYFUNCTION("""COMPUTED_VALUE"""),"HORAS EXTRA")</f>
        <v>HORAS EXTRA</v>
      </c>
    </row>
    <row r="43">
      <c r="A43" s="8"/>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10"/>
    </row>
    <row r="44" ht="79.5" customHeight="1">
      <c r="B44" s="11"/>
      <c r="D44" s="11"/>
      <c r="F44" s="11"/>
      <c r="H44" s="11"/>
      <c r="J44" s="11"/>
      <c r="L44" s="11"/>
      <c r="N44" s="11"/>
      <c r="P44" s="11"/>
      <c r="R44" s="11"/>
      <c r="T44" s="11"/>
      <c r="V44" s="11"/>
      <c r="X44" s="11"/>
      <c r="Z44" s="11"/>
      <c r="AB44" s="11"/>
      <c r="AD44" s="11"/>
      <c r="AF44" s="11"/>
      <c r="AH44" s="11"/>
      <c r="AJ44" s="11"/>
      <c r="AL44" s="11"/>
      <c r="AN44" s="11"/>
      <c r="AP44" s="11"/>
      <c r="AR44" s="11"/>
      <c r="AT44" s="11"/>
      <c r="AV44" s="11"/>
      <c r="AX44" s="11"/>
      <c r="AZ44" s="11"/>
      <c r="BB44" s="11"/>
      <c r="BD44" s="11"/>
      <c r="BF44" s="11"/>
      <c r="BH44" s="11"/>
      <c r="BJ44" s="11"/>
      <c r="BL44" s="10"/>
    </row>
    <row r="45">
      <c r="A45" s="12" t="str">
        <f>IFERROR(__xludf.DUMMYFUNCTION("""COMPUTED_VALUE"""),"HORAS EXTRA/PRIMA ALIMENTICIA")</f>
        <v>HORAS EXTRA/PRIMA ALIMENTICIA</v>
      </c>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
        <f>IFERROR(__xludf.DUMMYFUNCTION("""COMPUTED_VALUE"""),0.0)</f>
        <v>0</v>
      </c>
    </row>
    <row r="46">
      <c r="A46" s="4" t="str">
        <f>IFERROR(__xludf.DUMMYFUNCTION("""COMPUTED_VALUE"""),"NOMBRE")</f>
        <v>NOMBRE</v>
      </c>
      <c r="B46" s="5">
        <f>IFERROR(__xludf.DUMMYFUNCTION("""COMPUTED_VALUE"""),45200.0)</f>
        <v>45200</v>
      </c>
      <c r="C46" s="6"/>
      <c r="D46" s="5">
        <f>IFERROR(__xludf.DUMMYFUNCTION("""COMPUTED_VALUE"""),45201.0)</f>
        <v>45201</v>
      </c>
      <c r="E46" s="6"/>
      <c r="F46" s="5">
        <f>IFERROR(__xludf.DUMMYFUNCTION("""COMPUTED_VALUE"""),45202.0)</f>
        <v>45202</v>
      </c>
      <c r="G46" s="6"/>
      <c r="H46" s="5">
        <f>IFERROR(__xludf.DUMMYFUNCTION("""COMPUTED_VALUE"""),45203.0)</f>
        <v>45203</v>
      </c>
      <c r="I46" s="6"/>
      <c r="J46" s="5">
        <f>IFERROR(__xludf.DUMMYFUNCTION("""COMPUTED_VALUE"""),45204.0)</f>
        <v>45204</v>
      </c>
      <c r="K46" s="6"/>
      <c r="L46" s="5">
        <f>IFERROR(__xludf.DUMMYFUNCTION("""COMPUTED_VALUE"""),45205.0)</f>
        <v>45205</v>
      </c>
      <c r="M46" s="6"/>
      <c r="N46" s="5">
        <f>IFERROR(__xludf.DUMMYFUNCTION("""COMPUTED_VALUE"""),45206.0)</f>
        <v>45206</v>
      </c>
      <c r="O46" s="18"/>
      <c r="P46" s="5">
        <f>IFERROR(__xludf.DUMMYFUNCTION("""COMPUTED_VALUE"""),45207.0)</f>
        <v>45207</v>
      </c>
      <c r="Q46" s="6"/>
      <c r="R46" s="5">
        <f>IFERROR(__xludf.DUMMYFUNCTION("""COMPUTED_VALUE"""),45208.0)</f>
        <v>45208</v>
      </c>
      <c r="S46" s="6"/>
      <c r="T46" s="5">
        <f>IFERROR(__xludf.DUMMYFUNCTION("""COMPUTED_VALUE"""),45209.0)</f>
        <v>45209</v>
      </c>
      <c r="U46" s="18"/>
      <c r="V46" s="5">
        <f>IFERROR(__xludf.DUMMYFUNCTION("""COMPUTED_VALUE"""),45210.0)</f>
        <v>45210</v>
      </c>
      <c r="W46" s="18"/>
      <c r="X46" s="5">
        <f>IFERROR(__xludf.DUMMYFUNCTION("""COMPUTED_VALUE"""),45211.0)</f>
        <v>45211</v>
      </c>
      <c r="Y46" s="18"/>
      <c r="Z46" s="5">
        <f>IFERROR(__xludf.DUMMYFUNCTION("""COMPUTED_VALUE"""),45212.0)</f>
        <v>45212</v>
      </c>
      <c r="AA46" s="18"/>
      <c r="AB46" s="5">
        <f>IFERROR(__xludf.DUMMYFUNCTION("""COMPUTED_VALUE"""),45213.0)</f>
        <v>45213</v>
      </c>
      <c r="AC46" s="18"/>
      <c r="AD46" s="5">
        <f>IFERROR(__xludf.DUMMYFUNCTION("""COMPUTED_VALUE"""),45214.0)</f>
        <v>45214</v>
      </c>
      <c r="AE46" s="18"/>
      <c r="AF46" s="5">
        <f>IFERROR(__xludf.DUMMYFUNCTION("""COMPUTED_VALUE"""),45215.0)</f>
        <v>45215</v>
      </c>
      <c r="AG46" s="18"/>
      <c r="AH46" s="5">
        <f>IFERROR(__xludf.DUMMYFUNCTION("""COMPUTED_VALUE"""),45216.0)</f>
        <v>45216</v>
      </c>
      <c r="AI46" s="18"/>
      <c r="AJ46" s="5">
        <f>IFERROR(__xludf.DUMMYFUNCTION("""COMPUTED_VALUE"""),45217.0)</f>
        <v>45217</v>
      </c>
      <c r="AK46" s="18"/>
      <c r="AL46" s="5">
        <f>IFERROR(__xludf.DUMMYFUNCTION("""COMPUTED_VALUE"""),45218.0)</f>
        <v>45218</v>
      </c>
      <c r="AM46" s="18"/>
      <c r="AN46" s="5">
        <f>IFERROR(__xludf.DUMMYFUNCTION("""COMPUTED_VALUE"""),45219.0)</f>
        <v>45219</v>
      </c>
      <c r="AO46" s="18"/>
      <c r="AP46" s="5">
        <f>IFERROR(__xludf.DUMMYFUNCTION("""COMPUTED_VALUE"""),45220.0)</f>
        <v>45220</v>
      </c>
      <c r="AQ46" s="18"/>
      <c r="AR46" s="5">
        <f>IFERROR(__xludf.DUMMYFUNCTION("""COMPUTED_VALUE"""),45221.0)</f>
        <v>45221</v>
      </c>
      <c r="AS46" s="18"/>
      <c r="AT46" s="5">
        <f>IFERROR(__xludf.DUMMYFUNCTION("""COMPUTED_VALUE"""),45222.0)</f>
        <v>45222</v>
      </c>
      <c r="AU46" s="18"/>
      <c r="AV46" s="5">
        <f>IFERROR(__xludf.DUMMYFUNCTION("""COMPUTED_VALUE"""),45223.0)</f>
        <v>45223</v>
      </c>
      <c r="AW46" s="18"/>
      <c r="AX46" s="5">
        <f>IFERROR(__xludf.DUMMYFUNCTION("""COMPUTED_VALUE"""),45224.0)</f>
        <v>45224</v>
      </c>
      <c r="AY46" s="18"/>
      <c r="AZ46" s="5">
        <f>IFERROR(__xludf.DUMMYFUNCTION("""COMPUTED_VALUE"""),45225.0)</f>
        <v>45225</v>
      </c>
      <c r="BA46" s="18"/>
      <c r="BB46" s="5">
        <f>IFERROR(__xludf.DUMMYFUNCTION("""COMPUTED_VALUE"""),45226.0)</f>
        <v>45226</v>
      </c>
      <c r="BC46" s="18"/>
      <c r="BD46" s="5">
        <f>IFERROR(__xludf.DUMMYFUNCTION("""COMPUTED_VALUE"""),45227.0)</f>
        <v>45227</v>
      </c>
      <c r="BE46" s="18"/>
      <c r="BF46" s="5">
        <f>IFERROR(__xludf.DUMMYFUNCTION("""COMPUTED_VALUE"""),45228.0)</f>
        <v>45228</v>
      </c>
      <c r="BG46" s="18"/>
      <c r="BH46" s="5">
        <f>IFERROR(__xludf.DUMMYFUNCTION("""COMPUTED_VALUE"""),45229.0)</f>
        <v>45229</v>
      </c>
      <c r="BI46" s="18"/>
      <c r="BJ46" s="5">
        <f>IFERROR(__xludf.DUMMYFUNCTION("""COMPUTED_VALUE"""),45230.0)</f>
        <v>45230</v>
      </c>
      <c r="BK46" s="18"/>
      <c r="BL46" s="7" t="str">
        <f>IFERROR(__xludf.DUMMYFUNCTION("""COMPUTED_VALUE"""),"HORAS EXTRA")</f>
        <v>HORAS EXTRA</v>
      </c>
    </row>
    <row r="47">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10"/>
    </row>
    <row r="48" ht="79.5" customHeight="1">
      <c r="B48" s="11"/>
      <c r="D48" s="11"/>
      <c r="F48" s="11"/>
      <c r="H48" s="11"/>
      <c r="J48" s="11"/>
      <c r="L48" s="11"/>
      <c r="N48" s="11"/>
      <c r="P48" s="11"/>
      <c r="R48" s="11"/>
      <c r="T48" s="11"/>
      <c r="V48" s="11"/>
      <c r="X48" s="11"/>
      <c r="Z48" s="11"/>
      <c r="AB48" s="11"/>
      <c r="AD48" s="11"/>
      <c r="AF48" s="11"/>
      <c r="AH48" s="11"/>
      <c r="AJ48" s="11"/>
      <c r="AL48" s="11"/>
      <c r="AN48" s="11"/>
      <c r="AP48" s="11"/>
      <c r="AR48" s="11"/>
      <c r="AT48" s="11"/>
      <c r="AV48" s="11"/>
      <c r="AX48" s="11"/>
      <c r="AZ48" s="11"/>
      <c r="BB48" s="11"/>
      <c r="BD48" s="11"/>
      <c r="BF48" s="11"/>
      <c r="BH48" s="11"/>
      <c r="BJ48" s="11"/>
      <c r="BL48" s="10"/>
    </row>
    <row r="49">
      <c r="A49" s="12" t="str">
        <f>IFERROR(__xludf.DUMMYFUNCTION("""COMPUTED_VALUE"""),"HORAS EXTRA/PRIMA ALIMENTICIA")</f>
        <v>HORAS EXTRA/PRIMA ALIMENTICIA</v>
      </c>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
        <f>IFERROR(__xludf.DUMMYFUNCTION("""COMPUTED_VALUE"""),0.0)</f>
        <v>0</v>
      </c>
    </row>
    <row r="50">
      <c r="A50" s="4" t="str">
        <f>IFERROR(__xludf.DUMMYFUNCTION("""COMPUTED_VALUE"""),"NOMBRE")</f>
        <v>NOMBRE</v>
      </c>
      <c r="B50" s="5">
        <f>IFERROR(__xludf.DUMMYFUNCTION("""COMPUTED_VALUE"""),45200.0)</f>
        <v>45200</v>
      </c>
      <c r="C50" s="6"/>
      <c r="D50" s="5">
        <f>IFERROR(__xludf.DUMMYFUNCTION("""COMPUTED_VALUE"""),45201.0)</f>
        <v>45201</v>
      </c>
      <c r="E50" s="6"/>
      <c r="F50" s="5">
        <f>IFERROR(__xludf.DUMMYFUNCTION("""COMPUTED_VALUE"""),45202.0)</f>
        <v>45202</v>
      </c>
      <c r="G50" s="6"/>
      <c r="H50" s="5">
        <f>IFERROR(__xludf.DUMMYFUNCTION("""COMPUTED_VALUE"""),45203.0)</f>
        <v>45203</v>
      </c>
      <c r="I50" s="6"/>
      <c r="J50" s="5">
        <f>IFERROR(__xludf.DUMMYFUNCTION("""COMPUTED_VALUE"""),45204.0)</f>
        <v>45204</v>
      </c>
      <c r="K50" s="6"/>
      <c r="L50" s="5">
        <f>IFERROR(__xludf.DUMMYFUNCTION("""COMPUTED_VALUE"""),45205.0)</f>
        <v>45205</v>
      </c>
      <c r="M50" s="6"/>
      <c r="N50" s="5">
        <f>IFERROR(__xludf.DUMMYFUNCTION("""COMPUTED_VALUE"""),45206.0)</f>
        <v>45206</v>
      </c>
      <c r="O50" s="18"/>
      <c r="P50" s="5">
        <f>IFERROR(__xludf.DUMMYFUNCTION("""COMPUTED_VALUE"""),45207.0)</f>
        <v>45207</v>
      </c>
      <c r="Q50" s="6"/>
      <c r="R50" s="5">
        <f>IFERROR(__xludf.DUMMYFUNCTION("""COMPUTED_VALUE"""),45208.0)</f>
        <v>45208</v>
      </c>
      <c r="S50" s="6"/>
      <c r="T50" s="5">
        <f>IFERROR(__xludf.DUMMYFUNCTION("""COMPUTED_VALUE"""),45209.0)</f>
        <v>45209</v>
      </c>
      <c r="U50" s="18"/>
      <c r="V50" s="5">
        <f>IFERROR(__xludf.DUMMYFUNCTION("""COMPUTED_VALUE"""),45210.0)</f>
        <v>45210</v>
      </c>
      <c r="W50" s="18"/>
      <c r="X50" s="5">
        <f>IFERROR(__xludf.DUMMYFUNCTION("""COMPUTED_VALUE"""),45211.0)</f>
        <v>45211</v>
      </c>
      <c r="Y50" s="18"/>
      <c r="Z50" s="5">
        <f>IFERROR(__xludf.DUMMYFUNCTION("""COMPUTED_VALUE"""),45212.0)</f>
        <v>45212</v>
      </c>
      <c r="AA50" s="18"/>
      <c r="AB50" s="5">
        <f>IFERROR(__xludf.DUMMYFUNCTION("""COMPUTED_VALUE"""),45213.0)</f>
        <v>45213</v>
      </c>
      <c r="AC50" s="18"/>
      <c r="AD50" s="5">
        <f>IFERROR(__xludf.DUMMYFUNCTION("""COMPUTED_VALUE"""),45214.0)</f>
        <v>45214</v>
      </c>
      <c r="AE50" s="18"/>
      <c r="AF50" s="5">
        <f>IFERROR(__xludf.DUMMYFUNCTION("""COMPUTED_VALUE"""),45215.0)</f>
        <v>45215</v>
      </c>
      <c r="AG50" s="18"/>
      <c r="AH50" s="5">
        <f>IFERROR(__xludf.DUMMYFUNCTION("""COMPUTED_VALUE"""),45216.0)</f>
        <v>45216</v>
      </c>
      <c r="AI50" s="18"/>
      <c r="AJ50" s="5">
        <f>IFERROR(__xludf.DUMMYFUNCTION("""COMPUTED_VALUE"""),45217.0)</f>
        <v>45217</v>
      </c>
      <c r="AK50" s="18"/>
      <c r="AL50" s="5">
        <f>IFERROR(__xludf.DUMMYFUNCTION("""COMPUTED_VALUE"""),45218.0)</f>
        <v>45218</v>
      </c>
      <c r="AM50" s="18"/>
      <c r="AN50" s="5">
        <f>IFERROR(__xludf.DUMMYFUNCTION("""COMPUTED_VALUE"""),45219.0)</f>
        <v>45219</v>
      </c>
      <c r="AO50" s="18"/>
      <c r="AP50" s="5">
        <f>IFERROR(__xludf.DUMMYFUNCTION("""COMPUTED_VALUE"""),45220.0)</f>
        <v>45220</v>
      </c>
      <c r="AQ50" s="18"/>
      <c r="AR50" s="5">
        <f>IFERROR(__xludf.DUMMYFUNCTION("""COMPUTED_VALUE"""),45221.0)</f>
        <v>45221</v>
      </c>
      <c r="AS50" s="18"/>
      <c r="AT50" s="5">
        <f>IFERROR(__xludf.DUMMYFUNCTION("""COMPUTED_VALUE"""),45222.0)</f>
        <v>45222</v>
      </c>
      <c r="AU50" s="18"/>
      <c r="AV50" s="5">
        <f>IFERROR(__xludf.DUMMYFUNCTION("""COMPUTED_VALUE"""),45223.0)</f>
        <v>45223</v>
      </c>
      <c r="AW50" s="18"/>
      <c r="AX50" s="5">
        <f>IFERROR(__xludf.DUMMYFUNCTION("""COMPUTED_VALUE"""),45224.0)</f>
        <v>45224</v>
      </c>
      <c r="AY50" s="18"/>
      <c r="AZ50" s="5">
        <f>IFERROR(__xludf.DUMMYFUNCTION("""COMPUTED_VALUE"""),45225.0)</f>
        <v>45225</v>
      </c>
      <c r="BA50" s="18"/>
      <c r="BB50" s="5">
        <f>IFERROR(__xludf.DUMMYFUNCTION("""COMPUTED_VALUE"""),45226.0)</f>
        <v>45226</v>
      </c>
      <c r="BC50" s="18"/>
      <c r="BD50" s="5">
        <f>IFERROR(__xludf.DUMMYFUNCTION("""COMPUTED_VALUE"""),45227.0)</f>
        <v>45227</v>
      </c>
      <c r="BE50" s="18"/>
      <c r="BF50" s="5">
        <f>IFERROR(__xludf.DUMMYFUNCTION("""COMPUTED_VALUE"""),45228.0)</f>
        <v>45228</v>
      </c>
      <c r="BG50" s="18"/>
      <c r="BH50" s="5">
        <f>IFERROR(__xludf.DUMMYFUNCTION("""COMPUTED_VALUE"""),45229.0)</f>
        <v>45229</v>
      </c>
      <c r="BI50" s="18"/>
      <c r="BJ50" s="5">
        <f>IFERROR(__xludf.DUMMYFUNCTION("""COMPUTED_VALUE"""),45230.0)</f>
        <v>45230</v>
      </c>
      <c r="BK50" s="18"/>
      <c r="BL50" s="7" t="str">
        <f>IFERROR(__xludf.DUMMYFUNCTION("""COMPUTED_VALUE"""),"HORAS EXTRA")</f>
        <v>HORAS EXTRA</v>
      </c>
    </row>
    <row r="51">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10"/>
    </row>
    <row r="52" ht="79.5" customHeight="1">
      <c r="B52" s="11"/>
      <c r="D52" s="11"/>
      <c r="F52" s="11"/>
      <c r="H52" s="11"/>
      <c r="J52" s="11"/>
      <c r="L52" s="11"/>
      <c r="N52" s="11"/>
      <c r="P52" s="11"/>
      <c r="R52" s="11"/>
      <c r="T52" s="11"/>
      <c r="V52" s="11"/>
      <c r="X52" s="11"/>
      <c r="Z52" s="11"/>
      <c r="AB52" s="11"/>
      <c r="AD52" s="11"/>
      <c r="AF52" s="11"/>
      <c r="AH52" s="11"/>
      <c r="AJ52" s="11"/>
      <c r="AL52" s="11"/>
      <c r="AN52" s="11"/>
      <c r="AP52" s="11"/>
      <c r="AR52" s="11"/>
      <c r="AT52" s="11"/>
      <c r="AV52" s="11"/>
      <c r="AX52" s="11"/>
      <c r="AZ52" s="11"/>
      <c r="BB52" s="11"/>
      <c r="BD52" s="11"/>
      <c r="BF52" s="11"/>
      <c r="BH52" s="11"/>
      <c r="BJ52" s="11"/>
      <c r="BL52" s="10"/>
    </row>
    <row r="53">
      <c r="A53" s="12" t="str">
        <f>IFERROR(__xludf.DUMMYFUNCTION("""COMPUTED_VALUE"""),"HORAS EXTRA/PRIMA ALIMENTICIA")</f>
        <v>HORAS EXTRA/PRIMA ALIMENTICIA</v>
      </c>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
        <f>IFERROR(__xludf.DUMMYFUNCTION("""COMPUTED_VALUE"""),0.0)</f>
        <v>0</v>
      </c>
    </row>
    <row r="54">
      <c r="A54" s="4" t="str">
        <f>IFERROR(__xludf.DUMMYFUNCTION("""COMPUTED_VALUE"""),"NOMBRE")</f>
        <v>NOMBRE</v>
      </c>
      <c r="B54" s="5">
        <f>IFERROR(__xludf.DUMMYFUNCTION("""COMPUTED_VALUE"""),45200.0)</f>
        <v>45200</v>
      </c>
      <c r="C54" s="6"/>
      <c r="D54" s="5">
        <f>IFERROR(__xludf.DUMMYFUNCTION("""COMPUTED_VALUE"""),45201.0)</f>
        <v>45201</v>
      </c>
      <c r="E54" s="6"/>
      <c r="F54" s="5">
        <f>IFERROR(__xludf.DUMMYFUNCTION("""COMPUTED_VALUE"""),45202.0)</f>
        <v>45202</v>
      </c>
      <c r="G54" s="6"/>
      <c r="H54" s="5">
        <f>IFERROR(__xludf.DUMMYFUNCTION("""COMPUTED_VALUE"""),45203.0)</f>
        <v>45203</v>
      </c>
      <c r="I54" s="6"/>
      <c r="J54" s="5">
        <f>IFERROR(__xludf.DUMMYFUNCTION("""COMPUTED_VALUE"""),45204.0)</f>
        <v>45204</v>
      </c>
      <c r="K54" s="6"/>
      <c r="L54" s="5">
        <f>IFERROR(__xludf.DUMMYFUNCTION("""COMPUTED_VALUE"""),45205.0)</f>
        <v>45205</v>
      </c>
      <c r="M54" s="6"/>
      <c r="N54" s="5">
        <f>IFERROR(__xludf.DUMMYFUNCTION("""COMPUTED_VALUE"""),45206.0)</f>
        <v>45206</v>
      </c>
      <c r="O54" s="18"/>
      <c r="P54" s="5">
        <f>IFERROR(__xludf.DUMMYFUNCTION("""COMPUTED_VALUE"""),45207.0)</f>
        <v>45207</v>
      </c>
      <c r="Q54" s="6"/>
      <c r="R54" s="5">
        <f>IFERROR(__xludf.DUMMYFUNCTION("""COMPUTED_VALUE"""),45208.0)</f>
        <v>45208</v>
      </c>
      <c r="S54" s="6"/>
      <c r="T54" s="5">
        <f>IFERROR(__xludf.DUMMYFUNCTION("""COMPUTED_VALUE"""),45209.0)</f>
        <v>45209</v>
      </c>
      <c r="U54" s="18"/>
      <c r="V54" s="5">
        <f>IFERROR(__xludf.DUMMYFUNCTION("""COMPUTED_VALUE"""),45210.0)</f>
        <v>45210</v>
      </c>
      <c r="W54" s="18"/>
      <c r="X54" s="5">
        <f>IFERROR(__xludf.DUMMYFUNCTION("""COMPUTED_VALUE"""),45211.0)</f>
        <v>45211</v>
      </c>
      <c r="Y54" s="18"/>
      <c r="Z54" s="5">
        <f>IFERROR(__xludf.DUMMYFUNCTION("""COMPUTED_VALUE"""),45212.0)</f>
        <v>45212</v>
      </c>
      <c r="AA54" s="18"/>
      <c r="AB54" s="5">
        <f>IFERROR(__xludf.DUMMYFUNCTION("""COMPUTED_VALUE"""),45213.0)</f>
        <v>45213</v>
      </c>
      <c r="AC54" s="18"/>
      <c r="AD54" s="5">
        <f>IFERROR(__xludf.DUMMYFUNCTION("""COMPUTED_VALUE"""),45214.0)</f>
        <v>45214</v>
      </c>
      <c r="AE54" s="18"/>
      <c r="AF54" s="5">
        <f>IFERROR(__xludf.DUMMYFUNCTION("""COMPUTED_VALUE"""),45215.0)</f>
        <v>45215</v>
      </c>
      <c r="AG54" s="18"/>
      <c r="AH54" s="5">
        <f>IFERROR(__xludf.DUMMYFUNCTION("""COMPUTED_VALUE"""),45216.0)</f>
        <v>45216</v>
      </c>
      <c r="AI54" s="18"/>
      <c r="AJ54" s="5">
        <f>IFERROR(__xludf.DUMMYFUNCTION("""COMPUTED_VALUE"""),45217.0)</f>
        <v>45217</v>
      </c>
      <c r="AK54" s="18"/>
      <c r="AL54" s="5">
        <f>IFERROR(__xludf.DUMMYFUNCTION("""COMPUTED_VALUE"""),45218.0)</f>
        <v>45218</v>
      </c>
      <c r="AM54" s="18"/>
      <c r="AN54" s="5">
        <f>IFERROR(__xludf.DUMMYFUNCTION("""COMPUTED_VALUE"""),45219.0)</f>
        <v>45219</v>
      </c>
      <c r="AO54" s="18"/>
      <c r="AP54" s="5">
        <f>IFERROR(__xludf.DUMMYFUNCTION("""COMPUTED_VALUE"""),45220.0)</f>
        <v>45220</v>
      </c>
      <c r="AQ54" s="18"/>
      <c r="AR54" s="5">
        <f>IFERROR(__xludf.DUMMYFUNCTION("""COMPUTED_VALUE"""),45221.0)</f>
        <v>45221</v>
      </c>
      <c r="AS54" s="18"/>
      <c r="AT54" s="5">
        <f>IFERROR(__xludf.DUMMYFUNCTION("""COMPUTED_VALUE"""),45222.0)</f>
        <v>45222</v>
      </c>
      <c r="AU54" s="18"/>
      <c r="AV54" s="5">
        <f>IFERROR(__xludf.DUMMYFUNCTION("""COMPUTED_VALUE"""),45223.0)</f>
        <v>45223</v>
      </c>
      <c r="AW54" s="18"/>
      <c r="AX54" s="5">
        <f>IFERROR(__xludf.DUMMYFUNCTION("""COMPUTED_VALUE"""),45224.0)</f>
        <v>45224</v>
      </c>
      <c r="AY54" s="18"/>
      <c r="AZ54" s="5">
        <f>IFERROR(__xludf.DUMMYFUNCTION("""COMPUTED_VALUE"""),45225.0)</f>
        <v>45225</v>
      </c>
      <c r="BA54" s="18"/>
      <c r="BB54" s="5">
        <f>IFERROR(__xludf.DUMMYFUNCTION("""COMPUTED_VALUE"""),45226.0)</f>
        <v>45226</v>
      </c>
      <c r="BC54" s="18"/>
      <c r="BD54" s="5">
        <f>IFERROR(__xludf.DUMMYFUNCTION("""COMPUTED_VALUE"""),45227.0)</f>
        <v>45227</v>
      </c>
      <c r="BE54" s="18"/>
      <c r="BF54" s="5">
        <f>IFERROR(__xludf.DUMMYFUNCTION("""COMPUTED_VALUE"""),45228.0)</f>
        <v>45228</v>
      </c>
      <c r="BG54" s="18"/>
      <c r="BH54" s="5">
        <f>IFERROR(__xludf.DUMMYFUNCTION("""COMPUTED_VALUE"""),45229.0)</f>
        <v>45229</v>
      </c>
      <c r="BI54" s="18"/>
      <c r="BJ54" s="5">
        <f>IFERROR(__xludf.DUMMYFUNCTION("""COMPUTED_VALUE"""),45230.0)</f>
        <v>45230</v>
      </c>
      <c r="BK54" s="18"/>
      <c r="BL54" s="7" t="str">
        <f>IFERROR(__xludf.DUMMYFUNCTION("""COMPUTED_VALUE"""),"HORAS EXTRA")</f>
        <v>HORAS EXTRA</v>
      </c>
    </row>
    <row r="5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10"/>
    </row>
    <row r="56" ht="79.5" customHeight="1">
      <c r="B56" s="11"/>
      <c r="D56" s="11"/>
      <c r="F56" s="11"/>
      <c r="H56" s="11"/>
      <c r="J56" s="11"/>
      <c r="L56" s="11"/>
      <c r="N56" s="11"/>
      <c r="P56" s="11"/>
      <c r="R56" s="11"/>
      <c r="T56" s="11"/>
      <c r="V56" s="11"/>
      <c r="X56" s="11"/>
      <c r="Z56" s="11"/>
      <c r="AB56" s="11"/>
      <c r="AD56" s="11"/>
      <c r="AF56" s="11"/>
      <c r="AH56" s="11"/>
      <c r="AJ56" s="11"/>
      <c r="AL56" s="11"/>
      <c r="AN56" s="11"/>
      <c r="AP56" s="11"/>
      <c r="AR56" s="11"/>
      <c r="AT56" s="11"/>
      <c r="AV56" s="11"/>
      <c r="AX56" s="11"/>
      <c r="AZ56" s="11"/>
      <c r="BB56" s="11"/>
      <c r="BD56" s="11"/>
      <c r="BF56" s="11"/>
      <c r="BH56" s="11"/>
      <c r="BJ56" s="11"/>
      <c r="BL56" s="10"/>
    </row>
    <row r="57">
      <c r="A57" s="12" t="str">
        <f>IFERROR(__xludf.DUMMYFUNCTION("""COMPUTED_VALUE"""),"HORAS EXTRA/PRIMA ALIMENTICIA")</f>
        <v>HORAS EXTRA/PRIMA ALIMENTICIA</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
        <f>IFERROR(__xludf.DUMMYFUNCTION("""COMPUTED_VALUE"""),0.0)</f>
        <v>0</v>
      </c>
    </row>
    <row r="58">
      <c r="A58" s="4" t="str">
        <f>IFERROR(__xludf.DUMMYFUNCTION("""COMPUTED_VALUE"""),"NOMBRE")</f>
        <v>NOMBRE</v>
      </c>
      <c r="B58" s="5">
        <f>IFERROR(__xludf.DUMMYFUNCTION("""COMPUTED_VALUE"""),45200.0)</f>
        <v>45200</v>
      </c>
      <c r="C58" s="6"/>
      <c r="D58" s="5">
        <f>IFERROR(__xludf.DUMMYFUNCTION("""COMPUTED_VALUE"""),45201.0)</f>
        <v>45201</v>
      </c>
      <c r="E58" s="6"/>
      <c r="F58" s="5">
        <f>IFERROR(__xludf.DUMMYFUNCTION("""COMPUTED_VALUE"""),45202.0)</f>
        <v>45202</v>
      </c>
      <c r="G58" s="6"/>
      <c r="H58" s="5">
        <f>IFERROR(__xludf.DUMMYFUNCTION("""COMPUTED_VALUE"""),45203.0)</f>
        <v>45203</v>
      </c>
      <c r="I58" s="6"/>
      <c r="J58" s="5">
        <f>IFERROR(__xludf.DUMMYFUNCTION("""COMPUTED_VALUE"""),45204.0)</f>
        <v>45204</v>
      </c>
      <c r="K58" s="6"/>
      <c r="L58" s="5">
        <f>IFERROR(__xludf.DUMMYFUNCTION("""COMPUTED_VALUE"""),45205.0)</f>
        <v>45205</v>
      </c>
      <c r="M58" s="6"/>
      <c r="N58" s="5">
        <f>IFERROR(__xludf.DUMMYFUNCTION("""COMPUTED_VALUE"""),45206.0)</f>
        <v>45206</v>
      </c>
      <c r="O58" s="18"/>
      <c r="P58" s="5">
        <f>IFERROR(__xludf.DUMMYFUNCTION("""COMPUTED_VALUE"""),45207.0)</f>
        <v>45207</v>
      </c>
      <c r="Q58" s="6"/>
      <c r="R58" s="5">
        <f>IFERROR(__xludf.DUMMYFUNCTION("""COMPUTED_VALUE"""),45208.0)</f>
        <v>45208</v>
      </c>
      <c r="S58" s="6"/>
      <c r="T58" s="5">
        <f>IFERROR(__xludf.DUMMYFUNCTION("""COMPUTED_VALUE"""),45209.0)</f>
        <v>45209</v>
      </c>
      <c r="U58" s="18"/>
      <c r="V58" s="5">
        <f>IFERROR(__xludf.DUMMYFUNCTION("""COMPUTED_VALUE"""),45210.0)</f>
        <v>45210</v>
      </c>
      <c r="W58" s="18"/>
      <c r="X58" s="5">
        <f>IFERROR(__xludf.DUMMYFUNCTION("""COMPUTED_VALUE"""),45211.0)</f>
        <v>45211</v>
      </c>
      <c r="Y58" s="18"/>
      <c r="Z58" s="5">
        <f>IFERROR(__xludf.DUMMYFUNCTION("""COMPUTED_VALUE"""),45212.0)</f>
        <v>45212</v>
      </c>
      <c r="AA58" s="18"/>
      <c r="AB58" s="5">
        <f>IFERROR(__xludf.DUMMYFUNCTION("""COMPUTED_VALUE"""),45213.0)</f>
        <v>45213</v>
      </c>
      <c r="AC58" s="18"/>
      <c r="AD58" s="5">
        <f>IFERROR(__xludf.DUMMYFUNCTION("""COMPUTED_VALUE"""),45214.0)</f>
        <v>45214</v>
      </c>
      <c r="AE58" s="18"/>
      <c r="AF58" s="5">
        <f>IFERROR(__xludf.DUMMYFUNCTION("""COMPUTED_VALUE"""),45215.0)</f>
        <v>45215</v>
      </c>
      <c r="AG58" s="18"/>
      <c r="AH58" s="5">
        <f>IFERROR(__xludf.DUMMYFUNCTION("""COMPUTED_VALUE"""),45216.0)</f>
        <v>45216</v>
      </c>
      <c r="AI58" s="18"/>
      <c r="AJ58" s="5">
        <f>IFERROR(__xludf.DUMMYFUNCTION("""COMPUTED_VALUE"""),45217.0)</f>
        <v>45217</v>
      </c>
      <c r="AK58" s="18"/>
      <c r="AL58" s="5">
        <f>IFERROR(__xludf.DUMMYFUNCTION("""COMPUTED_VALUE"""),45218.0)</f>
        <v>45218</v>
      </c>
      <c r="AM58" s="18"/>
      <c r="AN58" s="5">
        <f>IFERROR(__xludf.DUMMYFUNCTION("""COMPUTED_VALUE"""),45219.0)</f>
        <v>45219</v>
      </c>
      <c r="AO58" s="18"/>
      <c r="AP58" s="5">
        <f>IFERROR(__xludf.DUMMYFUNCTION("""COMPUTED_VALUE"""),45220.0)</f>
        <v>45220</v>
      </c>
      <c r="AQ58" s="18"/>
      <c r="AR58" s="5">
        <f>IFERROR(__xludf.DUMMYFUNCTION("""COMPUTED_VALUE"""),45221.0)</f>
        <v>45221</v>
      </c>
      <c r="AS58" s="18"/>
      <c r="AT58" s="5">
        <f>IFERROR(__xludf.DUMMYFUNCTION("""COMPUTED_VALUE"""),45222.0)</f>
        <v>45222</v>
      </c>
      <c r="AU58" s="18"/>
      <c r="AV58" s="5">
        <f>IFERROR(__xludf.DUMMYFUNCTION("""COMPUTED_VALUE"""),45223.0)</f>
        <v>45223</v>
      </c>
      <c r="AW58" s="18"/>
      <c r="AX58" s="5">
        <f>IFERROR(__xludf.DUMMYFUNCTION("""COMPUTED_VALUE"""),45224.0)</f>
        <v>45224</v>
      </c>
      <c r="AY58" s="18"/>
      <c r="AZ58" s="5">
        <f>IFERROR(__xludf.DUMMYFUNCTION("""COMPUTED_VALUE"""),45225.0)</f>
        <v>45225</v>
      </c>
      <c r="BA58" s="18"/>
      <c r="BB58" s="5">
        <f>IFERROR(__xludf.DUMMYFUNCTION("""COMPUTED_VALUE"""),45226.0)</f>
        <v>45226</v>
      </c>
      <c r="BC58" s="18"/>
      <c r="BD58" s="5">
        <f>IFERROR(__xludf.DUMMYFUNCTION("""COMPUTED_VALUE"""),45227.0)</f>
        <v>45227</v>
      </c>
      <c r="BE58" s="18"/>
      <c r="BF58" s="5">
        <f>IFERROR(__xludf.DUMMYFUNCTION("""COMPUTED_VALUE"""),45228.0)</f>
        <v>45228</v>
      </c>
      <c r="BG58" s="18"/>
      <c r="BH58" s="5">
        <f>IFERROR(__xludf.DUMMYFUNCTION("""COMPUTED_VALUE"""),45229.0)</f>
        <v>45229</v>
      </c>
      <c r="BI58" s="18"/>
      <c r="BJ58" s="5">
        <f>IFERROR(__xludf.DUMMYFUNCTION("""COMPUTED_VALUE"""),45230.0)</f>
        <v>45230</v>
      </c>
      <c r="BK58" s="18"/>
      <c r="BL58" s="7" t="str">
        <f>IFERROR(__xludf.DUMMYFUNCTION("""COMPUTED_VALUE"""),"HORAS EXTRA")</f>
        <v>HORAS EXTRA</v>
      </c>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10"/>
    </row>
    <row r="60" ht="79.5" customHeight="1">
      <c r="B60" s="11"/>
      <c r="D60" s="11"/>
      <c r="F60" s="11"/>
      <c r="H60" s="11"/>
      <c r="J60" s="11"/>
      <c r="L60" s="11"/>
      <c r="N60" s="11"/>
      <c r="P60" s="11"/>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0"/>
    </row>
    <row r="61">
      <c r="A61" s="12" t="str">
        <f>IFERROR(__xludf.DUMMYFUNCTION("""COMPUTED_VALUE"""),"HORAS EXTRA/PRIMA ALIMENTICIA")</f>
        <v>HORAS EXTRA/PRIMA ALIMENTICIA</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
        <f>IFERROR(__xludf.DUMMYFUNCTION("""COMPUTED_VALUE"""),0.0)</f>
        <v>0</v>
      </c>
    </row>
    <row r="62">
      <c r="A62" s="4" t="str">
        <f>IFERROR(__xludf.DUMMYFUNCTION("""COMPUTED_VALUE"""),"NOMBRE")</f>
        <v>NOMBRE</v>
      </c>
      <c r="B62" s="5">
        <f>IFERROR(__xludf.DUMMYFUNCTION("""COMPUTED_VALUE"""),45200.0)</f>
        <v>45200</v>
      </c>
      <c r="C62" s="6"/>
      <c r="D62" s="5">
        <f>IFERROR(__xludf.DUMMYFUNCTION("""COMPUTED_VALUE"""),45201.0)</f>
        <v>45201</v>
      </c>
      <c r="E62" s="6"/>
      <c r="F62" s="5">
        <f>IFERROR(__xludf.DUMMYFUNCTION("""COMPUTED_VALUE"""),45202.0)</f>
        <v>45202</v>
      </c>
      <c r="G62" s="6"/>
      <c r="H62" s="5">
        <f>IFERROR(__xludf.DUMMYFUNCTION("""COMPUTED_VALUE"""),45203.0)</f>
        <v>45203</v>
      </c>
      <c r="I62" s="6"/>
      <c r="J62" s="5">
        <f>IFERROR(__xludf.DUMMYFUNCTION("""COMPUTED_VALUE"""),45204.0)</f>
        <v>45204</v>
      </c>
      <c r="K62" s="6"/>
      <c r="L62" s="5">
        <f>IFERROR(__xludf.DUMMYFUNCTION("""COMPUTED_VALUE"""),45205.0)</f>
        <v>45205</v>
      </c>
      <c r="M62" s="6"/>
      <c r="N62" s="5">
        <f>IFERROR(__xludf.DUMMYFUNCTION("""COMPUTED_VALUE"""),45206.0)</f>
        <v>45206</v>
      </c>
      <c r="O62" s="18"/>
      <c r="P62" s="5">
        <f>IFERROR(__xludf.DUMMYFUNCTION("""COMPUTED_VALUE"""),45207.0)</f>
        <v>45207</v>
      </c>
      <c r="Q62" s="6"/>
      <c r="R62" s="5">
        <f>IFERROR(__xludf.DUMMYFUNCTION("""COMPUTED_VALUE"""),45208.0)</f>
        <v>45208</v>
      </c>
      <c r="S62" s="6"/>
      <c r="T62" s="5">
        <f>IFERROR(__xludf.DUMMYFUNCTION("""COMPUTED_VALUE"""),45209.0)</f>
        <v>45209</v>
      </c>
      <c r="U62" s="18"/>
      <c r="V62" s="5">
        <f>IFERROR(__xludf.DUMMYFUNCTION("""COMPUTED_VALUE"""),45210.0)</f>
        <v>45210</v>
      </c>
      <c r="W62" s="18"/>
      <c r="X62" s="5">
        <f>IFERROR(__xludf.DUMMYFUNCTION("""COMPUTED_VALUE"""),45211.0)</f>
        <v>45211</v>
      </c>
      <c r="Y62" s="18"/>
      <c r="Z62" s="5">
        <f>IFERROR(__xludf.DUMMYFUNCTION("""COMPUTED_VALUE"""),45212.0)</f>
        <v>45212</v>
      </c>
      <c r="AA62" s="18"/>
      <c r="AB62" s="5">
        <f>IFERROR(__xludf.DUMMYFUNCTION("""COMPUTED_VALUE"""),45213.0)</f>
        <v>45213</v>
      </c>
      <c r="AC62" s="18"/>
      <c r="AD62" s="5">
        <f>IFERROR(__xludf.DUMMYFUNCTION("""COMPUTED_VALUE"""),45214.0)</f>
        <v>45214</v>
      </c>
      <c r="AE62" s="18"/>
      <c r="AF62" s="5">
        <f>IFERROR(__xludf.DUMMYFUNCTION("""COMPUTED_VALUE"""),45215.0)</f>
        <v>45215</v>
      </c>
      <c r="AG62" s="18"/>
      <c r="AH62" s="5">
        <f>IFERROR(__xludf.DUMMYFUNCTION("""COMPUTED_VALUE"""),45216.0)</f>
        <v>45216</v>
      </c>
      <c r="AI62" s="18"/>
      <c r="AJ62" s="5">
        <f>IFERROR(__xludf.DUMMYFUNCTION("""COMPUTED_VALUE"""),45217.0)</f>
        <v>45217</v>
      </c>
      <c r="AK62" s="18"/>
      <c r="AL62" s="5">
        <f>IFERROR(__xludf.DUMMYFUNCTION("""COMPUTED_VALUE"""),45218.0)</f>
        <v>45218</v>
      </c>
      <c r="AM62" s="18"/>
      <c r="AN62" s="5">
        <f>IFERROR(__xludf.DUMMYFUNCTION("""COMPUTED_VALUE"""),45219.0)</f>
        <v>45219</v>
      </c>
      <c r="AO62" s="18"/>
      <c r="AP62" s="5">
        <f>IFERROR(__xludf.DUMMYFUNCTION("""COMPUTED_VALUE"""),45220.0)</f>
        <v>45220</v>
      </c>
      <c r="AQ62" s="18"/>
      <c r="AR62" s="5">
        <f>IFERROR(__xludf.DUMMYFUNCTION("""COMPUTED_VALUE"""),45221.0)</f>
        <v>45221</v>
      </c>
      <c r="AS62" s="18"/>
      <c r="AT62" s="5">
        <f>IFERROR(__xludf.DUMMYFUNCTION("""COMPUTED_VALUE"""),45222.0)</f>
        <v>45222</v>
      </c>
      <c r="AU62" s="18"/>
      <c r="AV62" s="5">
        <f>IFERROR(__xludf.DUMMYFUNCTION("""COMPUTED_VALUE"""),45223.0)</f>
        <v>45223</v>
      </c>
      <c r="AW62" s="18"/>
      <c r="AX62" s="5">
        <f>IFERROR(__xludf.DUMMYFUNCTION("""COMPUTED_VALUE"""),45224.0)</f>
        <v>45224</v>
      </c>
      <c r="AY62" s="18"/>
      <c r="AZ62" s="5">
        <f>IFERROR(__xludf.DUMMYFUNCTION("""COMPUTED_VALUE"""),45225.0)</f>
        <v>45225</v>
      </c>
      <c r="BA62" s="18"/>
      <c r="BB62" s="5">
        <f>IFERROR(__xludf.DUMMYFUNCTION("""COMPUTED_VALUE"""),45226.0)</f>
        <v>45226</v>
      </c>
      <c r="BC62" s="18"/>
      <c r="BD62" s="5">
        <f>IFERROR(__xludf.DUMMYFUNCTION("""COMPUTED_VALUE"""),45227.0)</f>
        <v>45227</v>
      </c>
      <c r="BE62" s="18"/>
      <c r="BF62" s="5">
        <f>IFERROR(__xludf.DUMMYFUNCTION("""COMPUTED_VALUE"""),45228.0)</f>
        <v>45228</v>
      </c>
      <c r="BG62" s="18"/>
      <c r="BH62" s="5">
        <f>IFERROR(__xludf.DUMMYFUNCTION("""COMPUTED_VALUE"""),45229.0)</f>
        <v>45229</v>
      </c>
      <c r="BI62" s="18"/>
      <c r="BJ62" s="5">
        <f>IFERROR(__xludf.DUMMYFUNCTION("""COMPUTED_VALUE"""),45230.0)</f>
        <v>45230</v>
      </c>
      <c r="BK62" s="18"/>
      <c r="BL62" s="7" t="str">
        <f>IFERROR(__xludf.DUMMYFUNCTION("""COMPUTED_VALUE"""),"HORAS EXTRA")</f>
        <v>HORAS EXTRA</v>
      </c>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10"/>
    </row>
    <row r="64" ht="79.5" customHeight="1">
      <c r="B64" s="11"/>
      <c r="D64" s="11"/>
      <c r="F64" s="11"/>
      <c r="H64" s="11"/>
      <c r="J64" s="11"/>
      <c r="L64" s="11"/>
      <c r="N64" s="11"/>
      <c r="P64" s="11"/>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0"/>
    </row>
    <row r="65">
      <c r="A65" s="12" t="str">
        <f>IFERROR(__xludf.DUMMYFUNCTION("""COMPUTED_VALUE"""),"HORAS EXTRA/PRIMA ALIMENTICIA")</f>
        <v>HORAS EXTRA/PRIMA ALIMENTICIA</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
        <f>IFERROR(__xludf.DUMMYFUNCTION("""COMPUTED_VALUE"""),0.0)</f>
        <v>0</v>
      </c>
    </row>
    <row r="66">
      <c r="A66" s="4" t="str">
        <f>IFERROR(__xludf.DUMMYFUNCTION("""COMPUTED_VALUE"""),"NOMBRE")</f>
        <v>NOMBRE</v>
      </c>
      <c r="B66" s="5">
        <f>IFERROR(__xludf.DUMMYFUNCTION("""COMPUTED_VALUE"""),45200.0)</f>
        <v>45200</v>
      </c>
      <c r="C66" s="6"/>
      <c r="D66" s="5">
        <f>IFERROR(__xludf.DUMMYFUNCTION("""COMPUTED_VALUE"""),45201.0)</f>
        <v>45201</v>
      </c>
      <c r="E66" s="6"/>
      <c r="F66" s="5">
        <f>IFERROR(__xludf.DUMMYFUNCTION("""COMPUTED_VALUE"""),45202.0)</f>
        <v>45202</v>
      </c>
      <c r="G66" s="6"/>
      <c r="H66" s="5">
        <f>IFERROR(__xludf.DUMMYFUNCTION("""COMPUTED_VALUE"""),45203.0)</f>
        <v>45203</v>
      </c>
      <c r="I66" s="6"/>
      <c r="J66" s="5">
        <f>IFERROR(__xludf.DUMMYFUNCTION("""COMPUTED_VALUE"""),45204.0)</f>
        <v>45204</v>
      </c>
      <c r="K66" s="6"/>
      <c r="L66" s="5">
        <f>IFERROR(__xludf.DUMMYFUNCTION("""COMPUTED_VALUE"""),45205.0)</f>
        <v>45205</v>
      </c>
      <c r="M66" s="6"/>
      <c r="N66" s="5">
        <f>IFERROR(__xludf.DUMMYFUNCTION("""COMPUTED_VALUE"""),45206.0)</f>
        <v>45206</v>
      </c>
      <c r="O66" s="18"/>
      <c r="P66" s="5">
        <f>IFERROR(__xludf.DUMMYFUNCTION("""COMPUTED_VALUE"""),45207.0)</f>
        <v>45207</v>
      </c>
      <c r="Q66" s="6"/>
      <c r="R66" s="5">
        <f>IFERROR(__xludf.DUMMYFUNCTION("""COMPUTED_VALUE"""),45208.0)</f>
        <v>45208</v>
      </c>
      <c r="S66" s="6"/>
      <c r="T66" s="5">
        <f>IFERROR(__xludf.DUMMYFUNCTION("""COMPUTED_VALUE"""),45209.0)</f>
        <v>45209</v>
      </c>
      <c r="U66" s="18"/>
      <c r="V66" s="5">
        <f>IFERROR(__xludf.DUMMYFUNCTION("""COMPUTED_VALUE"""),45210.0)</f>
        <v>45210</v>
      </c>
      <c r="W66" s="18"/>
      <c r="X66" s="5">
        <f>IFERROR(__xludf.DUMMYFUNCTION("""COMPUTED_VALUE"""),45211.0)</f>
        <v>45211</v>
      </c>
      <c r="Y66" s="18"/>
      <c r="Z66" s="5">
        <f>IFERROR(__xludf.DUMMYFUNCTION("""COMPUTED_VALUE"""),45212.0)</f>
        <v>45212</v>
      </c>
      <c r="AA66" s="18"/>
      <c r="AB66" s="5">
        <f>IFERROR(__xludf.DUMMYFUNCTION("""COMPUTED_VALUE"""),45213.0)</f>
        <v>45213</v>
      </c>
      <c r="AC66" s="18"/>
      <c r="AD66" s="5">
        <f>IFERROR(__xludf.DUMMYFUNCTION("""COMPUTED_VALUE"""),45214.0)</f>
        <v>45214</v>
      </c>
      <c r="AE66" s="18"/>
      <c r="AF66" s="5">
        <f>IFERROR(__xludf.DUMMYFUNCTION("""COMPUTED_VALUE"""),45215.0)</f>
        <v>45215</v>
      </c>
      <c r="AG66" s="18"/>
      <c r="AH66" s="5">
        <f>IFERROR(__xludf.DUMMYFUNCTION("""COMPUTED_VALUE"""),45216.0)</f>
        <v>45216</v>
      </c>
      <c r="AI66" s="18"/>
      <c r="AJ66" s="5">
        <f>IFERROR(__xludf.DUMMYFUNCTION("""COMPUTED_VALUE"""),45217.0)</f>
        <v>45217</v>
      </c>
      <c r="AK66" s="18"/>
      <c r="AL66" s="5">
        <f>IFERROR(__xludf.DUMMYFUNCTION("""COMPUTED_VALUE"""),45218.0)</f>
        <v>45218</v>
      </c>
      <c r="AM66" s="18"/>
      <c r="AN66" s="5">
        <f>IFERROR(__xludf.DUMMYFUNCTION("""COMPUTED_VALUE"""),45219.0)</f>
        <v>45219</v>
      </c>
      <c r="AO66" s="18"/>
      <c r="AP66" s="5">
        <f>IFERROR(__xludf.DUMMYFUNCTION("""COMPUTED_VALUE"""),45220.0)</f>
        <v>45220</v>
      </c>
      <c r="AQ66" s="18"/>
      <c r="AR66" s="5">
        <f>IFERROR(__xludf.DUMMYFUNCTION("""COMPUTED_VALUE"""),45221.0)</f>
        <v>45221</v>
      </c>
      <c r="AS66" s="18"/>
      <c r="AT66" s="5">
        <f>IFERROR(__xludf.DUMMYFUNCTION("""COMPUTED_VALUE"""),45222.0)</f>
        <v>45222</v>
      </c>
      <c r="AU66" s="18"/>
      <c r="AV66" s="5">
        <f>IFERROR(__xludf.DUMMYFUNCTION("""COMPUTED_VALUE"""),45223.0)</f>
        <v>45223</v>
      </c>
      <c r="AW66" s="18"/>
      <c r="AX66" s="5">
        <f>IFERROR(__xludf.DUMMYFUNCTION("""COMPUTED_VALUE"""),45224.0)</f>
        <v>45224</v>
      </c>
      <c r="AY66" s="18"/>
      <c r="AZ66" s="5">
        <f>IFERROR(__xludf.DUMMYFUNCTION("""COMPUTED_VALUE"""),45225.0)</f>
        <v>45225</v>
      </c>
      <c r="BA66" s="18"/>
      <c r="BB66" s="5">
        <f>IFERROR(__xludf.DUMMYFUNCTION("""COMPUTED_VALUE"""),45226.0)</f>
        <v>45226</v>
      </c>
      <c r="BC66" s="18"/>
      <c r="BD66" s="5">
        <f>IFERROR(__xludf.DUMMYFUNCTION("""COMPUTED_VALUE"""),45227.0)</f>
        <v>45227</v>
      </c>
      <c r="BE66" s="18"/>
      <c r="BF66" s="5">
        <f>IFERROR(__xludf.DUMMYFUNCTION("""COMPUTED_VALUE"""),45228.0)</f>
        <v>45228</v>
      </c>
      <c r="BG66" s="18"/>
      <c r="BH66" s="5">
        <f>IFERROR(__xludf.DUMMYFUNCTION("""COMPUTED_VALUE"""),45229.0)</f>
        <v>45229</v>
      </c>
      <c r="BI66" s="18"/>
      <c r="BJ66" s="5">
        <f>IFERROR(__xludf.DUMMYFUNCTION("""COMPUTED_VALUE"""),45230.0)</f>
        <v>45230</v>
      </c>
      <c r="BK66" s="18"/>
      <c r="BL66" s="7" t="str">
        <f>IFERROR(__xludf.DUMMYFUNCTION("""COMPUTED_VALUE"""),"HORAS EXTRA")</f>
        <v>HORAS EXTRA</v>
      </c>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0"/>
    </row>
    <row r="68" ht="79.5" customHeight="1">
      <c r="B68" s="11"/>
      <c r="D68" s="11"/>
      <c r="F68" s="11"/>
      <c r="H68" s="11"/>
      <c r="J68" s="11"/>
      <c r="L68" s="11"/>
      <c r="N68" s="11"/>
      <c r="P68" s="11"/>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0"/>
    </row>
    <row r="69">
      <c r="A69" s="12" t="str">
        <f>IFERROR(__xludf.DUMMYFUNCTION("""COMPUTED_VALUE"""),"HORAS EXTRA/PRIMA ALIMENTICIA")</f>
        <v>HORAS EXTRA/PRIMA ALIMENTICIA</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
        <f>IFERROR(__xludf.DUMMYFUNCTION("""COMPUTED_VALUE"""),0.0)</f>
        <v>0</v>
      </c>
    </row>
    <row r="70">
      <c r="A70" s="4" t="str">
        <f>IFERROR(__xludf.DUMMYFUNCTION("""COMPUTED_VALUE"""),"NOMBRE")</f>
        <v>NOMBRE</v>
      </c>
      <c r="B70" s="5">
        <f>IFERROR(__xludf.DUMMYFUNCTION("""COMPUTED_VALUE"""),45200.0)</f>
        <v>45200</v>
      </c>
      <c r="C70" s="6"/>
      <c r="D70" s="5">
        <f>IFERROR(__xludf.DUMMYFUNCTION("""COMPUTED_VALUE"""),45201.0)</f>
        <v>45201</v>
      </c>
      <c r="E70" s="6"/>
      <c r="F70" s="5">
        <f>IFERROR(__xludf.DUMMYFUNCTION("""COMPUTED_VALUE"""),45202.0)</f>
        <v>45202</v>
      </c>
      <c r="G70" s="6"/>
      <c r="H70" s="5">
        <f>IFERROR(__xludf.DUMMYFUNCTION("""COMPUTED_VALUE"""),45203.0)</f>
        <v>45203</v>
      </c>
      <c r="I70" s="6"/>
      <c r="J70" s="5">
        <f>IFERROR(__xludf.DUMMYFUNCTION("""COMPUTED_VALUE"""),45204.0)</f>
        <v>45204</v>
      </c>
      <c r="K70" s="6"/>
      <c r="L70" s="5">
        <f>IFERROR(__xludf.DUMMYFUNCTION("""COMPUTED_VALUE"""),45205.0)</f>
        <v>45205</v>
      </c>
      <c r="M70" s="6"/>
      <c r="N70" s="5">
        <f>IFERROR(__xludf.DUMMYFUNCTION("""COMPUTED_VALUE"""),45206.0)</f>
        <v>45206</v>
      </c>
      <c r="O70" s="18"/>
      <c r="P70" s="5">
        <f>IFERROR(__xludf.DUMMYFUNCTION("""COMPUTED_VALUE"""),45207.0)</f>
        <v>45207</v>
      </c>
      <c r="Q70" s="6"/>
      <c r="R70" s="5">
        <f>IFERROR(__xludf.DUMMYFUNCTION("""COMPUTED_VALUE"""),45208.0)</f>
        <v>45208</v>
      </c>
      <c r="S70" s="6"/>
      <c r="T70" s="5">
        <f>IFERROR(__xludf.DUMMYFUNCTION("""COMPUTED_VALUE"""),45209.0)</f>
        <v>45209</v>
      </c>
      <c r="U70" s="18"/>
      <c r="V70" s="5">
        <f>IFERROR(__xludf.DUMMYFUNCTION("""COMPUTED_VALUE"""),45210.0)</f>
        <v>45210</v>
      </c>
      <c r="W70" s="18"/>
      <c r="X70" s="5">
        <f>IFERROR(__xludf.DUMMYFUNCTION("""COMPUTED_VALUE"""),45211.0)</f>
        <v>45211</v>
      </c>
      <c r="Y70" s="18"/>
      <c r="Z70" s="5">
        <f>IFERROR(__xludf.DUMMYFUNCTION("""COMPUTED_VALUE"""),45212.0)</f>
        <v>45212</v>
      </c>
      <c r="AA70" s="18"/>
      <c r="AB70" s="5">
        <f>IFERROR(__xludf.DUMMYFUNCTION("""COMPUTED_VALUE"""),45213.0)</f>
        <v>45213</v>
      </c>
      <c r="AC70" s="18"/>
      <c r="AD70" s="5">
        <f>IFERROR(__xludf.DUMMYFUNCTION("""COMPUTED_VALUE"""),45214.0)</f>
        <v>45214</v>
      </c>
      <c r="AE70" s="18"/>
      <c r="AF70" s="5">
        <f>IFERROR(__xludf.DUMMYFUNCTION("""COMPUTED_VALUE"""),45215.0)</f>
        <v>45215</v>
      </c>
      <c r="AG70" s="18"/>
      <c r="AH70" s="5">
        <f>IFERROR(__xludf.DUMMYFUNCTION("""COMPUTED_VALUE"""),45216.0)</f>
        <v>45216</v>
      </c>
      <c r="AI70" s="18"/>
      <c r="AJ70" s="5">
        <f>IFERROR(__xludf.DUMMYFUNCTION("""COMPUTED_VALUE"""),45217.0)</f>
        <v>45217</v>
      </c>
      <c r="AK70" s="18"/>
      <c r="AL70" s="5">
        <f>IFERROR(__xludf.DUMMYFUNCTION("""COMPUTED_VALUE"""),45218.0)</f>
        <v>45218</v>
      </c>
      <c r="AM70" s="18"/>
      <c r="AN70" s="5">
        <f>IFERROR(__xludf.DUMMYFUNCTION("""COMPUTED_VALUE"""),45219.0)</f>
        <v>45219</v>
      </c>
      <c r="AO70" s="18"/>
      <c r="AP70" s="5">
        <f>IFERROR(__xludf.DUMMYFUNCTION("""COMPUTED_VALUE"""),45220.0)</f>
        <v>45220</v>
      </c>
      <c r="AQ70" s="18"/>
      <c r="AR70" s="5">
        <f>IFERROR(__xludf.DUMMYFUNCTION("""COMPUTED_VALUE"""),45221.0)</f>
        <v>45221</v>
      </c>
      <c r="AS70" s="18"/>
      <c r="AT70" s="5">
        <f>IFERROR(__xludf.DUMMYFUNCTION("""COMPUTED_VALUE"""),45222.0)</f>
        <v>45222</v>
      </c>
      <c r="AU70" s="18"/>
      <c r="AV70" s="5">
        <f>IFERROR(__xludf.DUMMYFUNCTION("""COMPUTED_VALUE"""),45223.0)</f>
        <v>45223</v>
      </c>
      <c r="AW70" s="18"/>
      <c r="AX70" s="5">
        <f>IFERROR(__xludf.DUMMYFUNCTION("""COMPUTED_VALUE"""),45224.0)</f>
        <v>45224</v>
      </c>
      <c r="AY70" s="18"/>
      <c r="AZ70" s="5">
        <f>IFERROR(__xludf.DUMMYFUNCTION("""COMPUTED_VALUE"""),45225.0)</f>
        <v>45225</v>
      </c>
      <c r="BA70" s="18"/>
      <c r="BB70" s="5">
        <f>IFERROR(__xludf.DUMMYFUNCTION("""COMPUTED_VALUE"""),45226.0)</f>
        <v>45226</v>
      </c>
      <c r="BC70" s="18"/>
      <c r="BD70" s="5">
        <f>IFERROR(__xludf.DUMMYFUNCTION("""COMPUTED_VALUE"""),45227.0)</f>
        <v>45227</v>
      </c>
      <c r="BE70" s="18"/>
      <c r="BF70" s="5">
        <f>IFERROR(__xludf.DUMMYFUNCTION("""COMPUTED_VALUE"""),45228.0)</f>
        <v>45228</v>
      </c>
      <c r="BG70" s="18"/>
      <c r="BH70" s="5">
        <f>IFERROR(__xludf.DUMMYFUNCTION("""COMPUTED_VALUE"""),45229.0)</f>
        <v>45229</v>
      </c>
      <c r="BI70" s="18"/>
      <c r="BJ70" s="5">
        <f>IFERROR(__xludf.DUMMYFUNCTION("""COMPUTED_VALUE"""),45230.0)</f>
        <v>45230</v>
      </c>
      <c r="BK70" s="18"/>
      <c r="BL70" s="7" t="str">
        <f>IFERROR(__xludf.DUMMYFUNCTION("""COMPUTED_VALUE"""),"HORAS EXTRA")</f>
        <v>HORAS EXTRA</v>
      </c>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10"/>
    </row>
    <row r="72" ht="79.5" customHeight="1">
      <c r="B72" s="11"/>
      <c r="D72" s="11"/>
      <c r="F72" s="11"/>
      <c r="H72" s="11"/>
      <c r="J72" s="11"/>
      <c r="L72" s="11"/>
      <c r="N72" s="11"/>
      <c r="P72" s="11"/>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0"/>
    </row>
    <row r="73">
      <c r="A73" s="12" t="str">
        <f>IFERROR(__xludf.DUMMYFUNCTION("""COMPUTED_VALUE"""),"HORAS EXTRA/PRIMA ALIMENTICIA")</f>
        <v>HORAS EXTRA/PRIMA ALIMENTICIA</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
        <f>IFERROR(__xludf.DUMMYFUNCTION("""COMPUTED_VALUE"""),0.0)</f>
        <v>0</v>
      </c>
    </row>
    <row r="74">
      <c r="A74" s="4" t="str">
        <f>IFERROR(__xludf.DUMMYFUNCTION("""COMPUTED_VALUE"""),"NOMBRE")</f>
        <v>NOMBRE</v>
      </c>
      <c r="B74" s="5">
        <f>IFERROR(__xludf.DUMMYFUNCTION("""COMPUTED_VALUE"""),45200.0)</f>
        <v>45200</v>
      </c>
      <c r="C74" s="6"/>
      <c r="D74" s="5">
        <f>IFERROR(__xludf.DUMMYFUNCTION("""COMPUTED_VALUE"""),45201.0)</f>
        <v>45201</v>
      </c>
      <c r="E74" s="6"/>
      <c r="F74" s="5">
        <f>IFERROR(__xludf.DUMMYFUNCTION("""COMPUTED_VALUE"""),45202.0)</f>
        <v>45202</v>
      </c>
      <c r="G74" s="6"/>
      <c r="H74" s="5">
        <f>IFERROR(__xludf.DUMMYFUNCTION("""COMPUTED_VALUE"""),45203.0)</f>
        <v>45203</v>
      </c>
      <c r="I74" s="6"/>
      <c r="J74" s="5">
        <f>IFERROR(__xludf.DUMMYFUNCTION("""COMPUTED_VALUE"""),45204.0)</f>
        <v>45204</v>
      </c>
      <c r="K74" s="6"/>
      <c r="L74" s="5">
        <f>IFERROR(__xludf.DUMMYFUNCTION("""COMPUTED_VALUE"""),45205.0)</f>
        <v>45205</v>
      </c>
      <c r="M74" s="6"/>
      <c r="N74" s="5">
        <f>IFERROR(__xludf.DUMMYFUNCTION("""COMPUTED_VALUE"""),45206.0)</f>
        <v>45206</v>
      </c>
      <c r="O74" s="18"/>
      <c r="P74" s="5">
        <f>IFERROR(__xludf.DUMMYFUNCTION("""COMPUTED_VALUE"""),45207.0)</f>
        <v>45207</v>
      </c>
      <c r="Q74" s="6"/>
      <c r="R74" s="5">
        <f>IFERROR(__xludf.DUMMYFUNCTION("""COMPUTED_VALUE"""),45208.0)</f>
        <v>45208</v>
      </c>
      <c r="S74" s="6"/>
      <c r="T74" s="5">
        <f>IFERROR(__xludf.DUMMYFUNCTION("""COMPUTED_VALUE"""),45209.0)</f>
        <v>45209</v>
      </c>
      <c r="U74" s="18"/>
      <c r="V74" s="5">
        <f>IFERROR(__xludf.DUMMYFUNCTION("""COMPUTED_VALUE"""),45210.0)</f>
        <v>45210</v>
      </c>
      <c r="W74" s="18"/>
      <c r="X74" s="5">
        <f>IFERROR(__xludf.DUMMYFUNCTION("""COMPUTED_VALUE"""),45211.0)</f>
        <v>45211</v>
      </c>
      <c r="Y74" s="18"/>
      <c r="Z74" s="5">
        <f>IFERROR(__xludf.DUMMYFUNCTION("""COMPUTED_VALUE"""),45212.0)</f>
        <v>45212</v>
      </c>
      <c r="AA74" s="18"/>
      <c r="AB74" s="5">
        <f>IFERROR(__xludf.DUMMYFUNCTION("""COMPUTED_VALUE"""),45213.0)</f>
        <v>45213</v>
      </c>
      <c r="AC74" s="18"/>
      <c r="AD74" s="5">
        <f>IFERROR(__xludf.DUMMYFUNCTION("""COMPUTED_VALUE"""),45214.0)</f>
        <v>45214</v>
      </c>
      <c r="AE74" s="18"/>
      <c r="AF74" s="5">
        <f>IFERROR(__xludf.DUMMYFUNCTION("""COMPUTED_VALUE"""),45215.0)</f>
        <v>45215</v>
      </c>
      <c r="AG74" s="18"/>
      <c r="AH74" s="5">
        <f>IFERROR(__xludf.DUMMYFUNCTION("""COMPUTED_VALUE"""),45216.0)</f>
        <v>45216</v>
      </c>
      <c r="AI74" s="18"/>
      <c r="AJ74" s="5">
        <f>IFERROR(__xludf.DUMMYFUNCTION("""COMPUTED_VALUE"""),45217.0)</f>
        <v>45217</v>
      </c>
      <c r="AK74" s="18"/>
      <c r="AL74" s="5">
        <f>IFERROR(__xludf.DUMMYFUNCTION("""COMPUTED_VALUE"""),45218.0)</f>
        <v>45218</v>
      </c>
      <c r="AM74" s="18"/>
      <c r="AN74" s="5">
        <f>IFERROR(__xludf.DUMMYFUNCTION("""COMPUTED_VALUE"""),45219.0)</f>
        <v>45219</v>
      </c>
      <c r="AO74" s="18"/>
      <c r="AP74" s="5">
        <f>IFERROR(__xludf.DUMMYFUNCTION("""COMPUTED_VALUE"""),45220.0)</f>
        <v>45220</v>
      </c>
      <c r="AQ74" s="18"/>
      <c r="AR74" s="5">
        <f>IFERROR(__xludf.DUMMYFUNCTION("""COMPUTED_VALUE"""),45221.0)</f>
        <v>45221</v>
      </c>
      <c r="AS74" s="18"/>
      <c r="AT74" s="5">
        <f>IFERROR(__xludf.DUMMYFUNCTION("""COMPUTED_VALUE"""),45222.0)</f>
        <v>45222</v>
      </c>
      <c r="AU74" s="18"/>
      <c r="AV74" s="5">
        <f>IFERROR(__xludf.DUMMYFUNCTION("""COMPUTED_VALUE"""),45223.0)</f>
        <v>45223</v>
      </c>
      <c r="AW74" s="18"/>
      <c r="AX74" s="5">
        <f>IFERROR(__xludf.DUMMYFUNCTION("""COMPUTED_VALUE"""),45224.0)</f>
        <v>45224</v>
      </c>
      <c r="AY74" s="18"/>
      <c r="AZ74" s="5">
        <f>IFERROR(__xludf.DUMMYFUNCTION("""COMPUTED_VALUE"""),45225.0)</f>
        <v>45225</v>
      </c>
      <c r="BA74" s="18"/>
      <c r="BB74" s="5">
        <f>IFERROR(__xludf.DUMMYFUNCTION("""COMPUTED_VALUE"""),45226.0)</f>
        <v>45226</v>
      </c>
      <c r="BC74" s="18"/>
      <c r="BD74" s="5">
        <f>IFERROR(__xludf.DUMMYFUNCTION("""COMPUTED_VALUE"""),45227.0)</f>
        <v>45227</v>
      </c>
      <c r="BE74" s="18"/>
      <c r="BF74" s="5">
        <f>IFERROR(__xludf.DUMMYFUNCTION("""COMPUTED_VALUE"""),45228.0)</f>
        <v>45228</v>
      </c>
      <c r="BG74" s="18"/>
      <c r="BH74" s="5">
        <f>IFERROR(__xludf.DUMMYFUNCTION("""COMPUTED_VALUE"""),45229.0)</f>
        <v>45229</v>
      </c>
      <c r="BI74" s="18"/>
      <c r="BJ74" s="5">
        <f>IFERROR(__xludf.DUMMYFUNCTION("""COMPUTED_VALUE"""),45230.0)</f>
        <v>45230</v>
      </c>
      <c r="BK74" s="18"/>
      <c r="BL74" s="7" t="str">
        <f>IFERROR(__xludf.DUMMYFUNCTION("""COMPUTED_VALUE"""),"HORAS EXTRA")</f>
        <v>HORAS EXTRA</v>
      </c>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10"/>
    </row>
    <row r="76" ht="79.5" customHeight="1">
      <c r="B76" s="11"/>
      <c r="D76" s="11"/>
      <c r="F76" s="11"/>
      <c r="H76" s="11"/>
      <c r="J76" s="11"/>
      <c r="L76" s="11"/>
      <c r="N76" s="11"/>
      <c r="P76" s="11"/>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0"/>
    </row>
    <row r="77">
      <c r="A77" s="12" t="str">
        <f>IFERROR(__xludf.DUMMYFUNCTION("""COMPUTED_VALUE"""),"HORAS EXTRA/PRIMA ALIMENTICIA")</f>
        <v>HORAS EXTRA/PRIMA ALIMENTICIA</v>
      </c>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
        <f>IFERROR(__xludf.DUMMYFUNCTION("""COMPUTED_VALUE"""),0.0)</f>
        <v>0</v>
      </c>
    </row>
    <row r="78">
      <c r="A78" s="4" t="str">
        <f>IFERROR(__xludf.DUMMYFUNCTION("""COMPUTED_VALUE"""),"NOMBRE")</f>
        <v>NOMBRE</v>
      </c>
      <c r="B78" s="5">
        <f>IFERROR(__xludf.DUMMYFUNCTION("""COMPUTED_VALUE"""),45200.0)</f>
        <v>45200</v>
      </c>
      <c r="C78" s="6"/>
      <c r="D78" s="5">
        <f>IFERROR(__xludf.DUMMYFUNCTION("""COMPUTED_VALUE"""),45201.0)</f>
        <v>45201</v>
      </c>
      <c r="E78" s="6"/>
      <c r="F78" s="5">
        <f>IFERROR(__xludf.DUMMYFUNCTION("""COMPUTED_VALUE"""),45202.0)</f>
        <v>45202</v>
      </c>
      <c r="G78" s="6"/>
      <c r="H78" s="5">
        <f>IFERROR(__xludf.DUMMYFUNCTION("""COMPUTED_VALUE"""),45203.0)</f>
        <v>45203</v>
      </c>
      <c r="I78" s="6"/>
      <c r="J78" s="5">
        <f>IFERROR(__xludf.DUMMYFUNCTION("""COMPUTED_VALUE"""),45204.0)</f>
        <v>45204</v>
      </c>
      <c r="K78" s="6"/>
      <c r="L78" s="5">
        <f>IFERROR(__xludf.DUMMYFUNCTION("""COMPUTED_VALUE"""),45205.0)</f>
        <v>45205</v>
      </c>
      <c r="M78" s="6"/>
      <c r="N78" s="5">
        <f>IFERROR(__xludf.DUMMYFUNCTION("""COMPUTED_VALUE"""),45206.0)</f>
        <v>45206</v>
      </c>
      <c r="O78" s="18"/>
      <c r="P78" s="5">
        <f>IFERROR(__xludf.DUMMYFUNCTION("""COMPUTED_VALUE"""),45207.0)</f>
        <v>45207</v>
      </c>
      <c r="Q78" s="6"/>
      <c r="R78" s="5">
        <f>IFERROR(__xludf.DUMMYFUNCTION("""COMPUTED_VALUE"""),45208.0)</f>
        <v>45208</v>
      </c>
      <c r="S78" s="6"/>
      <c r="T78" s="5">
        <f>IFERROR(__xludf.DUMMYFUNCTION("""COMPUTED_VALUE"""),45209.0)</f>
        <v>45209</v>
      </c>
      <c r="U78" s="18"/>
      <c r="V78" s="5">
        <f>IFERROR(__xludf.DUMMYFUNCTION("""COMPUTED_VALUE"""),45210.0)</f>
        <v>45210</v>
      </c>
      <c r="W78" s="18"/>
      <c r="X78" s="5">
        <f>IFERROR(__xludf.DUMMYFUNCTION("""COMPUTED_VALUE"""),45211.0)</f>
        <v>45211</v>
      </c>
      <c r="Y78" s="18"/>
      <c r="Z78" s="5">
        <f>IFERROR(__xludf.DUMMYFUNCTION("""COMPUTED_VALUE"""),45212.0)</f>
        <v>45212</v>
      </c>
      <c r="AA78" s="18"/>
      <c r="AB78" s="5">
        <f>IFERROR(__xludf.DUMMYFUNCTION("""COMPUTED_VALUE"""),45213.0)</f>
        <v>45213</v>
      </c>
      <c r="AC78" s="18"/>
      <c r="AD78" s="5">
        <f>IFERROR(__xludf.DUMMYFUNCTION("""COMPUTED_VALUE"""),45214.0)</f>
        <v>45214</v>
      </c>
      <c r="AE78" s="18"/>
      <c r="AF78" s="5">
        <f>IFERROR(__xludf.DUMMYFUNCTION("""COMPUTED_VALUE"""),45215.0)</f>
        <v>45215</v>
      </c>
      <c r="AG78" s="18"/>
      <c r="AH78" s="5">
        <f>IFERROR(__xludf.DUMMYFUNCTION("""COMPUTED_VALUE"""),45216.0)</f>
        <v>45216</v>
      </c>
      <c r="AI78" s="18"/>
      <c r="AJ78" s="5">
        <f>IFERROR(__xludf.DUMMYFUNCTION("""COMPUTED_VALUE"""),45217.0)</f>
        <v>45217</v>
      </c>
      <c r="AK78" s="18"/>
      <c r="AL78" s="5">
        <f>IFERROR(__xludf.DUMMYFUNCTION("""COMPUTED_VALUE"""),45218.0)</f>
        <v>45218</v>
      </c>
      <c r="AM78" s="18"/>
      <c r="AN78" s="5">
        <f>IFERROR(__xludf.DUMMYFUNCTION("""COMPUTED_VALUE"""),45219.0)</f>
        <v>45219</v>
      </c>
      <c r="AO78" s="18"/>
      <c r="AP78" s="5">
        <f>IFERROR(__xludf.DUMMYFUNCTION("""COMPUTED_VALUE"""),45220.0)</f>
        <v>45220</v>
      </c>
      <c r="AQ78" s="18"/>
      <c r="AR78" s="5">
        <f>IFERROR(__xludf.DUMMYFUNCTION("""COMPUTED_VALUE"""),45221.0)</f>
        <v>45221</v>
      </c>
      <c r="AS78" s="18"/>
      <c r="AT78" s="5">
        <f>IFERROR(__xludf.DUMMYFUNCTION("""COMPUTED_VALUE"""),45222.0)</f>
        <v>45222</v>
      </c>
      <c r="AU78" s="18"/>
      <c r="AV78" s="5">
        <f>IFERROR(__xludf.DUMMYFUNCTION("""COMPUTED_VALUE"""),45223.0)</f>
        <v>45223</v>
      </c>
      <c r="AW78" s="18"/>
      <c r="AX78" s="5">
        <f>IFERROR(__xludf.DUMMYFUNCTION("""COMPUTED_VALUE"""),45224.0)</f>
        <v>45224</v>
      </c>
      <c r="AY78" s="18"/>
      <c r="AZ78" s="5">
        <f>IFERROR(__xludf.DUMMYFUNCTION("""COMPUTED_VALUE"""),45225.0)</f>
        <v>45225</v>
      </c>
      <c r="BA78" s="18"/>
      <c r="BB78" s="5">
        <f>IFERROR(__xludf.DUMMYFUNCTION("""COMPUTED_VALUE"""),45226.0)</f>
        <v>45226</v>
      </c>
      <c r="BC78" s="18"/>
      <c r="BD78" s="5">
        <f>IFERROR(__xludf.DUMMYFUNCTION("""COMPUTED_VALUE"""),45227.0)</f>
        <v>45227</v>
      </c>
      <c r="BE78" s="18"/>
      <c r="BF78" s="5">
        <f>IFERROR(__xludf.DUMMYFUNCTION("""COMPUTED_VALUE"""),45228.0)</f>
        <v>45228</v>
      </c>
      <c r="BG78" s="18"/>
      <c r="BH78" s="5">
        <f>IFERROR(__xludf.DUMMYFUNCTION("""COMPUTED_VALUE"""),45229.0)</f>
        <v>45229</v>
      </c>
      <c r="BI78" s="18"/>
      <c r="BJ78" s="5">
        <f>IFERROR(__xludf.DUMMYFUNCTION("""COMPUTED_VALUE"""),45230.0)</f>
        <v>45230</v>
      </c>
      <c r="BK78" s="18"/>
      <c r="BL78" s="7" t="str">
        <f>IFERROR(__xludf.DUMMYFUNCTION("""COMPUTED_VALUE"""),"HORAS EXTRA")</f>
        <v>HORAS EXTRA</v>
      </c>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10"/>
    </row>
    <row r="80" ht="79.5" customHeight="1">
      <c r="B80" s="11"/>
      <c r="D80" s="11"/>
      <c r="F80" s="11"/>
      <c r="H80" s="11"/>
      <c r="J80" s="11"/>
      <c r="L80" s="11"/>
      <c r="N80" s="11"/>
      <c r="P80" s="11"/>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0"/>
    </row>
    <row r="81">
      <c r="A81" s="12" t="str">
        <f>IFERROR(__xludf.DUMMYFUNCTION("""COMPUTED_VALUE"""),"HORAS EXTRA/PRIMA ALIMENTICIA")</f>
        <v>HORAS EXTRA/PRIMA ALIMENTICIA</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
        <f>IFERROR(__xludf.DUMMYFUNCTION("""COMPUTED_VALUE"""),0.0)</f>
        <v>0</v>
      </c>
    </row>
    <row r="82">
      <c r="A82" s="4" t="str">
        <f>IFERROR(__xludf.DUMMYFUNCTION("""COMPUTED_VALUE"""),"NOMBRE")</f>
        <v>NOMBRE</v>
      </c>
      <c r="B82" s="5">
        <f>IFERROR(__xludf.DUMMYFUNCTION("""COMPUTED_VALUE"""),45200.0)</f>
        <v>45200</v>
      </c>
      <c r="C82" s="6"/>
      <c r="D82" s="5">
        <f>IFERROR(__xludf.DUMMYFUNCTION("""COMPUTED_VALUE"""),45201.0)</f>
        <v>45201</v>
      </c>
      <c r="E82" s="6"/>
      <c r="F82" s="5">
        <f>IFERROR(__xludf.DUMMYFUNCTION("""COMPUTED_VALUE"""),45202.0)</f>
        <v>45202</v>
      </c>
      <c r="G82" s="6"/>
      <c r="H82" s="5">
        <f>IFERROR(__xludf.DUMMYFUNCTION("""COMPUTED_VALUE"""),45203.0)</f>
        <v>45203</v>
      </c>
      <c r="I82" s="6"/>
      <c r="J82" s="5">
        <f>IFERROR(__xludf.DUMMYFUNCTION("""COMPUTED_VALUE"""),45204.0)</f>
        <v>45204</v>
      </c>
      <c r="K82" s="6"/>
      <c r="L82" s="5">
        <f>IFERROR(__xludf.DUMMYFUNCTION("""COMPUTED_VALUE"""),45205.0)</f>
        <v>45205</v>
      </c>
      <c r="M82" s="6"/>
      <c r="N82" s="5">
        <f>IFERROR(__xludf.DUMMYFUNCTION("""COMPUTED_VALUE"""),45206.0)</f>
        <v>45206</v>
      </c>
      <c r="O82" s="18"/>
      <c r="P82" s="5">
        <f>IFERROR(__xludf.DUMMYFUNCTION("""COMPUTED_VALUE"""),45207.0)</f>
        <v>45207</v>
      </c>
      <c r="Q82" s="6"/>
      <c r="R82" s="5">
        <f>IFERROR(__xludf.DUMMYFUNCTION("""COMPUTED_VALUE"""),45208.0)</f>
        <v>45208</v>
      </c>
      <c r="S82" s="6"/>
      <c r="T82" s="5">
        <f>IFERROR(__xludf.DUMMYFUNCTION("""COMPUTED_VALUE"""),45209.0)</f>
        <v>45209</v>
      </c>
      <c r="U82" s="18"/>
      <c r="V82" s="5">
        <f>IFERROR(__xludf.DUMMYFUNCTION("""COMPUTED_VALUE"""),45210.0)</f>
        <v>45210</v>
      </c>
      <c r="W82" s="18"/>
      <c r="X82" s="5">
        <f>IFERROR(__xludf.DUMMYFUNCTION("""COMPUTED_VALUE"""),45211.0)</f>
        <v>45211</v>
      </c>
      <c r="Y82" s="18"/>
      <c r="Z82" s="5">
        <f>IFERROR(__xludf.DUMMYFUNCTION("""COMPUTED_VALUE"""),45212.0)</f>
        <v>45212</v>
      </c>
      <c r="AA82" s="18"/>
      <c r="AB82" s="5">
        <f>IFERROR(__xludf.DUMMYFUNCTION("""COMPUTED_VALUE"""),45213.0)</f>
        <v>45213</v>
      </c>
      <c r="AC82" s="18"/>
      <c r="AD82" s="5">
        <f>IFERROR(__xludf.DUMMYFUNCTION("""COMPUTED_VALUE"""),45214.0)</f>
        <v>45214</v>
      </c>
      <c r="AE82" s="18"/>
      <c r="AF82" s="5">
        <f>IFERROR(__xludf.DUMMYFUNCTION("""COMPUTED_VALUE"""),45215.0)</f>
        <v>45215</v>
      </c>
      <c r="AG82" s="18"/>
      <c r="AH82" s="5">
        <f>IFERROR(__xludf.DUMMYFUNCTION("""COMPUTED_VALUE"""),45216.0)</f>
        <v>45216</v>
      </c>
      <c r="AI82" s="18"/>
      <c r="AJ82" s="5">
        <f>IFERROR(__xludf.DUMMYFUNCTION("""COMPUTED_VALUE"""),45217.0)</f>
        <v>45217</v>
      </c>
      <c r="AK82" s="18"/>
      <c r="AL82" s="5">
        <f>IFERROR(__xludf.DUMMYFUNCTION("""COMPUTED_VALUE"""),45218.0)</f>
        <v>45218</v>
      </c>
      <c r="AM82" s="18"/>
      <c r="AN82" s="5">
        <f>IFERROR(__xludf.DUMMYFUNCTION("""COMPUTED_VALUE"""),45219.0)</f>
        <v>45219</v>
      </c>
      <c r="AO82" s="18"/>
      <c r="AP82" s="5">
        <f>IFERROR(__xludf.DUMMYFUNCTION("""COMPUTED_VALUE"""),45220.0)</f>
        <v>45220</v>
      </c>
      <c r="AQ82" s="18"/>
      <c r="AR82" s="5">
        <f>IFERROR(__xludf.DUMMYFUNCTION("""COMPUTED_VALUE"""),45221.0)</f>
        <v>45221</v>
      </c>
      <c r="AS82" s="18"/>
      <c r="AT82" s="5">
        <f>IFERROR(__xludf.DUMMYFUNCTION("""COMPUTED_VALUE"""),45222.0)</f>
        <v>45222</v>
      </c>
      <c r="AU82" s="18"/>
      <c r="AV82" s="5">
        <f>IFERROR(__xludf.DUMMYFUNCTION("""COMPUTED_VALUE"""),45223.0)</f>
        <v>45223</v>
      </c>
      <c r="AW82" s="18"/>
      <c r="AX82" s="5">
        <f>IFERROR(__xludf.DUMMYFUNCTION("""COMPUTED_VALUE"""),45224.0)</f>
        <v>45224</v>
      </c>
      <c r="AY82" s="18"/>
      <c r="AZ82" s="5">
        <f>IFERROR(__xludf.DUMMYFUNCTION("""COMPUTED_VALUE"""),45225.0)</f>
        <v>45225</v>
      </c>
      <c r="BA82" s="18"/>
      <c r="BB82" s="5">
        <f>IFERROR(__xludf.DUMMYFUNCTION("""COMPUTED_VALUE"""),45226.0)</f>
        <v>45226</v>
      </c>
      <c r="BC82" s="18"/>
      <c r="BD82" s="5">
        <f>IFERROR(__xludf.DUMMYFUNCTION("""COMPUTED_VALUE"""),45227.0)</f>
        <v>45227</v>
      </c>
      <c r="BE82" s="18"/>
      <c r="BF82" s="5">
        <f>IFERROR(__xludf.DUMMYFUNCTION("""COMPUTED_VALUE"""),45228.0)</f>
        <v>45228</v>
      </c>
      <c r="BG82" s="18"/>
      <c r="BH82" s="5">
        <f>IFERROR(__xludf.DUMMYFUNCTION("""COMPUTED_VALUE"""),45229.0)</f>
        <v>45229</v>
      </c>
      <c r="BI82" s="18"/>
      <c r="BJ82" s="5">
        <f>IFERROR(__xludf.DUMMYFUNCTION("""COMPUTED_VALUE"""),45230.0)</f>
        <v>45230</v>
      </c>
      <c r="BK82" s="18"/>
      <c r="BL82" s="7" t="str">
        <f>IFERROR(__xludf.DUMMYFUNCTION("""COMPUTED_VALUE"""),"HORAS EXTRA")</f>
        <v>HORAS EXTRA</v>
      </c>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10"/>
    </row>
    <row r="84" ht="79.5" customHeight="1">
      <c r="B84" s="11"/>
      <c r="D84" s="11"/>
      <c r="F84" s="11"/>
      <c r="H84" s="11"/>
      <c r="J84" s="11"/>
      <c r="L84" s="11"/>
      <c r="N84" s="11"/>
      <c r="P84" s="11"/>
      <c r="R84" s="11"/>
      <c r="T84" s="11"/>
      <c r="V84" s="11"/>
      <c r="X84" s="11"/>
      <c r="Z84" s="11"/>
      <c r="AB84" s="11"/>
      <c r="AD84" s="11"/>
      <c r="AF84" s="11"/>
      <c r="AH84" s="11"/>
      <c r="AJ84" s="11"/>
      <c r="AL84" s="11"/>
      <c r="AN84" s="11"/>
      <c r="AP84" s="11"/>
      <c r="AR84" s="11"/>
      <c r="AT84" s="11"/>
      <c r="AV84" s="11"/>
      <c r="AX84" s="11"/>
      <c r="AZ84" s="11"/>
      <c r="BB84" s="11"/>
      <c r="BD84" s="11"/>
      <c r="BF84" s="11"/>
      <c r="BH84" s="11"/>
      <c r="BJ84" s="11"/>
      <c r="BL84" s="10"/>
    </row>
    <row r="85">
      <c r="A85" s="12" t="str">
        <f>IFERROR(__xludf.DUMMYFUNCTION("""COMPUTED_VALUE"""),"HORAS EXTRA/PRIMA ALIMENTICIA")</f>
        <v>HORAS EXTRA/PRIMA ALIMENTICIA</v>
      </c>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
        <f>IFERROR(__xludf.DUMMYFUNCTION("""COMPUTED_VALUE"""),0.0)</f>
        <v>0</v>
      </c>
    </row>
    <row r="86">
      <c r="A86" s="4" t="str">
        <f>IFERROR(__xludf.DUMMYFUNCTION("""COMPUTED_VALUE"""),"NOMBRE")</f>
        <v>NOMBRE</v>
      </c>
      <c r="B86" s="5">
        <f>IFERROR(__xludf.DUMMYFUNCTION("""COMPUTED_VALUE"""),45200.0)</f>
        <v>45200</v>
      </c>
      <c r="C86" s="6"/>
      <c r="D86" s="5">
        <f>IFERROR(__xludf.DUMMYFUNCTION("""COMPUTED_VALUE"""),45201.0)</f>
        <v>45201</v>
      </c>
      <c r="E86" s="6"/>
      <c r="F86" s="5">
        <f>IFERROR(__xludf.DUMMYFUNCTION("""COMPUTED_VALUE"""),45202.0)</f>
        <v>45202</v>
      </c>
      <c r="G86" s="6"/>
      <c r="H86" s="5">
        <f>IFERROR(__xludf.DUMMYFUNCTION("""COMPUTED_VALUE"""),45203.0)</f>
        <v>45203</v>
      </c>
      <c r="I86" s="6"/>
      <c r="J86" s="5">
        <f>IFERROR(__xludf.DUMMYFUNCTION("""COMPUTED_VALUE"""),45204.0)</f>
        <v>45204</v>
      </c>
      <c r="K86" s="6"/>
      <c r="L86" s="5">
        <f>IFERROR(__xludf.DUMMYFUNCTION("""COMPUTED_VALUE"""),45205.0)</f>
        <v>45205</v>
      </c>
      <c r="M86" s="6"/>
      <c r="N86" s="5">
        <f>IFERROR(__xludf.DUMMYFUNCTION("""COMPUTED_VALUE"""),45206.0)</f>
        <v>45206</v>
      </c>
      <c r="O86" s="18"/>
      <c r="P86" s="5">
        <f>IFERROR(__xludf.DUMMYFUNCTION("""COMPUTED_VALUE"""),45207.0)</f>
        <v>45207</v>
      </c>
      <c r="Q86" s="6"/>
      <c r="R86" s="5">
        <f>IFERROR(__xludf.DUMMYFUNCTION("""COMPUTED_VALUE"""),45208.0)</f>
        <v>45208</v>
      </c>
      <c r="S86" s="6"/>
      <c r="T86" s="5">
        <f>IFERROR(__xludf.DUMMYFUNCTION("""COMPUTED_VALUE"""),45209.0)</f>
        <v>45209</v>
      </c>
      <c r="U86" s="18"/>
      <c r="V86" s="5">
        <f>IFERROR(__xludf.DUMMYFUNCTION("""COMPUTED_VALUE"""),45210.0)</f>
        <v>45210</v>
      </c>
      <c r="W86" s="18"/>
      <c r="X86" s="5">
        <f>IFERROR(__xludf.DUMMYFUNCTION("""COMPUTED_VALUE"""),45211.0)</f>
        <v>45211</v>
      </c>
      <c r="Y86" s="18"/>
      <c r="Z86" s="5">
        <f>IFERROR(__xludf.DUMMYFUNCTION("""COMPUTED_VALUE"""),45212.0)</f>
        <v>45212</v>
      </c>
      <c r="AA86" s="18"/>
      <c r="AB86" s="5">
        <f>IFERROR(__xludf.DUMMYFUNCTION("""COMPUTED_VALUE"""),45213.0)</f>
        <v>45213</v>
      </c>
      <c r="AC86" s="18"/>
      <c r="AD86" s="5">
        <f>IFERROR(__xludf.DUMMYFUNCTION("""COMPUTED_VALUE"""),45214.0)</f>
        <v>45214</v>
      </c>
      <c r="AE86" s="18"/>
      <c r="AF86" s="5">
        <f>IFERROR(__xludf.DUMMYFUNCTION("""COMPUTED_VALUE"""),45215.0)</f>
        <v>45215</v>
      </c>
      <c r="AG86" s="18"/>
      <c r="AH86" s="5">
        <f>IFERROR(__xludf.DUMMYFUNCTION("""COMPUTED_VALUE"""),45216.0)</f>
        <v>45216</v>
      </c>
      <c r="AI86" s="18"/>
      <c r="AJ86" s="5">
        <f>IFERROR(__xludf.DUMMYFUNCTION("""COMPUTED_VALUE"""),45217.0)</f>
        <v>45217</v>
      </c>
      <c r="AK86" s="18"/>
      <c r="AL86" s="5">
        <f>IFERROR(__xludf.DUMMYFUNCTION("""COMPUTED_VALUE"""),45218.0)</f>
        <v>45218</v>
      </c>
      <c r="AM86" s="18"/>
      <c r="AN86" s="5">
        <f>IFERROR(__xludf.DUMMYFUNCTION("""COMPUTED_VALUE"""),45219.0)</f>
        <v>45219</v>
      </c>
      <c r="AO86" s="18"/>
      <c r="AP86" s="5">
        <f>IFERROR(__xludf.DUMMYFUNCTION("""COMPUTED_VALUE"""),45220.0)</f>
        <v>45220</v>
      </c>
      <c r="AQ86" s="18"/>
      <c r="AR86" s="5">
        <f>IFERROR(__xludf.DUMMYFUNCTION("""COMPUTED_VALUE"""),45221.0)</f>
        <v>45221</v>
      </c>
      <c r="AS86" s="18"/>
      <c r="AT86" s="5">
        <f>IFERROR(__xludf.DUMMYFUNCTION("""COMPUTED_VALUE"""),45222.0)</f>
        <v>45222</v>
      </c>
      <c r="AU86" s="18"/>
      <c r="AV86" s="5">
        <f>IFERROR(__xludf.DUMMYFUNCTION("""COMPUTED_VALUE"""),45223.0)</f>
        <v>45223</v>
      </c>
      <c r="AW86" s="18"/>
      <c r="AX86" s="5">
        <f>IFERROR(__xludf.DUMMYFUNCTION("""COMPUTED_VALUE"""),45224.0)</f>
        <v>45224</v>
      </c>
      <c r="AY86" s="18"/>
      <c r="AZ86" s="5">
        <f>IFERROR(__xludf.DUMMYFUNCTION("""COMPUTED_VALUE"""),45225.0)</f>
        <v>45225</v>
      </c>
      <c r="BA86" s="18"/>
      <c r="BB86" s="5">
        <f>IFERROR(__xludf.DUMMYFUNCTION("""COMPUTED_VALUE"""),45226.0)</f>
        <v>45226</v>
      </c>
      <c r="BC86" s="18"/>
      <c r="BD86" s="5">
        <f>IFERROR(__xludf.DUMMYFUNCTION("""COMPUTED_VALUE"""),45227.0)</f>
        <v>45227</v>
      </c>
      <c r="BE86" s="18"/>
      <c r="BF86" s="5">
        <f>IFERROR(__xludf.DUMMYFUNCTION("""COMPUTED_VALUE"""),45228.0)</f>
        <v>45228</v>
      </c>
      <c r="BG86" s="18"/>
      <c r="BH86" s="5">
        <f>IFERROR(__xludf.DUMMYFUNCTION("""COMPUTED_VALUE"""),45229.0)</f>
        <v>45229</v>
      </c>
      <c r="BI86" s="18"/>
      <c r="BJ86" s="5">
        <f>IFERROR(__xludf.DUMMYFUNCTION("""COMPUTED_VALUE"""),45230.0)</f>
        <v>45230</v>
      </c>
      <c r="BK86" s="18"/>
      <c r="BL86" s="7" t="str">
        <f>IFERROR(__xludf.DUMMYFUNCTION("""COMPUTED_VALUE"""),"HORAS EXTRA")</f>
        <v>HORAS EXTRA</v>
      </c>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10"/>
    </row>
    <row r="88" ht="79.5" customHeight="1">
      <c r="B88" s="11"/>
      <c r="D88" s="11"/>
      <c r="F88" s="11"/>
      <c r="H88" s="11"/>
      <c r="J88" s="11"/>
      <c r="L88" s="11"/>
      <c r="N88" s="11"/>
      <c r="P88" s="11"/>
      <c r="R88" s="11"/>
      <c r="T88" s="11"/>
      <c r="V88" s="11"/>
      <c r="X88" s="11"/>
      <c r="Z88" s="11"/>
      <c r="AB88" s="11"/>
      <c r="AD88" s="11"/>
      <c r="AF88" s="11"/>
      <c r="AH88" s="11"/>
      <c r="AJ88" s="11"/>
      <c r="AL88" s="11"/>
      <c r="AN88" s="11"/>
      <c r="AP88" s="11"/>
      <c r="AR88" s="11"/>
      <c r="AT88" s="11"/>
      <c r="AV88" s="11"/>
      <c r="AX88" s="11"/>
      <c r="AZ88" s="11"/>
      <c r="BB88" s="11"/>
      <c r="BD88" s="11"/>
      <c r="BF88" s="11"/>
      <c r="BH88" s="11"/>
      <c r="BJ88" s="11"/>
      <c r="BL88" s="10"/>
    </row>
    <row r="89">
      <c r="A89" s="12" t="str">
        <f>IFERROR(__xludf.DUMMYFUNCTION("""COMPUTED_VALUE"""),"HORAS EXTRA/PRIMA ALIMENTICIA")</f>
        <v>HORAS EXTRA/PRIMA ALIMENTICIA</v>
      </c>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
        <f>IFERROR(__xludf.DUMMYFUNCTION("""COMPUTED_VALUE"""),0.0)</f>
        <v>0</v>
      </c>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6"/>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3"/>
      <c r="AC91" s="2"/>
      <c r="AD91" s="2"/>
      <c r="AE91" s="2"/>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3"/>
      <c r="AC92" s="2"/>
      <c r="AD92" s="2"/>
      <c r="AE92" s="2"/>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3"/>
      <c r="AC93" s="2"/>
      <c r="AD93" s="2"/>
      <c r="AE93" s="2"/>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3"/>
      <c r="AC94" s="2"/>
      <c r="AD94" s="2"/>
      <c r="AE94" s="2"/>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3"/>
      <c r="AC95" s="2"/>
      <c r="AD95" s="2"/>
      <c r="AE95" s="2"/>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3"/>
      <c r="AC96" s="2"/>
      <c r="AD96" s="2"/>
      <c r="AE96" s="2"/>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3"/>
      <c r="AC97" s="2"/>
      <c r="AD97" s="2"/>
      <c r="AE97" s="2"/>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3"/>
      <c r="AC98" s="2"/>
      <c r="AD98" s="2"/>
      <c r="AE98" s="2"/>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3"/>
      <c r="AC99" s="2"/>
      <c r="AD99" s="2"/>
      <c r="AE99" s="2"/>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3"/>
      <c r="AC100" s="2"/>
      <c r="AD100" s="2"/>
      <c r="AE100" s="2"/>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BH40:BI40"/>
    <mergeCell ref="BJ40:BK40"/>
    <mergeCell ref="AT40:AU40"/>
    <mergeCell ref="AV40:AW40"/>
    <mergeCell ref="AX40:AY40"/>
    <mergeCell ref="AZ40:BA40"/>
    <mergeCell ref="BB40:BC40"/>
    <mergeCell ref="BD40:BE40"/>
    <mergeCell ref="BF40:BG40"/>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N16:O16"/>
    <mergeCell ref="P16:Q16"/>
    <mergeCell ref="R16:S16"/>
    <mergeCell ref="T16:U16"/>
    <mergeCell ref="V16:W16"/>
    <mergeCell ref="X16:Y16"/>
    <mergeCell ref="Z16:AA16"/>
    <mergeCell ref="AP16:AQ16"/>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BD20:BE20"/>
    <mergeCell ref="BF20:BG20"/>
    <mergeCell ref="BH20:BI20"/>
    <mergeCell ref="BJ20:BK20"/>
    <mergeCell ref="AP20:AQ20"/>
    <mergeCell ref="AR20:AS20"/>
    <mergeCell ref="AT20:AU20"/>
    <mergeCell ref="AV20:AW20"/>
    <mergeCell ref="AX20:AY20"/>
    <mergeCell ref="AZ20:BA20"/>
    <mergeCell ref="BB20:BC20"/>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AD24:AE24"/>
    <mergeCell ref="AF24:AG24"/>
    <mergeCell ref="AH24:AI24"/>
    <mergeCell ref="AJ24:AK24"/>
    <mergeCell ref="AL24:AM24"/>
    <mergeCell ref="AN24:AO24"/>
    <mergeCell ref="BD24:BE24"/>
    <mergeCell ref="BF24:BG24"/>
    <mergeCell ref="BH24:BI24"/>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27:A28"/>
    <mergeCell ref="B28:C28"/>
    <mergeCell ref="D28:E28"/>
    <mergeCell ref="F28:G28"/>
    <mergeCell ref="H28:I28"/>
    <mergeCell ref="J28:K28"/>
    <mergeCell ref="L28:M28"/>
    <mergeCell ref="N28:O28"/>
    <mergeCell ref="P28:Q28"/>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BD72:BE72"/>
    <mergeCell ref="BF72:BG72"/>
    <mergeCell ref="BH72:BI72"/>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75:A76"/>
    <mergeCell ref="B76:C76"/>
    <mergeCell ref="D76:E76"/>
    <mergeCell ref="F76:G76"/>
    <mergeCell ref="H76:I76"/>
    <mergeCell ref="J76:K76"/>
    <mergeCell ref="L76:M76"/>
    <mergeCell ref="N76:O76"/>
    <mergeCell ref="P76:Q76"/>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BH88:BI88"/>
    <mergeCell ref="BJ88:BK88"/>
    <mergeCell ref="AT88:AU88"/>
    <mergeCell ref="AV88:AW88"/>
    <mergeCell ref="AX88:AY88"/>
    <mergeCell ref="AZ88:BA88"/>
    <mergeCell ref="BB88:BC88"/>
    <mergeCell ref="BD88:BE88"/>
    <mergeCell ref="BF88:BG88"/>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BD84:BE84"/>
    <mergeCell ref="BF84:BG84"/>
    <mergeCell ref="BH84:BI84"/>
    <mergeCell ref="BJ84:BK84"/>
    <mergeCell ref="AP84:AQ84"/>
    <mergeCell ref="AR84:AS84"/>
    <mergeCell ref="AT84:AU84"/>
    <mergeCell ref="AV84:AW84"/>
    <mergeCell ref="AX84:AY84"/>
    <mergeCell ref="AZ84:BA84"/>
    <mergeCell ref="BB84:BC84"/>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N52:O52"/>
    <mergeCell ref="P52:Q52"/>
    <mergeCell ref="R52:S52"/>
    <mergeCell ref="T52:U52"/>
    <mergeCell ref="V52:W52"/>
    <mergeCell ref="X52:Y52"/>
    <mergeCell ref="Z52:AA52"/>
    <mergeCell ref="AP52:AQ52"/>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BD56:BE56"/>
    <mergeCell ref="BF56:BG56"/>
    <mergeCell ref="BH56:BI56"/>
    <mergeCell ref="BJ56:BK56"/>
    <mergeCell ref="AP56:AQ56"/>
    <mergeCell ref="AR56:AS56"/>
    <mergeCell ref="AT56:AU56"/>
    <mergeCell ref="AV56:AW56"/>
    <mergeCell ref="AX56:AY56"/>
    <mergeCell ref="AZ56:BA56"/>
    <mergeCell ref="BB56:BC56"/>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AD60:AE60"/>
    <mergeCell ref="AF60:AG60"/>
    <mergeCell ref="AH60:AI60"/>
    <mergeCell ref="AJ60:AK60"/>
    <mergeCell ref="AL60:AM60"/>
    <mergeCell ref="AN60:AO60"/>
    <mergeCell ref="BD60:BE60"/>
    <mergeCell ref="BF60:BG60"/>
    <mergeCell ref="BH60:BI60"/>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63:A64"/>
    <mergeCell ref="B64:C64"/>
    <mergeCell ref="D64:E64"/>
    <mergeCell ref="F64:G64"/>
    <mergeCell ref="H64:I64"/>
    <mergeCell ref="J64:K64"/>
    <mergeCell ref="L64:M64"/>
    <mergeCell ref="N64:O64"/>
    <mergeCell ref="P64:Q64"/>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D80:BE80"/>
    <mergeCell ref="BF80:BG80"/>
    <mergeCell ref="BH80:BI80"/>
    <mergeCell ref="BJ80:BK80"/>
    <mergeCell ref="AP80:AQ80"/>
    <mergeCell ref="AR80:AS80"/>
    <mergeCell ref="AT80:AU80"/>
    <mergeCell ref="AV80:AW80"/>
    <mergeCell ref="AX80:AY80"/>
    <mergeCell ref="AZ80:BA80"/>
    <mergeCell ref="BB80:BC80"/>
    <mergeCell ref="A79:A80"/>
    <mergeCell ref="B80:C80"/>
    <mergeCell ref="D80:E80"/>
    <mergeCell ref="F80:G80"/>
    <mergeCell ref="H80:I80"/>
    <mergeCell ref="J80:K80"/>
    <mergeCell ref="L80:M80"/>
  </mergeCells>
  <conditionalFormatting sqref="B13:BL13 B17:BL17 B21:BL21 B25:BL25 B29:BL29 B33:BL33 B37:BL37 B41:BL41 B45:BL45 B49:BL49 B53:BL53 B57:BL57 B61:BL61 B65:BL65 B69:BL69 B73:BL73 B77:BL77 B81:BL81 B85:BL85 B89:BL89">
    <cfRule type="cellIs" dxfId="0"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 priority="2" operator="containsText" text="D,">
      <formula>NOT(ISERROR(SEARCH(("D,"),(D11))))</formula>
    </cfRule>
  </conditionalFormatting>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dataValidations>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formula1>"APLICA PRIMA"</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formula1>0.5</formula1>
    </dataValidation>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formula1>"FALTA,RETARDO,ACUERDO,P SIN GOCE,NO SE CITO,FESTIVO,VACACIONES,INCAPACIDAD,SUSPENSION"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25"/>
    <col customWidth="1" min="2" max="64" width="15.63"/>
  </cols>
  <sheetData>
    <row r="1">
      <c r="A1" s="1"/>
      <c r="B1" s="1"/>
      <c r="E1" s="1"/>
      <c r="F1" s="1"/>
      <c r="G1" s="1"/>
      <c r="H1" s="2"/>
      <c r="I1" s="2"/>
      <c r="J1" s="1"/>
      <c r="K1" s="1"/>
      <c r="L1" s="1"/>
      <c r="M1" s="1"/>
      <c r="N1" s="1"/>
      <c r="O1" s="1"/>
      <c r="P1" s="1"/>
      <c r="Q1" s="1"/>
      <c r="R1" s="1"/>
      <c r="S1" s="1"/>
      <c r="T1" s="1"/>
      <c r="U1" s="1"/>
      <c r="V1" s="1"/>
      <c r="W1" s="1"/>
      <c r="X1" s="1"/>
      <c r="Y1" s="1"/>
      <c r="Z1" s="1"/>
      <c r="AA1" s="1"/>
      <c r="AB1" s="3"/>
      <c r="AC1" s="2"/>
      <c r="AD1" s="2"/>
      <c r="AE1" s="2"/>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 r="A2" s="1"/>
      <c r="B2" s="1"/>
      <c r="E2" s="1"/>
      <c r="F2" s="1"/>
      <c r="G2" s="1"/>
      <c r="H2" s="2"/>
      <c r="I2" s="2"/>
      <c r="J2" s="1"/>
      <c r="K2" s="1"/>
      <c r="L2" s="1"/>
      <c r="M2" s="1"/>
      <c r="N2" s="1"/>
      <c r="O2" s="1"/>
      <c r="P2" s="1"/>
      <c r="Q2" s="1"/>
      <c r="R2" s="1"/>
      <c r="S2" s="1"/>
      <c r="T2" s="1"/>
      <c r="U2" s="1"/>
      <c r="V2" s="1"/>
      <c r="W2" s="1"/>
      <c r="X2" s="1"/>
      <c r="Y2" s="1"/>
      <c r="Z2" s="1"/>
      <c r="AA2" s="1"/>
      <c r="AB2" s="3"/>
      <c r="AC2" s="2"/>
      <c r="AD2" s="2"/>
      <c r="AE2" s="2"/>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 r="A3" s="2"/>
      <c r="B3" s="1"/>
      <c r="E3" s="1"/>
      <c r="F3" s="1"/>
      <c r="G3" s="1"/>
      <c r="H3" s="2"/>
      <c r="I3" s="2"/>
      <c r="J3" s="1"/>
      <c r="K3" s="1"/>
      <c r="L3" s="1"/>
      <c r="M3" s="1"/>
      <c r="N3" s="1"/>
      <c r="O3" s="1"/>
      <c r="P3" s="1"/>
      <c r="Q3" s="1"/>
      <c r="R3" s="1"/>
      <c r="S3" s="1"/>
      <c r="T3" s="1"/>
      <c r="U3" s="1"/>
      <c r="V3" s="1"/>
      <c r="W3" s="1"/>
      <c r="X3" s="1"/>
      <c r="Y3" s="1"/>
      <c r="Z3" s="1"/>
      <c r="AA3" s="1"/>
      <c r="AB3" s="3"/>
      <c r="AC3" s="2"/>
      <c r="AD3" s="2"/>
      <c r="AE3" s="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 r="A4" s="2"/>
      <c r="B4" s="1"/>
      <c r="E4" s="1"/>
      <c r="F4" s="1"/>
      <c r="G4" s="1"/>
      <c r="H4" s="2"/>
      <c r="I4" s="2"/>
      <c r="J4" s="1"/>
      <c r="K4" s="1"/>
      <c r="L4" s="1"/>
      <c r="M4" s="1"/>
      <c r="N4" s="1"/>
      <c r="O4" s="1"/>
      <c r="P4" s="1"/>
      <c r="Q4" s="1"/>
      <c r="R4" s="1"/>
      <c r="S4" s="1"/>
      <c r="T4" s="1"/>
      <c r="U4" s="1"/>
      <c r="V4" s="1"/>
      <c r="W4" s="1"/>
      <c r="X4" s="1"/>
      <c r="Y4" s="1"/>
      <c r="Z4" s="1"/>
      <c r="AA4" s="1"/>
      <c r="AB4" s="3"/>
      <c r="AC4" s="2"/>
      <c r="AD4" s="2"/>
      <c r="AE4" s="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 r="A5" s="2"/>
      <c r="B5" s="1"/>
      <c r="E5" s="1"/>
      <c r="F5" s="1"/>
      <c r="G5" s="1"/>
      <c r="H5" s="2"/>
      <c r="I5" s="2"/>
      <c r="J5" s="1"/>
      <c r="K5" s="1"/>
      <c r="L5" s="1"/>
      <c r="M5" s="1"/>
      <c r="N5" s="1"/>
      <c r="O5" s="1"/>
      <c r="P5" s="1"/>
      <c r="Q5" s="1"/>
      <c r="R5" s="1"/>
      <c r="S5" s="1"/>
      <c r="T5" s="1"/>
      <c r="U5" s="1"/>
      <c r="V5" s="1"/>
      <c r="W5" s="1"/>
      <c r="X5" s="1"/>
      <c r="Y5" s="1"/>
      <c r="Z5" s="1"/>
      <c r="AA5" s="1"/>
      <c r="AB5" s="3"/>
      <c r="AC5" s="2"/>
      <c r="AD5" s="2"/>
      <c r="AE5" s="2"/>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 r="A6" s="2"/>
      <c r="B6" s="1"/>
      <c r="D6" s="1"/>
      <c r="E6" s="1"/>
      <c r="F6" s="1"/>
      <c r="G6" s="1"/>
      <c r="H6" s="1"/>
      <c r="I6" s="1"/>
      <c r="J6" s="1"/>
      <c r="K6" s="1"/>
      <c r="L6" s="1"/>
      <c r="M6" s="1"/>
      <c r="N6" s="1"/>
      <c r="O6" s="1"/>
      <c r="P6" s="1"/>
      <c r="Q6" s="1"/>
      <c r="R6" s="1"/>
      <c r="S6" s="1"/>
      <c r="T6" s="1"/>
      <c r="U6" s="1"/>
      <c r="V6" s="1"/>
      <c r="W6" s="1"/>
      <c r="X6" s="1"/>
      <c r="Y6" s="1"/>
      <c r="Z6" s="1"/>
      <c r="AA6" s="1"/>
      <c r="AB6" s="3"/>
      <c r="AC6" s="2"/>
      <c r="AD6" s="2"/>
      <c r="AE6" s="2"/>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 r="A7" s="2"/>
      <c r="B7" s="1"/>
      <c r="D7" s="1"/>
      <c r="E7" s="1"/>
      <c r="F7" s="1"/>
      <c r="G7" s="1"/>
      <c r="H7" s="1"/>
      <c r="I7" s="1"/>
      <c r="J7" s="1"/>
      <c r="K7" s="1"/>
      <c r="L7" s="1"/>
      <c r="M7" s="1"/>
      <c r="N7" s="1"/>
      <c r="O7" s="1"/>
      <c r="P7" s="1"/>
      <c r="Q7" s="1"/>
      <c r="R7" s="1"/>
      <c r="S7" s="1"/>
      <c r="T7" s="1"/>
      <c r="U7" s="1"/>
      <c r="V7" s="1"/>
      <c r="W7" s="1"/>
      <c r="X7" s="1"/>
      <c r="Y7" s="1"/>
      <c r="Z7" s="1"/>
      <c r="AA7" s="1"/>
      <c r="AB7" s="3"/>
      <c r="AC7" s="2"/>
      <c r="AD7" s="2"/>
      <c r="AE7" s="2"/>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 r="A8" s="2"/>
      <c r="B8" s="1"/>
      <c r="D8" s="1"/>
      <c r="E8" s="1"/>
      <c r="F8" s="1"/>
      <c r="G8" s="1"/>
      <c r="H8" s="1"/>
      <c r="I8" s="1"/>
      <c r="J8" s="1"/>
      <c r="K8" s="1"/>
      <c r="L8" s="1"/>
      <c r="M8" s="1"/>
      <c r="N8" s="1"/>
      <c r="O8" s="1"/>
      <c r="P8" s="1"/>
      <c r="Q8" s="1"/>
      <c r="R8" s="1"/>
      <c r="S8" s="1"/>
      <c r="T8" s="1"/>
      <c r="U8" s="1"/>
      <c r="V8" s="1"/>
      <c r="W8" s="1"/>
      <c r="X8" s="1"/>
      <c r="Y8" s="1"/>
      <c r="Z8" s="1"/>
      <c r="AA8" s="1"/>
      <c r="AB8" s="3"/>
      <c r="AC8" s="2"/>
      <c r="AD8" s="2"/>
      <c r="AE8" s="2"/>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 r="A9" s="1"/>
      <c r="B9" s="1"/>
      <c r="D9" s="1"/>
      <c r="E9" s="1"/>
      <c r="F9" s="1"/>
      <c r="G9" s="1"/>
      <c r="H9" s="1"/>
      <c r="I9" s="1"/>
      <c r="J9" s="1"/>
      <c r="K9" s="1"/>
      <c r="L9" s="1"/>
      <c r="M9" s="1"/>
      <c r="N9" s="1"/>
      <c r="O9" s="1"/>
      <c r="P9" s="1"/>
      <c r="Q9" s="1"/>
      <c r="R9" s="1"/>
      <c r="S9" s="1"/>
      <c r="T9" s="1"/>
      <c r="U9" s="1"/>
      <c r="V9" s="1"/>
      <c r="W9" s="1"/>
      <c r="X9" s="1"/>
      <c r="Y9" s="1"/>
      <c r="Z9" s="1"/>
      <c r="AA9" s="1"/>
      <c r="AB9" s="3"/>
      <c r="AC9" s="2"/>
      <c r="AD9" s="2"/>
      <c r="AE9" s="2"/>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 r="A10" s="4" t="str">
        <f>IFERROR(__xludf.DUMMYFUNCTION("IMPORTRANGE(""https://docs.google.com/spreadsheets/d/1YmLZbiHA_7Uus39PRw27JK5oEcqzVHrB4U-yZY_i0gE/edit#gid=40701637"",""LACA!A10:BL100"")"),"NOMBRE")</f>
        <v>NOMBRE</v>
      </c>
      <c r="B10" s="5">
        <f>IFERROR(__xludf.DUMMYFUNCTION("""COMPUTED_VALUE"""),45200.0)</f>
        <v>45200</v>
      </c>
      <c r="C10" s="6"/>
      <c r="D10" s="5">
        <f>IFERROR(__xludf.DUMMYFUNCTION("""COMPUTED_VALUE"""),45201.0)</f>
        <v>45201</v>
      </c>
      <c r="E10" s="6"/>
      <c r="F10" s="5">
        <f>IFERROR(__xludf.DUMMYFUNCTION("""COMPUTED_VALUE"""),45202.0)</f>
        <v>45202</v>
      </c>
      <c r="G10" s="6"/>
      <c r="H10" s="5">
        <f>IFERROR(__xludf.DUMMYFUNCTION("""COMPUTED_VALUE"""),45203.0)</f>
        <v>45203</v>
      </c>
      <c r="I10" s="6"/>
      <c r="J10" s="5">
        <f>IFERROR(__xludf.DUMMYFUNCTION("""COMPUTED_VALUE"""),45204.0)</f>
        <v>45204</v>
      </c>
      <c r="K10" s="6"/>
      <c r="L10" s="5">
        <f>IFERROR(__xludf.DUMMYFUNCTION("""COMPUTED_VALUE"""),45205.0)</f>
        <v>45205</v>
      </c>
      <c r="M10" s="6"/>
      <c r="N10" s="5">
        <f>IFERROR(__xludf.DUMMYFUNCTION("""COMPUTED_VALUE"""),45206.0)</f>
        <v>45206</v>
      </c>
      <c r="O10" s="18"/>
      <c r="P10" s="5">
        <f>IFERROR(__xludf.DUMMYFUNCTION("""COMPUTED_VALUE"""),45207.0)</f>
        <v>45207</v>
      </c>
      <c r="Q10" s="6"/>
      <c r="R10" s="5">
        <f>IFERROR(__xludf.DUMMYFUNCTION("""COMPUTED_VALUE"""),45208.0)</f>
        <v>45208</v>
      </c>
      <c r="S10" s="6"/>
      <c r="T10" s="5">
        <f>IFERROR(__xludf.DUMMYFUNCTION("""COMPUTED_VALUE"""),45209.0)</f>
        <v>45209</v>
      </c>
      <c r="U10" s="18"/>
      <c r="V10" s="5">
        <f>IFERROR(__xludf.DUMMYFUNCTION("""COMPUTED_VALUE"""),45210.0)</f>
        <v>45210</v>
      </c>
      <c r="W10" s="18"/>
      <c r="X10" s="5">
        <f>IFERROR(__xludf.DUMMYFUNCTION("""COMPUTED_VALUE"""),45211.0)</f>
        <v>45211</v>
      </c>
      <c r="Y10" s="18"/>
      <c r="Z10" s="5">
        <f>IFERROR(__xludf.DUMMYFUNCTION("""COMPUTED_VALUE"""),45212.0)</f>
        <v>45212</v>
      </c>
      <c r="AA10" s="18"/>
      <c r="AB10" s="5">
        <f>IFERROR(__xludf.DUMMYFUNCTION("""COMPUTED_VALUE"""),45213.0)</f>
        <v>45213</v>
      </c>
      <c r="AC10" s="18"/>
      <c r="AD10" s="5">
        <f>IFERROR(__xludf.DUMMYFUNCTION("""COMPUTED_VALUE"""),45214.0)</f>
        <v>45214</v>
      </c>
      <c r="AE10" s="18"/>
      <c r="AF10" s="5">
        <f>IFERROR(__xludf.DUMMYFUNCTION("""COMPUTED_VALUE"""),45215.0)</f>
        <v>45215</v>
      </c>
      <c r="AG10" s="18"/>
      <c r="AH10" s="5">
        <f>IFERROR(__xludf.DUMMYFUNCTION("""COMPUTED_VALUE"""),45216.0)</f>
        <v>45216</v>
      </c>
      <c r="AI10" s="18"/>
      <c r="AJ10" s="5">
        <f>IFERROR(__xludf.DUMMYFUNCTION("""COMPUTED_VALUE"""),45217.0)</f>
        <v>45217</v>
      </c>
      <c r="AK10" s="18"/>
      <c r="AL10" s="5">
        <f>IFERROR(__xludf.DUMMYFUNCTION("""COMPUTED_VALUE"""),45218.0)</f>
        <v>45218</v>
      </c>
      <c r="AM10" s="18"/>
      <c r="AN10" s="5">
        <f>IFERROR(__xludf.DUMMYFUNCTION("""COMPUTED_VALUE"""),45219.0)</f>
        <v>45219</v>
      </c>
      <c r="AO10" s="18"/>
      <c r="AP10" s="5">
        <f>IFERROR(__xludf.DUMMYFUNCTION("""COMPUTED_VALUE"""),45220.0)</f>
        <v>45220</v>
      </c>
      <c r="AQ10" s="18"/>
      <c r="AR10" s="5">
        <f>IFERROR(__xludf.DUMMYFUNCTION("""COMPUTED_VALUE"""),45221.0)</f>
        <v>45221</v>
      </c>
      <c r="AS10" s="18"/>
      <c r="AT10" s="5">
        <f>IFERROR(__xludf.DUMMYFUNCTION("""COMPUTED_VALUE"""),45222.0)</f>
        <v>45222</v>
      </c>
      <c r="AU10" s="18"/>
      <c r="AV10" s="5">
        <f>IFERROR(__xludf.DUMMYFUNCTION("""COMPUTED_VALUE"""),45223.0)</f>
        <v>45223</v>
      </c>
      <c r="AW10" s="18"/>
      <c r="AX10" s="5">
        <f>IFERROR(__xludf.DUMMYFUNCTION("""COMPUTED_VALUE"""),45224.0)</f>
        <v>45224</v>
      </c>
      <c r="AY10" s="18"/>
      <c r="AZ10" s="5">
        <f>IFERROR(__xludf.DUMMYFUNCTION("""COMPUTED_VALUE"""),45225.0)</f>
        <v>45225</v>
      </c>
      <c r="BA10" s="18"/>
      <c r="BB10" s="5">
        <f>IFERROR(__xludf.DUMMYFUNCTION("""COMPUTED_VALUE"""),45226.0)</f>
        <v>45226</v>
      </c>
      <c r="BC10" s="18"/>
      <c r="BD10" s="5">
        <f>IFERROR(__xludf.DUMMYFUNCTION("""COMPUTED_VALUE"""),45227.0)</f>
        <v>45227</v>
      </c>
      <c r="BE10" s="18"/>
      <c r="BF10" s="5">
        <f>IFERROR(__xludf.DUMMYFUNCTION("""COMPUTED_VALUE"""),45228.0)</f>
        <v>45228</v>
      </c>
      <c r="BG10" s="18"/>
      <c r="BH10" s="5">
        <f>IFERROR(__xludf.DUMMYFUNCTION("""COMPUTED_VALUE"""),45229.0)</f>
        <v>45229</v>
      </c>
      <c r="BI10" s="18"/>
      <c r="BJ10" s="5">
        <f>IFERROR(__xludf.DUMMYFUNCTION("""COMPUTED_VALUE"""),45230.0)</f>
        <v>45230</v>
      </c>
      <c r="BK10" s="18"/>
      <c r="BL10" s="7" t="str">
        <f>IFERROR(__xludf.DUMMYFUNCTION("""COMPUTED_VALUE"""),"HORAS EXTRA")</f>
        <v>HORAS EXTRA</v>
      </c>
    </row>
    <row r="11">
      <c r="A11" s="8" t="str">
        <f>IFERROR(__xludf.DUMMYFUNCTION("""COMPUTED_VALUE"""),"CLAUDIO VILLARREAL")</f>
        <v>CLAUDIO VILLARREAL</v>
      </c>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10"/>
    </row>
    <row r="12" ht="78.0" customHeight="1">
      <c r="B12" s="11"/>
      <c r="D12" s="11"/>
      <c r="F12" s="11"/>
      <c r="H12" s="11"/>
      <c r="J12" s="11"/>
      <c r="L12" s="11"/>
      <c r="N12" s="11"/>
      <c r="P12" s="11"/>
      <c r="R12" s="11"/>
      <c r="T12" s="11"/>
      <c r="V12" s="11"/>
      <c r="X12" s="11"/>
      <c r="Z12" s="11"/>
      <c r="AB12" s="11"/>
      <c r="AD12" s="11"/>
      <c r="AF12" s="11"/>
      <c r="AH12" s="11"/>
      <c r="AJ12" s="11"/>
      <c r="AL12" s="11"/>
      <c r="AN12" s="11"/>
      <c r="AP12" s="11"/>
      <c r="AR12" s="11"/>
      <c r="AT12" s="11"/>
      <c r="AV12" s="11"/>
      <c r="AX12" s="11"/>
      <c r="AZ12" s="11"/>
      <c r="BB12" s="11"/>
      <c r="BD12" s="11"/>
      <c r="BF12" s="11"/>
      <c r="BH12" s="11"/>
      <c r="BJ12" s="11"/>
      <c r="BL12" s="10"/>
    </row>
    <row r="13">
      <c r="A13" s="12" t="str">
        <f>IFERROR(__xludf.DUMMYFUNCTION("""COMPUTED_VALUE"""),"HORAS EXTRA/PRIMA ALIMENTICIA")</f>
        <v>HORAS EXTRA/PRIMA ALIMENTICIA</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
        <f>IFERROR(__xludf.DUMMYFUNCTION("""COMPUTED_VALUE"""),0.0)</f>
        <v>0</v>
      </c>
    </row>
    <row r="14">
      <c r="A14" s="4" t="str">
        <f>IFERROR(__xludf.DUMMYFUNCTION("""COMPUTED_VALUE"""),"NOMBRE")</f>
        <v>NOMBRE</v>
      </c>
      <c r="B14" s="5">
        <f>IFERROR(__xludf.DUMMYFUNCTION("""COMPUTED_VALUE"""),45200.0)</f>
        <v>45200</v>
      </c>
      <c r="C14" s="6"/>
      <c r="D14" s="5">
        <f>IFERROR(__xludf.DUMMYFUNCTION("""COMPUTED_VALUE"""),45201.0)</f>
        <v>45201</v>
      </c>
      <c r="E14" s="6"/>
      <c r="F14" s="5">
        <f>IFERROR(__xludf.DUMMYFUNCTION("""COMPUTED_VALUE"""),45202.0)</f>
        <v>45202</v>
      </c>
      <c r="G14" s="6"/>
      <c r="H14" s="5">
        <f>IFERROR(__xludf.DUMMYFUNCTION("""COMPUTED_VALUE"""),45203.0)</f>
        <v>45203</v>
      </c>
      <c r="I14" s="6"/>
      <c r="J14" s="5">
        <f>IFERROR(__xludf.DUMMYFUNCTION("""COMPUTED_VALUE"""),45204.0)</f>
        <v>45204</v>
      </c>
      <c r="K14" s="6"/>
      <c r="L14" s="5">
        <f>IFERROR(__xludf.DUMMYFUNCTION("""COMPUTED_VALUE"""),45205.0)</f>
        <v>45205</v>
      </c>
      <c r="M14" s="6"/>
      <c r="N14" s="5">
        <f>IFERROR(__xludf.DUMMYFUNCTION("""COMPUTED_VALUE"""),45206.0)</f>
        <v>45206</v>
      </c>
      <c r="O14" s="18"/>
      <c r="P14" s="5">
        <f>IFERROR(__xludf.DUMMYFUNCTION("""COMPUTED_VALUE"""),45207.0)</f>
        <v>45207</v>
      </c>
      <c r="Q14" s="6"/>
      <c r="R14" s="5">
        <f>IFERROR(__xludf.DUMMYFUNCTION("""COMPUTED_VALUE"""),45208.0)</f>
        <v>45208</v>
      </c>
      <c r="S14" s="6"/>
      <c r="T14" s="5">
        <f>IFERROR(__xludf.DUMMYFUNCTION("""COMPUTED_VALUE"""),45209.0)</f>
        <v>45209</v>
      </c>
      <c r="U14" s="18"/>
      <c r="V14" s="5">
        <f>IFERROR(__xludf.DUMMYFUNCTION("""COMPUTED_VALUE"""),45210.0)</f>
        <v>45210</v>
      </c>
      <c r="W14" s="18"/>
      <c r="X14" s="5">
        <f>IFERROR(__xludf.DUMMYFUNCTION("""COMPUTED_VALUE"""),45211.0)</f>
        <v>45211</v>
      </c>
      <c r="Y14" s="18"/>
      <c r="Z14" s="5">
        <f>IFERROR(__xludf.DUMMYFUNCTION("""COMPUTED_VALUE"""),45212.0)</f>
        <v>45212</v>
      </c>
      <c r="AA14" s="18"/>
      <c r="AB14" s="5">
        <f>IFERROR(__xludf.DUMMYFUNCTION("""COMPUTED_VALUE"""),45213.0)</f>
        <v>45213</v>
      </c>
      <c r="AC14" s="18"/>
      <c r="AD14" s="5">
        <f>IFERROR(__xludf.DUMMYFUNCTION("""COMPUTED_VALUE"""),45214.0)</f>
        <v>45214</v>
      </c>
      <c r="AE14" s="18"/>
      <c r="AF14" s="5">
        <f>IFERROR(__xludf.DUMMYFUNCTION("""COMPUTED_VALUE"""),45215.0)</f>
        <v>45215</v>
      </c>
      <c r="AG14" s="18"/>
      <c r="AH14" s="5">
        <f>IFERROR(__xludf.DUMMYFUNCTION("""COMPUTED_VALUE"""),45216.0)</f>
        <v>45216</v>
      </c>
      <c r="AI14" s="18"/>
      <c r="AJ14" s="5">
        <f>IFERROR(__xludf.DUMMYFUNCTION("""COMPUTED_VALUE"""),45217.0)</f>
        <v>45217</v>
      </c>
      <c r="AK14" s="18"/>
      <c r="AL14" s="5">
        <f>IFERROR(__xludf.DUMMYFUNCTION("""COMPUTED_VALUE"""),45218.0)</f>
        <v>45218</v>
      </c>
      <c r="AM14" s="18"/>
      <c r="AN14" s="5">
        <f>IFERROR(__xludf.DUMMYFUNCTION("""COMPUTED_VALUE"""),45219.0)</f>
        <v>45219</v>
      </c>
      <c r="AO14" s="18"/>
      <c r="AP14" s="5">
        <f>IFERROR(__xludf.DUMMYFUNCTION("""COMPUTED_VALUE"""),45220.0)</f>
        <v>45220</v>
      </c>
      <c r="AQ14" s="18"/>
      <c r="AR14" s="5">
        <f>IFERROR(__xludf.DUMMYFUNCTION("""COMPUTED_VALUE"""),45221.0)</f>
        <v>45221</v>
      </c>
      <c r="AS14" s="18"/>
      <c r="AT14" s="5">
        <f>IFERROR(__xludf.DUMMYFUNCTION("""COMPUTED_VALUE"""),45222.0)</f>
        <v>45222</v>
      </c>
      <c r="AU14" s="18"/>
      <c r="AV14" s="5">
        <f>IFERROR(__xludf.DUMMYFUNCTION("""COMPUTED_VALUE"""),45223.0)</f>
        <v>45223</v>
      </c>
      <c r="AW14" s="18"/>
      <c r="AX14" s="5">
        <f>IFERROR(__xludf.DUMMYFUNCTION("""COMPUTED_VALUE"""),45224.0)</f>
        <v>45224</v>
      </c>
      <c r="AY14" s="18"/>
      <c r="AZ14" s="5">
        <f>IFERROR(__xludf.DUMMYFUNCTION("""COMPUTED_VALUE"""),45225.0)</f>
        <v>45225</v>
      </c>
      <c r="BA14" s="18"/>
      <c r="BB14" s="5">
        <f>IFERROR(__xludf.DUMMYFUNCTION("""COMPUTED_VALUE"""),45226.0)</f>
        <v>45226</v>
      </c>
      <c r="BC14" s="18"/>
      <c r="BD14" s="5">
        <f>IFERROR(__xludf.DUMMYFUNCTION("""COMPUTED_VALUE"""),45227.0)</f>
        <v>45227</v>
      </c>
      <c r="BE14" s="18"/>
      <c r="BF14" s="5">
        <f>IFERROR(__xludf.DUMMYFUNCTION("""COMPUTED_VALUE"""),45228.0)</f>
        <v>45228</v>
      </c>
      <c r="BG14" s="18"/>
      <c r="BH14" s="5">
        <f>IFERROR(__xludf.DUMMYFUNCTION("""COMPUTED_VALUE"""),45229.0)</f>
        <v>45229</v>
      </c>
      <c r="BI14" s="18"/>
      <c r="BJ14" s="5">
        <f>IFERROR(__xludf.DUMMYFUNCTION("""COMPUTED_VALUE"""),45230.0)</f>
        <v>45230</v>
      </c>
      <c r="BK14" s="18"/>
      <c r="BL14" s="7" t="str">
        <f>IFERROR(__xludf.DUMMYFUNCTION("""COMPUTED_VALUE"""),"HORAS EXTRA")</f>
        <v>HORAS EXTRA</v>
      </c>
    </row>
    <row r="15">
      <c r="A15" s="8" t="str">
        <f>IFERROR(__xludf.DUMMYFUNCTION("""COMPUTED_VALUE"""),"SERGIO SAUCEDA")</f>
        <v>SERGIO SAUCEDA</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10"/>
    </row>
    <row r="16" ht="79.5" customHeight="1">
      <c r="B16" s="11"/>
      <c r="D16" s="11"/>
      <c r="F16" s="11"/>
      <c r="H16" s="11"/>
      <c r="J16" s="11"/>
      <c r="L16" s="11"/>
      <c r="N16" s="11"/>
      <c r="P16" s="11"/>
      <c r="R16" s="11"/>
      <c r="T16" s="11"/>
      <c r="V16" s="11"/>
      <c r="X16" s="11"/>
      <c r="Z16" s="11"/>
      <c r="AB16" s="11"/>
      <c r="AD16" s="11"/>
      <c r="AF16" s="11"/>
      <c r="AH16" s="11"/>
      <c r="AJ16" s="11"/>
      <c r="AL16" s="11"/>
      <c r="AN16" s="11"/>
      <c r="AP16" s="11"/>
      <c r="AR16" s="11"/>
      <c r="AT16" s="11"/>
      <c r="AV16" s="11"/>
      <c r="AX16" s="11"/>
      <c r="AZ16" s="11"/>
      <c r="BB16" s="11"/>
      <c r="BD16" s="11"/>
      <c r="BF16" s="11"/>
      <c r="BH16" s="11"/>
      <c r="BJ16" s="11"/>
      <c r="BL16" s="10"/>
    </row>
    <row r="17">
      <c r="A17" s="12" t="str">
        <f>IFERROR(__xludf.DUMMYFUNCTION("""COMPUTED_VALUE"""),"HORAS EXTRA/PRIMA ALIMENTICIA")</f>
        <v>HORAS EXTRA/PRIMA ALIMENTICIA</v>
      </c>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
        <f>IFERROR(__xludf.DUMMYFUNCTION("""COMPUTED_VALUE"""),0.0)</f>
        <v>0</v>
      </c>
    </row>
    <row r="18">
      <c r="A18" s="4" t="str">
        <f>IFERROR(__xludf.DUMMYFUNCTION("""COMPUTED_VALUE"""),"NOMBRE")</f>
        <v>NOMBRE</v>
      </c>
      <c r="B18" s="5">
        <f>IFERROR(__xludf.DUMMYFUNCTION("""COMPUTED_VALUE"""),45200.0)</f>
        <v>45200</v>
      </c>
      <c r="C18" s="6"/>
      <c r="D18" s="5">
        <f>IFERROR(__xludf.DUMMYFUNCTION("""COMPUTED_VALUE"""),45201.0)</f>
        <v>45201</v>
      </c>
      <c r="E18" s="6"/>
      <c r="F18" s="5">
        <f>IFERROR(__xludf.DUMMYFUNCTION("""COMPUTED_VALUE"""),45202.0)</f>
        <v>45202</v>
      </c>
      <c r="G18" s="6"/>
      <c r="H18" s="5">
        <f>IFERROR(__xludf.DUMMYFUNCTION("""COMPUTED_VALUE"""),45203.0)</f>
        <v>45203</v>
      </c>
      <c r="I18" s="6"/>
      <c r="J18" s="5">
        <f>IFERROR(__xludf.DUMMYFUNCTION("""COMPUTED_VALUE"""),45204.0)</f>
        <v>45204</v>
      </c>
      <c r="K18" s="6"/>
      <c r="L18" s="5">
        <f>IFERROR(__xludf.DUMMYFUNCTION("""COMPUTED_VALUE"""),45205.0)</f>
        <v>45205</v>
      </c>
      <c r="M18" s="6"/>
      <c r="N18" s="5">
        <f>IFERROR(__xludf.DUMMYFUNCTION("""COMPUTED_VALUE"""),45206.0)</f>
        <v>45206</v>
      </c>
      <c r="O18" s="18"/>
      <c r="P18" s="5">
        <f>IFERROR(__xludf.DUMMYFUNCTION("""COMPUTED_VALUE"""),45207.0)</f>
        <v>45207</v>
      </c>
      <c r="Q18" s="6"/>
      <c r="R18" s="5">
        <f>IFERROR(__xludf.DUMMYFUNCTION("""COMPUTED_VALUE"""),45208.0)</f>
        <v>45208</v>
      </c>
      <c r="S18" s="6"/>
      <c r="T18" s="5">
        <f>IFERROR(__xludf.DUMMYFUNCTION("""COMPUTED_VALUE"""),45209.0)</f>
        <v>45209</v>
      </c>
      <c r="U18" s="18"/>
      <c r="V18" s="5">
        <f>IFERROR(__xludf.DUMMYFUNCTION("""COMPUTED_VALUE"""),45210.0)</f>
        <v>45210</v>
      </c>
      <c r="W18" s="18"/>
      <c r="X18" s="5">
        <f>IFERROR(__xludf.DUMMYFUNCTION("""COMPUTED_VALUE"""),45211.0)</f>
        <v>45211</v>
      </c>
      <c r="Y18" s="18"/>
      <c r="Z18" s="5">
        <f>IFERROR(__xludf.DUMMYFUNCTION("""COMPUTED_VALUE"""),45212.0)</f>
        <v>45212</v>
      </c>
      <c r="AA18" s="18"/>
      <c r="AB18" s="5">
        <f>IFERROR(__xludf.DUMMYFUNCTION("""COMPUTED_VALUE"""),45213.0)</f>
        <v>45213</v>
      </c>
      <c r="AC18" s="18"/>
      <c r="AD18" s="5">
        <f>IFERROR(__xludf.DUMMYFUNCTION("""COMPUTED_VALUE"""),45214.0)</f>
        <v>45214</v>
      </c>
      <c r="AE18" s="18"/>
      <c r="AF18" s="5">
        <f>IFERROR(__xludf.DUMMYFUNCTION("""COMPUTED_VALUE"""),45215.0)</f>
        <v>45215</v>
      </c>
      <c r="AG18" s="18"/>
      <c r="AH18" s="5">
        <f>IFERROR(__xludf.DUMMYFUNCTION("""COMPUTED_VALUE"""),45216.0)</f>
        <v>45216</v>
      </c>
      <c r="AI18" s="18"/>
      <c r="AJ18" s="5">
        <f>IFERROR(__xludf.DUMMYFUNCTION("""COMPUTED_VALUE"""),45217.0)</f>
        <v>45217</v>
      </c>
      <c r="AK18" s="18"/>
      <c r="AL18" s="5">
        <f>IFERROR(__xludf.DUMMYFUNCTION("""COMPUTED_VALUE"""),45218.0)</f>
        <v>45218</v>
      </c>
      <c r="AM18" s="18"/>
      <c r="AN18" s="5">
        <f>IFERROR(__xludf.DUMMYFUNCTION("""COMPUTED_VALUE"""),45219.0)</f>
        <v>45219</v>
      </c>
      <c r="AO18" s="18"/>
      <c r="AP18" s="5">
        <f>IFERROR(__xludf.DUMMYFUNCTION("""COMPUTED_VALUE"""),45220.0)</f>
        <v>45220</v>
      </c>
      <c r="AQ18" s="18"/>
      <c r="AR18" s="5">
        <f>IFERROR(__xludf.DUMMYFUNCTION("""COMPUTED_VALUE"""),45221.0)</f>
        <v>45221</v>
      </c>
      <c r="AS18" s="18"/>
      <c r="AT18" s="5">
        <f>IFERROR(__xludf.DUMMYFUNCTION("""COMPUTED_VALUE"""),45222.0)</f>
        <v>45222</v>
      </c>
      <c r="AU18" s="18"/>
      <c r="AV18" s="5">
        <f>IFERROR(__xludf.DUMMYFUNCTION("""COMPUTED_VALUE"""),45223.0)</f>
        <v>45223</v>
      </c>
      <c r="AW18" s="18"/>
      <c r="AX18" s="5">
        <f>IFERROR(__xludf.DUMMYFUNCTION("""COMPUTED_VALUE"""),45224.0)</f>
        <v>45224</v>
      </c>
      <c r="AY18" s="18"/>
      <c r="AZ18" s="5">
        <f>IFERROR(__xludf.DUMMYFUNCTION("""COMPUTED_VALUE"""),45225.0)</f>
        <v>45225</v>
      </c>
      <c r="BA18" s="18"/>
      <c r="BB18" s="5">
        <f>IFERROR(__xludf.DUMMYFUNCTION("""COMPUTED_VALUE"""),45226.0)</f>
        <v>45226</v>
      </c>
      <c r="BC18" s="18"/>
      <c r="BD18" s="5">
        <f>IFERROR(__xludf.DUMMYFUNCTION("""COMPUTED_VALUE"""),45227.0)</f>
        <v>45227</v>
      </c>
      <c r="BE18" s="18"/>
      <c r="BF18" s="5">
        <f>IFERROR(__xludf.DUMMYFUNCTION("""COMPUTED_VALUE"""),45228.0)</f>
        <v>45228</v>
      </c>
      <c r="BG18" s="18"/>
      <c r="BH18" s="5">
        <f>IFERROR(__xludf.DUMMYFUNCTION("""COMPUTED_VALUE"""),45229.0)</f>
        <v>45229</v>
      </c>
      <c r="BI18" s="18"/>
      <c r="BJ18" s="5">
        <f>IFERROR(__xludf.DUMMYFUNCTION("""COMPUTED_VALUE"""),45230.0)</f>
        <v>45230</v>
      </c>
      <c r="BK18" s="18"/>
      <c r="BL18" s="7" t="str">
        <f>IFERROR(__xludf.DUMMYFUNCTION("""COMPUTED_VALUE"""),"HORAS EXTRA")</f>
        <v>HORAS EXTRA</v>
      </c>
    </row>
    <row r="19">
      <c r="A19" s="8"/>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10"/>
    </row>
    <row r="20" ht="79.5" customHeight="1">
      <c r="B20" s="11"/>
      <c r="D20" s="11"/>
      <c r="F20" s="11"/>
      <c r="H20" s="11"/>
      <c r="J20" s="11"/>
      <c r="L20" s="11"/>
      <c r="N20" s="11"/>
      <c r="P20" s="11"/>
      <c r="R20" s="11"/>
      <c r="T20" s="11"/>
      <c r="V20" s="11"/>
      <c r="X20" s="11"/>
      <c r="Z20" s="11"/>
      <c r="AB20" s="11"/>
      <c r="AD20" s="11"/>
      <c r="AF20" s="11"/>
      <c r="AH20" s="11"/>
      <c r="AJ20" s="11"/>
      <c r="AL20" s="11"/>
      <c r="AN20" s="11"/>
      <c r="AP20" s="11"/>
      <c r="AR20" s="11"/>
      <c r="AT20" s="11"/>
      <c r="AV20" s="11"/>
      <c r="AX20" s="11"/>
      <c r="AZ20" s="11"/>
      <c r="BB20" s="11"/>
      <c r="BD20" s="11"/>
      <c r="BF20" s="11"/>
      <c r="BH20" s="11"/>
      <c r="BJ20" s="11"/>
      <c r="BL20" s="10"/>
    </row>
    <row r="21">
      <c r="A21" s="12" t="str">
        <f>IFERROR(__xludf.DUMMYFUNCTION("""COMPUTED_VALUE"""),"HORAS EXTRA/PRIMA ALIMENTICIA")</f>
        <v>HORAS EXTRA/PRIMA ALIMENTICIA</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
        <f>IFERROR(__xludf.DUMMYFUNCTION("""COMPUTED_VALUE"""),0.0)</f>
        <v>0</v>
      </c>
    </row>
    <row r="22">
      <c r="A22" s="4" t="str">
        <f>IFERROR(__xludf.DUMMYFUNCTION("""COMPUTED_VALUE"""),"NOMBRE")</f>
        <v>NOMBRE</v>
      </c>
      <c r="B22" s="5">
        <f>IFERROR(__xludf.DUMMYFUNCTION("""COMPUTED_VALUE"""),45200.0)</f>
        <v>45200</v>
      </c>
      <c r="C22" s="6"/>
      <c r="D22" s="5">
        <f>IFERROR(__xludf.DUMMYFUNCTION("""COMPUTED_VALUE"""),45201.0)</f>
        <v>45201</v>
      </c>
      <c r="E22" s="6"/>
      <c r="F22" s="5">
        <f>IFERROR(__xludf.DUMMYFUNCTION("""COMPUTED_VALUE"""),45202.0)</f>
        <v>45202</v>
      </c>
      <c r="G22" s="6"/>
      <c r="H22" s="5">
        <f>IFERROR(__xludf.DUMMYFUNCTION("""COMPUTED_VALUE"""),45203.0)</f>
        <v>45203</v>
      </c>
      <c r="I22" s="6"/>
      <c r="J22" s="5">
        <f>IFERROR(__xludf.DUMMYFUNCTION("""COMPUTED_VALUE"""),45204.0)</f>
        <v>45204</v>
      </c>
      <c r="K22" s="6"/>
      <c r="L22" s="5">
        <f>IFERROR(__xludf.DUMMYFUNCTION("""COMPUTED_VALUE"""),45205.0)</f>
        <v>45205</v>
      </c>
      <c r="M22" s="6"/>
      <c r="N22" s="5">
        <f>IFERROR(__xludf.DUMMYFUNCTION("""COMPUTED_VALUE"""),45206.0)</f>
        <v>45206</v>
      </c>
      <c r="O22" s="18"/>
      <c r="P22" s="5">
        <f>IFERROR(__xludf.DUMMYFUNCTION("""COMPUTED_VALUE"""),45207.0)</f>
        <v>45207</v>
      </c>
      <c r="Q22" s="6"/>
      <c r="R22" s="5">
        <f>IFERROR(__xludf.DUMMYFUNCTION("""COMPUTED_VALUE"""),45208.0)</f>
        <v>45208</v>
      </c>
      <c r="S22" s="6"/>
      <c r="T22" s="5">
        <f>IFERROR(__xludf.DUMMYFUNCTION("""COMPUTED_VALUE"""),45209.0)</f>
        <v>45209</v>
      </c>
      <c r="U22" s="18"/>
      <c r="V22" s="5">
        <f>IFERROR(__xludf.DUMMYFUNCTION("""COMPUTED_VALUE"""),45210.0)</f>
        <v>45210</v>
      </c>
      <c r="W22" s="18"/>
      <c r="X22" s="5">
        <f>IFERROR(__xludf.DUMMYFUNCTION("""COMPUTED_VALUE"""),45211.0)</f>
        <v>45211</v>
      </c>
      <c r="Y22" s="18"/>
      <c r="Z22" s="5">
        <f>IFERROR(__xludf.DUMMYFUNCTION("""COMPUTED_VALUE"""),45212.0)</f>
        <v>45212</v>
      </c>
      <c r="AA22" s="18"/>
      <c r="AB22" s="5">
        <f>IFERROR(__xludf.DUMMYFUNCTION("""COMPUTED_VALUE"""),45213.0)</f>
        <v>45213</v>
      </c>
      <c r="AC22" s="18"/>
      <c r="AD22" s="5">
        <f>IFERROR(__xludf.DUMMYFUNCTION("""COMPUTED_VALUE"""),45214.0)</f>
        <v>45214</v>
      </c>
      <c r="AE22" s="18"/>
      <c r="AF22" s="5">
        <f>IFERROR(__xludf.DUMMYFUNCTION("""COMPUTED_VALUE"""),45215.0)</f>
        <v>45215</v>
      </c>
      <c r="AG22" s="18"/>
      <c r="AH22" s="5">
        <f>IFERROR(__xludf.DUMMYFUNCTION("""COMPUTED_VALUE"""),45216.0)</f>
        <v>45216</v>
      </c>
      <c r="AI22" s="18"/>
      <c r="AJ22" s="5">
        <f>IFERROR(__xludf.DUMMYFUNCTION("""COMPUTED_VALUE"""),45217.0)</f>
        <v>45217</v>
      </c>
      <c r="AK22" s="18"/>
      <c r="AL22" s="5">
        <f>IFERROR(__xludf.DUMMYFUNCTION("""COMPUTED_VALUE"""),45218.0)</f>
        <v>45218</v>
      </c>
      <c r="AM22" s="18"/>
      <c r="AN22" s="5">
        <f>IFERROR(__xludf.DUMMYFUNCTION("""COMPUTED_VALUE"""),45219.0)</f>
        <v>45219</v>
      </c>
      <c r="AO22" s="18"/>
      <c r="AP22" s="5">
        <f>IFERROR(__xludf.DUMMYFUNCTION("""COMPUTED_VALUE"""),45220.0)</f>
        <v>45220</v>
      </c>
      <c r="AQ22" s="18"/>
      <c r="AR22" s="5">
        <f>IFERROR(__xludf.DUMMYFUNCTION("""COMPUTED_VALUE"""),45221.0)</f>
        <v>45221</v>
      </c>
      <c r="AS22" s="18"/>
      <c r="AT22" s="5">
        <f>IFERROR(__xludf.DUMMYFUNCTION("""COMPUTED_VALUE"""),45222.0)</f>
        <v>45222</v>
      </c>
      <c r="AU22" s="18"/>
      <c r="AV22" s="5">
        <f>IFERROR(__xludf.DUMMYFUNCTION("""COMPUTED_VALUE"""),45223.0)</f>
        <v>45223</v>
      </c>
      <c r="AW22" s="18"/>
      <c r="AX22" s="5">
        <f>IFERROR(__xludf.DUMMYFUNCTION("""COMPUTED_VALUE"""),45224.0)</f>
        <v>45224</v>
      </c>
      <c r="AY22" s="18"/>
      <c r="AZ22" s="5">
        <f>IFERROR(__xludf.DUMMYFUNCTION("""COMPUTED_VALUE"""),45225.0)</f>
        <v>45225</v>
      </c>
      <c r="BA22" s="18"/>
      <c r="BB22" s="5">
        <f>IFERROR(__xludf.DUMMYFUNCTION("""COMPUTED_VALUE"""),45226.0)</f>
        <v>45226</v>
      </c>
      <c r="BC22" s="18"/>
      <c r="BD22" s="5">
        <f>IFERROR(__xludf.DUMMYFUNCTION("""COMPUTED_VALUE"""),45227.0)</f>
        <v>45227</v>
      </c>
      <c r="BE22" s="18"/>
      <c r="BF22" s="5">
        <f>IFERROR(__xludf.DUMMYFUNCTION("""COMPUTED_VALUE"""),45228.0)</f>
        <v>45228</v>
      </c>
      <c r="BG22" s="18"/>
      <c r="BH22" s="5">
        <f>IFERROR(__xludf.DUMMYFUNCTION("""COMPUTED_VALUE"""),45229.0)</f>
        <v>45229</v>
      </c>
      <c r="BI22" s="18"/>
      <c r="BJ22" s="5">
        <f>IFERROR(__xludf.DUMMYFUNCTION("""COMPUTED_VALUE"""),45230.0)</f>
        <v>45230</v>
      </c>
      <c r="BK22" s="18"/>
      <c r="BL22" s="7" t="str">
        <f>IFERROR(__xludf.DUMMYFUNCTION("""COMPUTED_VALUE"""),"HORAS EXTRA")</f>
        <v>HORAS EXTRA</v>
      </c>
    </row>
    <row r="23">
      <c r="A23" s="8"/>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10"/>
    </row>
    <row r="24" ht="79.5" customHeight="1">
      <c r="B24" s="11"/>
      <c r="D24" s="11"/>
      <c r="F24" s="11"/>
      <c r="H24" s="11"/>
      <c r="J24" s="11"/>
      <c r="L24" s="11"/>
      <c r="N24" s="11"/>
      <c r="P24" s="11"/>
      <c r="R24" s="11"/>
      <c r="T24" s="11"/>
      <c r="V24" s="11"/>
      <c r="X24" s="11"/>
      <c r="Z24" s="11"/>
      <c r="AB24" s="11"/>
      <c r="AD24" s="11"/>
      <c r="AF24" s="11"/>
      <c r="AH24" s="11"/>
      <c r="AJ24" s="11"/>
      <c r="AL24" s="11"/>
      <c r="AN24" s="11"/>
      <c r="AP24" s="11"/>
      <c r="AR24" s="11"/>
      <c r="AT24" s="11"/>
      <c r="AV24" s="11"/>
      <c r="AX24" s="11"/>
      <c r="AZ24" s="11"/>
      <c r="BB24" s="11"/>
      <c r="BD24" s="11"/>
      <c r="BF24" s="11"/>
      <c r="BH24" s="11"/>
      <c r="BJ24" s="11"/>
      <c r="BL24" s="10"/>
    </row>
    <row r="25">
      <c r="A25" s="12" t="str">
        <f>IFERROR(__xludf.DUMMYFUNCTION("""COMPUTED_VALUE"""),"HORAS EXTRA/PRIMA ALIMENTICIA")</f>
        <v>HORAS EXTRA/PRIMA ALIMENTICIA</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
        <f>IFERROR(__xludf.DUMMYFUNCTION("""COMPUTED_VALUE"""),0.0)</f>
        <v>0</v>
      </c>
    </row>
    <row r="26">
      <c r="A26" s="4" t="str">
        <f>IFERROR(__xludf.DUMMYFUNCTION("""COMPUTED_VALUE"""),"NOMBRE")</f>
        <v>NOMBRE</v>
      </c>
      <c r="B26" s="5">
        <f>IFERROR(__xludf.DUMMYFUNCTION("""COMPUTED_VALUE"""),45200.0)</f>
        <v>45200</v>
      </c>
      <c r="C26" s="6"/>
      <c r="D26" s="5">
        <f>IFERROR(__xludf.DUMMYFUNCTION("""COMPUTED_VALUE"""),45201.0)</f>
        <v>45201</v>
      </c>
      <c r="E26" s="6"/>
      <c r="F26" s="5">
        <f>IFERROR(__xludf.DUMMYFUNCTION("""COMPUTED_VALUE"""),45202.0)</f>
        <v>45202</v>
      </c>
      <c r="G26" s="6"/>
      <c r="H26" s="5">
        <f>IFERROR(__xludf.DUMMYFUNCTION("""COMPUTED_VALUE"""),45203.0)</f>
        <v>45203</v>
      </c>
      <c r="I26" s="6"/>
      <c r="J26" s="5">
        <f>IFERROR(__xludf.DUMMYFUNCTION("""COMPUTED_VALUE"""),45204.0)</f>
        <v>45204</v>
      </c>
      <c r="K26" s="6"/>
      <c r="L26" s="5">
        <f>IFERROR(__xludf.DUMMYFUNCTION("""COMPUTED_VALUE"""),45205.0)</f>
        <v>45205</v>
      </c>
      <c r="M26" s="6"/>
      <c r="N26" s="5">
        <f>IFERROR(__xludf.DUMMYFUNCTION("""COMPUTED_VALUE"""),45206.0)</f>
        <v>45206</v>
      </c>
      <c r="O26" s="18"/>
      <c r="P26" s="5">
        <f>IFERROR(__xludf.DUMMYFUNCTION("""COMPUTED_VALUE"""),45207.0)</f>
        <v>45207</v>
      </c>
      <c r="Q26" s="6"/>
      <c r="R26" s="5">
        <f>IFERROR(__xludf.DUMMYFUNCTION("""COMPUTED_VALUE"""),45208.0)</f>
        <v>45208</v>
      </c>
      <c r="S26" s="6"/>
      <c r="T26" s="5">
        <f>IFERROR(__xludf.DUMMYFUNCTION("""COMPUTED_VALUE"""),45209.0)</f>
        <v>45209</v>
      </c>
      <c r="U26" s="18"/>
      <c r="V26" s="5">
        <f>IFERROR(__xludf.DUMMYFUNCTION("""COMPUTED_VALUE"""),45210.0)</f>
        <v>45210</v>
      </c>
      <c r="W26" s="18"/>
      <c r="X26" s="5">
        <f>IFERROR(__xludf.DUMMYFUNCTION("""COMPUTED_VALUE"""),45211.0)</f>
        <v>45211</v>
      </c>
      <c r="Y26" s="18"/>
      <c r="Z26" s="5">
        <f>IFERROR(__xludf.DUMMYFUNCTION("""COMPUTED_VALUE"""),45212.0)</f>
        <v>45212</v>
      </c>
      <c r="AA26" s="18"/>
      <c r="AB26" s="5">
        <f>IFERROR(__xludf.DUMMYFUNCTION("""COMPUTED_VALUE"""),45213.0)</f>
        <v>45213</v>
      </c>
      <c r="AC26" s="18"/>
      <c r="AD26" s="5">
        <f>IFERROR(__xludf.DUMMYFUNCTION("""COMPUTED_VALUE"""),45214.0)</f>
        <v>45214</v>
      </c>
      <c r="AE26" s="18"/>
      <c r="AF26" s="5">
        <f>IFERROR(__xludf.DUMMYFUNCTION("""COMPUTED_VALUE"""),45215.0)</f>
        <v>45215</v>
      </c>
      <c r="AG26" s="18"/>
      <c r="AH26" s="5">
        <f>IFERROR(__xludf.DUMMYFUNCTION("""COMPUTED_VALUE"""),45216.0)</f>
        <v>45216</v>
      </c>
      <c r="AI26" s="18"/>
      <c r="AJ26" s="5">
        <f>IFERROR(__xludf.DUMMYFUNCTION("""COMPUTED_VALUE"""),45217.0)</f>
        <v>45217</v>
      </c>
      <c r="AK26" s="18"/>
      <c r="AL26" s="5">
        <f>IFERROR(__xludf.DUMMYFUNCTION("""COMPUTED_VALUE"""),45218.0)</f>
        <v>45218</v>
      </c>
      <c r="AM26" s="18"/>
      <c r="AN26" s="5">
        <f>IFERROR(__xludf.DUMMYFUNCTION("""COMPUTED_VALUE"""),45219.0)</f>
        <v>45219</v>
      </c>
      <c r="AO26" s="18"/>
      <c r="AP26" s="5">
        <f>IFERROR(__xludf.DUMMYFUNCTION("""COMPUTED_VALUE"""),45220.0)</f>
        <v>45220</v>
      </c>
      <c r="AQ26" s="18"/>
      <c r="AR26" s="5">
        <f>IFERROR(__xludf.DUMMYFUNCTION("""COMPUTED_VALUE"""),45221.0)</f>
        <v>45221</v>
      </c>
      <c r="AS26" s="18"/>
      <c r="AT26" s="5">
        <f>IFERROR(__xludf.DUMMYFUNCTION("""COMPUTED_VALUE"""),45222.0)</f>
        <v>45222</v>
      </c>
      <c r="AU26" s="18"/>
      <c r="AV26" s="5">
        <f>IFERROR(__xludf.DUMMYFUNCTION("""COMPUTED_VALUE"""),45223.0)</f>
        <v>45223</v>
      </c>
      <c r="AW26" s="18"/>
      <c r="AX26" s="5">
        <f>IFERROR(__xludf.DUMMYFUNCTION("""COMPUTED_VALUE"""),45224.0)</f>
        <v>45224</v>
      </c>
      <c r="AY26" s="18"/>
      <c r="AZ26" s="5">
        <f>IFERROR(__xludf.DUMMYFUNCTION("""COMPUTED_VALUE"""),45225.0)</f>
        <v>45225</v>
      </c>
      <c r="BA26" s="18"/>
      <c r="BB26" s="5">
        <f>IFERROR(__xludf.DUMMYFUNCTION("""COMPUTED_VALUE"""),45226.0)</f>
        <v>45226</v>
      </c>
      <c r="BC26" s="18"/>
      <c r="BD26" s="5">
        <f>IFERROR(__xludf.DUMMYFUNCTION("""COMPUTED_VALUE"""),45227.0)</f>
        <v>45227</v>
      </c>
      <c r="BE26" s="18"/>
      <c r="BF26" s="5">
        <f>IFERROR(__xludf.DUMMYFUNCTION("""COMPUTED_VALUE"""),45228.0)</f>
        <v>45228</v>
      </c>
      <c r="BG26" s="18"/>
      <c r="BH26" s="5">
        <f>IFERROR(__xludf.DUMMYFUNCTION("""COMPUTED_VALUE"""),45229.0)</f>
        <v>45229</v>
      </c>
      <c r="BI26" s="18"/>
      <c r="BJ26" s="5">
        <f>IFERROR(__xludf.DUMMYFUNCTION("""COMPUTED_VALUE"""),45230.0)</f>
        <v>45230</v>
      </c>
      <c r="BK26" s="18"/>
      <c r="BL26" s="7" t="str">
        <f>IFERROR(__xludf.DUMMYFUNCTION("""COMPUTED_VALUE"""),"HORAS EXTRA")</f>
        <v>HORAS EXTRA</v>
      </c>
    </row>
    <row r="27">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10"/>
    </row>
    <row r="28" ht="79.5" customHeight="1">
      <c r="B28" s="11"/>
      <c r="D28" s="11"/>
      <c r="F28" s="11"/>
      <c r="H28" s="11"/>
      <c r="J28" s="11"/>
      <c r="L28" s="11"/>
      <c r="N28" s="11"/>
      <c r="P28" s="11"/>
      <c r="R28" s="11"/>
      <c r="T28" s="11"/>
      <c r="V28" s="11"/>
      <c r="X28" s="11"/>
      <c r="Z28" s="11"/>
      <c r="AB28" s="11"/>
      <c r="AD28" s="11"/>
      <c r="AF28" s="11"/>
      <c r="AH28" s="11"/>
      <c r="AJ28" s="11"/>
      <c r="AL28" s="11"/>
      <c r="AN28" s="11"/>
      <c r="AP28" s="11"/>
      <c r="AR28" s="11"/>
      <c r="AT28" s="11"/>
      <c r="AV28" s="11"/>
      <c r="AX28" s="11"/>
      <c r="AZ28" s="11"/>
      <c r="BB28" s="11"/>
      <c r="BD28" s="11"/>
      <c r="BF28" s="11"/>
      <c r="BH28" s="11"/>
      <c r="BJ28" s="11"/>
      <c r="BL28" s="10"/>
    </row>
    <row r="29">
      <c r="A29" s="12" t="str">
        <f>IFERROR(__xludf.DUMMYFUNCTION("""COMPUTED_VALUE"""),"HORAS EXTRA/PRIMA ALIMENTICIA")</f>
        <v>HORAS EXTRA/PRIMA ALIMENTICIA</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
        <f>IFERROR(__xludf.DUMMYFUNCTION("""COMPUTED_VALUE"""),0.0)</f>
        <v>0</v>
      </c>
    </row>
    <row r="30">
      <c r="A30" s="4" t="str">
        <f>IFERROR(__xludf.DUMMYFUNCTION("""COMPUTED_VALUE"""),"NOMBRE")</f>
        <v>NOMBRE</v>
      </c>
      <c r="B30" s="5">
        <f>IFERROR(__xludf.DUMMYFUNCTION("""COMPUTED_VALUE"""),45200.0)</f>
        <v>45200</v>
      </c>
      <c r="C30" s="6"/>
      <c r="D30" s="5">
        <f>IFERROR(__xludf.DUMMYFUNCTION("""COMPUTED_VALUE"""),45201.0)</f>
        <v>45201</v>
      </c>
      <c r="E30" s="6"/>
      <c r="F30" s="5">
        <f>IFERROR(__xludf.DUMMYFUNCTION("""COMPUTED_VALUE"""),45202.0)</f>
        <v>45202</v>
      </c>
      <c r="G30" s="6"/>
      <c r="H30" s="5">
        <f>IFERROR(__xludf.DUMMYFUNCTION("""COMPUTED_VALUE"""),45203.0)</f>
        <v>45203</v>
      </c>
      <c r="I30" s="6"/>
      <c r="J30" s="5">
        <f>IFERROR(__xludf.DUMMYFUNCTION("""COMPUTED_VALUE"""),45204.0)</f>
        <v>45204</v>
      </c>
      <c r="K30" s="6"/>
      <c r="L30" s="5">
        <f>IFERROR(__xludf.DUMMYFUNCTION("""COMPUTED_VALUE"""),45205.0)</f>
        <v>45205</v>
      </c>
      <c r="M30" s="6"/>
      <c r="N30" s="5">
        <f>IFERROR(__xludf.DUMMYFUNCTION("""COMPUTED_VALUE"""),45206.0)</f>
        <v>45206</v>
      </c>
      <c r="O30" s="18"/>
      <c r="P30" s="5">
        <f>IFERROR(__xludf.DUMMYFUNCTION("""COMPUTED_VALUE"""),45207.0)</f>
        <v>45207</v>
      </c>
      <c r="Q30" s="6"/>
      <c r="R30" s="5">
        <f>IFERROR(__xludf.DUMMYFUNCTION("""COMPUTED_VALUE"""),45208.0)</f>
        <v>45208</v>
      </c>
      <c r="S30" s="6"/>
      <c r="T30" s="5">
        <f>IFERROR(__xludf.DUMMYFUNCTION("""COMPUTED_VALUE"""),45209.0)</f>
        <v>45209</v>
      </c>
      <c r="U30" s="18"/>
      <c r="V30" s="5">
        <f>IFERROR(__xludf.DUMMYFUNCTION("""COMPUTED_VALUE"""),45210.0)</f>
        <v>45210</v>
      </c>
      <c r="W30" s="18"/>
      <c r="X30" s="5">
        <f>IFERROR(__xludf.DUMMYFUNCTION("""COMPUTED_VALUE"""),45211.0)</f>
        <v>45211</v>
      </c>
      <c r="Y30" s="18"/>
      <c r="Z30" s="5">
        <f>IFERROR(__xludf.DUMMYFUNCTION("""COMPUTED_VALUE"""),45212.0)</f>
        <v>45212</v>
      </c>
      <c r="AA30" s="18"/>
      <c r="AB30" s="5">
        <f>IFERROR(__xludf.DUMMYFUNCTION("""COMPUTED_VALUE"""),45213.0)</f>
        <v>45213</v>
      </c>
      <c r="AC30" s="18"/>
      <c r="AD30" s="5">
        <f>IFERROR(__xludf.DUMMYFUNCTION("""COMPUTED_VALUE"""),45214.0)</f>
        <v>45214</v>
      </c>
      <c r="AE30" s="18"/>
      <c r="AF30" s="5">
        <f>IFERROR(__xludf.DUMMYFUNCTION("""COMPUTED_VALUE"""),45215.0)</f>
        <v>45215</v>
      </c>
      <c r="AG30" s="18"/>
      <c r="AH30" s="5">
        <f>IFERROR(__xludf.DUMMYFUNCTION("""COMPUTED_VALUE"""),45216.0)</f>
        <v>45216</v>
      </c>
      <c r="AI30" s="18"/>
      <c r="AJ30" s="5">
        <f>IFERROR(__xludf.DUMMYFUNCTION("""COMPUTED_VALUE"""),45217.0)</f>
        <v>45217</v>
      </c>
      <c r="AK30" s="18"/>
      <c r="AL30" s="5">
        <f>IFERROR(__xludf.DUMMYFUNCTION("""COMPUTED_VALUE"""),45218.0)</f>
        <v>45218</v>
      </c>
      <c r="AM30" s="18"/>
      <c r="AN30" s="5">
        <f>IFERROR(__xludf.DUMMYFUNCTION("""COMPUTED_VALUE"""),45219.0)</f>
        <v>45219</v>
      </c>
      <c r="AO30" s="18"/>
      <c r="AP30" s="5">
        <f>IFERROR(__xludf.DUMMYFUNCTION("""COMPUTED_VALUE"""),45220.0)</f>
        <v>45220</v>
      </c>
      <c r="AQ30" s="18"/>
      <c r="AR30" s="5">
        <f>IFERROR(__xludf.DUMMYFUNCTION("""COMPUTED_VALUE"""),45221.0)</f>
        <v>45221</v>
      </c>
      <c r="AS30" s="18"/>
      <c r="AT30" s="5">
        <f>IFERROR(__xludf.DUMMYFUNCTION("""COMPUTED_VALUE"""),45222.0)</f>
        <v>45222</v>
      </c>
      <c r="AU30" s="18"/>
      <c r="AV30" s="5">
        <f>IFERROR(__xludf.DUMMYFUNCTION("""COMPUTED_VALUE"""),45223.0)</f>
        <v>45223</v>
      </c>
      <c r="AW30" s="18"/>
      <c r="AX30" s="5">
        <f>IFERROR(__xludf.DUMMYFUNCTION("""COMPUTED_VALUE"""),45224.0)</f>
        <v>45224</v>
      </c>
      <c r="AY30" s="18"/>
      <c r="AZ30" s="5">
        <f>IFERROR(__xludf.DUMMYFUNCTION("""COMPUTED_VALUE"""),45225.0)</f>
        <v>45225</v>
      </c>
      <c r="BA30" s="18"/>
      <c r="BB30" s="5">
        <f>IFERROR(__xludf.DUMMYFUNCTION("""COMPUTED_VALUE"""),45226.0)</f>
        <v>45226</v>
      </c>
      <c r="BC30" s="18"/>
      <c r="BD30" s="5">
        <f>IFERROR(__xludf.DUMMYFUNCTION("""COMPUTED_VALUE"""),45227.0)</f>
        <v>45227</v>
      </c>
      <c r="BE30" s="18"/>
      <c r="BF30" s="5">
        <f>IFERROR(__xludf.DUMMYFUNCTION("""COMPUTED_VALUE"""),45228.0)</f>
        <v>45228</v>
      </c>
      <c r="BG30" s="18"/>
      <c r="BH30" s="5">
        <f>IFERROR(__xludf.DUMMYFUNCTION("""COMPUTED_VALUE"""),45229.0)</f>
        <v>45229</v>
      </c>
      <c r="BI30" s="18"/>
      <c r="BJ30" s="5">
        <f>IFERROR(__xludf.DUMMYFUNCTION("""COMPUTED_VALUE"""),45230.0)</f>
        <v>45230</v>
      </c>
      <c r="BK30" s="18"/>
      <c r="BL30" s="7" t="str">
        <f>IFERROR(__xludf.DUMMYFUNCTION("""COMPUTED_VALUE"""),"HORAS EXTRA")</f>
        <v>HORAS EXTRA</v>
      </c>
    </row>
    <row r="31">
      <c r="A31" s="8"/>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10"/>
    </row>
    <row r="32" ht="79.5" customHeight="1">
      <c r="B32" s="11"/>
      <c r="D32" s="11"/>
      <c r="F32" s="11"/>
      <c r="H32" s="11"/>
      <c r="J32" s="11"/>
      <c r="L32" s="11"/>
      <c r="N32" s="11"/>
      <c r="P32" s="11"/>
      <c r="R32" s="11"/>
      <c r="T32" s="11"/>
      <c r="V32" s="11"/>
      <c r="X32" s="11"/>
      <c r="Z32" s="11"/>
      <c r="AB32" s="11"/>
      <c r="AD32" s="11"/>
      <c r="AF32" s="11"/>
      <c r="AH32" s="11"/>
      <c r="AJ32" s="11"/>
      <c r="AL32" s="11"/>
      <c r="AN32" s="11"/>
      <c r="AP32" s="11"/>
      <c r="AR32" s="11"/>
      <c r="AT32" s="11"/>
      <c r="AV32" s="11"/>
      <c r="AX32" s="11"/>
      <c r="AZ32" s="11"/>
      <c r="BB32" s="11"/>
      <c r="BD32" s="11"/>
      <c r="BF32" s="11"/>
      <c r="BH32" s="11"/>
      <c r="BJ32" s="11"/>
      <c r="BL32" s="10"/>
    </row>
    <row r="33">
      <c r="A33" s="12" t="str">
        <f>IFERROR(__xludf.DUMMYFUNCTION("""COMPUTED_VALUE"""),"HORAS EXTRA/PRIMA ALIMENTICIA")</f>
        <v>HORAS EXTRA/PRIMA ALIMENTICIA</v>
      </c>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
        <f>IFERROR(__xludf.DUMMYFUNCTION("""COMPUTED_VALUE"""),0.0)</f>
        <v>0</v>
      </c>
    </row>
    <row r="34">
      <c r="A34" s="4" t="str">
        <f>IFERROR(__xludf.DUMMYFUNCTION("""COMPUTED_VALUE"""),"NOMBRE")</f>
        <v>NOMBRE</v>
      </c>
      <c r="B34" s="5">
        <f>IFERROR(__xludf.DUMMYFUNCTION("""COMPUTED_VALUE"""),45200.0)</f>
        <v>45200</v>
      </c>
      <c r="C34" s="6"/>
      <c r="D34" s="5">
        <f>IFERROR(__xludf.DUMMYFUNCTION("""COMPUTED_VALUE"""),45201.0)</f>
        <v>45201</v>
      </c>
      <c r="E34" s="6"/>
      <c r="F34" s="5">
        <f>IFERROR(__xludf.DUMMYFUNCTION("""COMPUTED_VALUE"""),45202.0)</f>
        <v>45202</v>
      </c>
      <c r="G34" s="6"/>
      <c r="H34" s="5">
        <f>IFERROR(__xludf.DUMMYFUNCTION("""COMPUTED_VALUE"""),45203.0)</f>
        <v>45203</v>
      </c>
      <c r="I34" s="6"/>
      <c r="J34" s="5">
        <f>IFERROR(__xludf.DUMMYFUNCTION("""COMPUTED_VALUE"""),45204.0)</f>
        <v>45204</v>
      </c>
      <c r="K34" s="6"/>
      <c r="L34" s="5">
        <f>IFERROR(__xludf.DUMMYFUNCTION("""COMPUTED_VALUE"""),45205.0)</f>
        <v>45205</v>
      </c>
      <c r="M34" s="6"/>
      <c r="N34" s="5">
        <f>IFERROR(__xludf.DUMMYFUNCTION("""COMPUTED_VALUE"""),45206.0)</f>
        <v>45206</v>
      </c>
      <c r="O34" s="18"/>
      <c r="P34" s="5">
        <f>IFERROR(__xludf.DUMMYFUNCTION("""COMPUTED_VALUE"""),45207.0)</f>
        <v>45207</v>
      </c>
      <c r="Q34" s="6"/>
      <c r="R34" s="5">
        <f>IFERROR(__xludf.DUMMYFUNCTION("""COMPUTED_VALUE"""),45208.0)</f>
        <v>45208</v>
      </c>
      <c r="S34" s="6"/>
      <c r="T34" s="5">
        <f>IFERROR(__xludf.DUMMYFUNCTION("""COMPUTED_VALUE"""),45209.0)</f>
        <v>45209</v>
      </c>
      <c r="U34" s="18"/>
      <c r="V34" s="5">
        <f>IFERROR(__xludf.DUMMYFUNCTION("""COMPUTED_VALUE"""),45210.0)</f>
        <v>45210</v>
      </c>
      <c r="W34" s="18"/>
      <c r="X34" s="5">
        <f>IFERROR(__xludf.DUMMYFUNCTION("""COMPUTED_VALUE"""),45211.0)</f>
        <v>45211</v>
      </c>
      <c r="Y34" s="18"/>
      <c r="Z34" s="5">
        <f>IFERROR(__xludf.DUMMYFUNCTION("""COMPUTED_VALUE"""),45212.0)</f>
        <v>45212</v>
      </c>
      <c r="AA34" s="18"/>
      <c r="AB34" s="5">
        <f>IFERROR(__xludf.DUMMYFUNCTION("""COMPUTED_VALUE"""),45213.0)</f>
        <v>45213</v>
      </c>
      <c r="AC34" s="18"/>
      <c r="AD34" s="5">
        <f>IFERROR(__xludf.DUMMYFUNCTION("""COMPUTED_VALUE"""),45214.0)</f>
        <v>45214</v>
      </c>
      <c r="AE34" s="18"/>
      <c r="AF34" s="5">
        <f>IFERROR(__xludf.DUMMYFUNCTION("""COMPUTED_VALUE"""),45215.0)</f>
        <v>45215</v>
      </c>
      <c r="AG34" s="18"/>
      <c r="AH34" s="5">
        <f>IFERROR(__xludf.DUMMYFUNCTION("""COMPUTED_VALUE"""),45216.0)</f>
        <v>45216</v>
      </c>
      <c r="AI34" s="18"/>
      <c r="AJ34" s="5">
        <f>IFERROR(__xludf.DUMMYFUNCTION("""COMPUTED_VALUE"""),45217.0)</f>
        <v>45217</v>
      </c>
      <c r="AK34" s="18"/>
      <c r="AL34" s="5">
        <f>IFERROR(__xludf.DUMMYFUNCTION("""COMPUTED_VALUE"""),45218.0)</f>
        <v>45218</v>
      </c>
      <c r="AM34" s="18"/>
      <c r="AN34" s="5">
        <f>IFERROR(__xludf.DUMMYFUNCTION("""COMPUTED_VALUE"""),45219.0)</f>
        <v>45219</v>
      </c>
      <c r="AO34" s="18"/>
      <c r="AP34" s="5">
        <f>IFERROR(__xludf.DUMMYFUNCTION("""COMPUTED_VALUE"""),45220.0)</f>
        <v>45220</v>
      </c>
      <c r="AQ34" s="18"/>
      <c r="AR34" s="5">
        <f>IFERROR(__xludf.DUMMYFUNCTION("""COMPUTED_VALUE"""),45221.0)</f>
        <v>45221</v>
      </c>
      <c r="AS34" s="18"/>
      <c r="AT34" s="5">
        <f>IFERROR(__xludf.DUMMYFUNCTION("""COMPUTED_VALUE"""),45222.0)</f>
        <v>45222</v>
      </c>
      <c r="AU34" s="18"/>
      <c r="AV34" s="5">
        <f>IFERROR(__xludf.DUMMYFUNCTION("""COMPUTED_VALUE"""),45223.0)</f>
        <v>45223</v>
      </c>
      <c r="AW34" s="18"/>
      <c r="AX34" s="5">
        <f>IFERROR(__xludf.DUMMYFUNCTION("""COMPUTED_VALUE"""),45224.0)</f>
        <v>45224</v>
      </c>
      <c r="AY34" s="18"/>
      <c r="AZ34" s="5">
        <f>IFERROR(__xludf.DUMMYFUNCTION("""COMPUTED_VALUE"""),45225.0)</f>
        <v>45225</v>
      </c>
      <c r="BA34" s="18"/>
      <c r="BB34" s="5">
        <f>IFERROR(__xludf.DUMMYFUNCTION("""COMPUTED_VALUE"""),45226.0)</f>
        <v>45226</v>
      </c>
      <c r="BC34" s="18"/>
      <c r="BD34" s="5">
        <f>IFERROR(__xludf.DUMMYFUNCTION("""COMPUTED_VALUE"""),45227.0)</f>
        <v>45227</v>
      </c>
      <c r="BE34" s="18"/>
      <c r="BF34" s="5">
        <f>IFERROR(__xludf.DUMMYFUNCTION("""COMPUTED_VALUE"""),45228.0)</f>
        <v>45228</v>
      </c>
      <c r="BG34" s="18"/>
      <c r="BH34" s="5">
        <f>IFERROR(__xludf.DUMMYFUNCTION("""COMPUTED_VALUE"""),45229.0)</f>
        <v>45229</v>
      </c>
      <c r="BI34" s="18"/>
      <c r="BJ34" s="5">
        <f>IFERROR(__xludf.DUMMYFUNCTION("""COMPUTED_VALUE"""),45230.0)</f>
        <v>45230</v>
      </c>
      <c r="BK34" s="18"/>
      <c r="BL34" s="7" t="str">
        <f>IFERROR(__xludf.DUMMYFUNCTION("""COMPUTED_VALUE"""),"HORAS EXTRA")</f>
        <v>HORAS EXTRA</v>
      </c>
    </row>
    <row r="35">
      <c r="A35" s="8"/>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10"/>
    </row>
    <row r="36" ht="79.5" customHeight="1">
      <c r="B36" s="11"/>
      <c r="D36" s="11"/>
      <c r="F36" s="11"/>
      <c r="H36" s="11"/>
      <c r="J36" s="11"/>
      <c r="L36" s="11"/>
      <c r="N36" s="11"/>
      <c r="P36" s="11"/>
      <c r="R36" s="11"/>
      <c r="T36" s="11"/>
      <c r="V36" s="11"/>
      <c r="X36" s="11"/>
      <c r="Z36" s="11"/>
      <c r="AB36" s="11"/>
      <c r="AD36" s="11"/>
      <c r="AF36" s="11"/>
      <c r="AH36" s="11"/>
      <c r="AJ36" s="11"/>
      <c r="AL36" s="11"/>
      <c r="AN36" s="11"/>
      <c r="AP36" s="11"/>
      <c r="AR36" s="11"/>
      <c r="AT36" s="11"/>
      <c r="AV36" s="11"/>
      <c r="AX36" s="11"/>
      <c r="AZ36" s="11"/>
      <c r="BB36" s="11"/>
      <c r="BD36" s="11"/>
      <c r="BF36" s="11"/>
      <c r="BH36" s="11"/>
      <c r="BJ36" s="11"/>
      <c r="BL36" s="10"/>
    </row>
    <row r="37">
      <c r="A37" s="12" t="str">
        <f>IFERROR(__xludf.DUMMYFUNCTION("""COMPUTED_VALUE"""),"HORAS EXTRA/PRIMA ALIMENTICIA")</f>
        <v>HORAS EXTRA/PRIMA ALIMENTICIA</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
        <f>IFERROR(__xludf.DUMMYFUNCTION("""COMPUTED_VALUE"""),0.0)</f>
        <v>0</v>
      </c>
    </row>
    <row r="38">
      <c r="A38" s="4" t="str">
        <f>IFERROR(__xludf.DUMMYFUNCTION("""COMPUTED_VALUE"""),"NOMBRE")</f>
        <v>NOMBRE</v>
      </c>
      <c r="B38" s="5">
        <f>IFERROR(__xludf.DUMMYFUNCTION("""COMPUTED_VALUE"""),45200.0)</f>
        <v>45200</v>
      </c>
      <c r="C38" s="6"/>
      <c r="D38" s="5">
        <f>IFERROR(__xludf.DUMMYFUNCTION("""COMPUTED_VALUE"""),45201.0)</f>
        <v>45201</v>
      </c>
      <c r="E38" s="6"/>
      <c r="F38" s="5">
        <f>IFERROR(__xludf.DUMMYFUNCTION("""COMPUTED_VALUE"""),45202.0)</f>
        <v>45202</v>
      </c>
      <c r="G38" s="6"/>
      <c r="H38" s="5">
        <f>IFERROR(__xludf.DUMMYFUNCTION("""COMPUTED_VALUE"""),45203.0)</f>
        <v>45203</v>
      </c>
      <c r="I38" s="6"/>
      <c r="J38" s="5">
        <f>IFERROR(__xludf.DUMMYFUNCTION("""COMPUTED_VALUE"""),45204.0)</f>
        <v>45204</v>
      </c>
      <c r="K38" s="6"/>
      <c r="L38" s="5">
        <f>IFERROR(__xludf.DUMMYFUNCTION("""COMPUTED_VALUE"""),45205.0)</f>
        <v>45205</v>
      </c>
      <c r="M38" s="6"/>
      <c r="N38" s="5">
        <f>IFERROR(__xludf.DUMMYFUNCTION("""COMPUTED_VALUE"""),45206.0)</f>
        <v>45206</v>
      </c>
      <c r="O38" s="18"/>
      <c r="P38" s="5">
        <f>IFERROR(__xludf.DUMMYFUNCTION("""COMPUTED_VALUE"""),45207.0)</f>
        <v>45207</v>
      </c>
      <c r="Q38" s="6"/>
      <c r="R38" s="5">
        <f>IFERROR(__xludf.DUMMYFUNCTION("""COMPUTED_VALUE"""),45208.0)</f>
        <v>45208</v>
      </c>
      <c r="S38" s="6"/>
      <c r="T38" s="5">
        <f>IFERROR(__xludf.DUMMYFUNCTION("""COMPUTED_VALUE"""),45209.0)</f>
        <v>45209</v>
      </c>
      <c r="U38" s="18"/>
      <c r="V38" s="5">
        <f>IFERROR(__xludf.DUMMYFUNCTION("""COMPUTED_VALUE"""),45210.0)</f>
        <v>45210</v>
      </c>
      <c r="W38" s="18"/>
      <c r="X38" s="5">
        <f>IFERROR(__xludf.DUMMYFUNCTION("""COMPUTED_VALUE"""),45211.0)</f>
        <v>45211</v>
      </c>
      <c r="Y38" s="18"/>
      <c r="Z38" s="5">
        <f>IFERROR(__xludf.DUMMYFUNCTION("""COMPUTED_VALUE"""),45212.0)</f>
        <v>45212</v>
      </c>
      <c r="AA38" s="18"/>
      <c r="AB38" s="5">
        <f>IFERROR(__xludf.DUMMYFUNCTION("""COMPUTED_VALUE"""),45213.0)</f>
        <v>45213</v>
      </c>
      <c r="AC38" s="18"/>
      <c r="AD38" s="5">
        <f>IFERROR(__xludf.DUMMYFUNCTION("""COMPUTED_VALUE"""),45214.0)</f>
        <v>45214</v>
      </c>
      <c r="AE38" s="18"/>
      <c r="AF38" s="5">
        <f>IFERROR(__xludf.DUMMYFUNCTION("""COMPUTED_VALUE"""),45215.0)</f>
        <v>45215</v>
      </c>
      <c r="AG38" s="18"/>
      <c r="AH38" s="5">
        <f>IFERROR(__xludf.DUMMYFUNCTION("""COMPUTED_VALUE"""),45216.0)</f>
        <v>45216</v>
      </c>
      <c r="AI38" s="18"/>
      <c r="AJ38" s="5">
        <f>IFERROR(__xludf.DUMMYFUNCTION("""COMPUTED_VALUE"""),45217.0)</f>
        <v>45217</v>
      </c>
      <c r="AK38" s="18"/>
      <c r="AL38" s="5">
        <f>IFERROR(__xludf.DUMMYFUNCTION("""COMPUTED_VALUE"""),45218.0)</f>
        <v>45218</v>
      </c>
      <c r="AM38" s="18"/>
      <c r="AN38" s="5">
        <f>IFERROR(__xludf.DUMMYFUNCTION("""COMPUTED_VALUE"""),45219.0)</f>
        <v>45219</v>
      </c>
      <c r="AO38" s="18"/>
      <c r="AP38" s="5">
        <f>IFERROR(__xludf.DUMMYFUNCTION("""COMPUTED_VALUE"""),45220.0)</f>
        <v>45220</v>
      </c>
      <c r="AQ38" s="18"/>
      <c r="AR38" s="5">
        <f>IFERROR(__xludf.DUMMYFUNCTION("""COMPUTED_VALUE"""),45221.0)</f>
        <v>45221</v>
      </c>
      <c r="AS38" s="18"/>
      <c r="AT38" s="5">
        <f>IFERROR(__xludf.DUMMYFUNCTION("""COMPUTED_VALUE"""),45222.0)</f>
        <v>45222</v>
      </c>
      <c r="AU38" s="18"/>
      <c r="AV38" s="5">
        <f>IFERROR(__xludf.DUMMYFUNCTION("""COMPUTED_VALUE"""),45223.0)</f>
        <v>45223</v>
      </c>
      <c r="AW38" s="18"/>
      <c r="AX38" s="5">
        <f>IFERROR(__xludf.DUMMYFUNCTION("""COMPUTED_VALUE"""),45224.0)</f>
        <v>45224</v>
      </c>
      <c r="AY38" s="18"/>
      <c r="AZ38" s="5">
        <f>IFERROR(__xludf.DUMMYFUNCTION("""COMPUTED_VALUE"""),45225.0)</f>
        <v>45225</v>
      </c>
      <c r="BA38" s="18"/>
      <c r="BB38" s="5">
        <f>IFERROR(__xludf.DUMMYFUNCTION("""COMPUTED_VALUE"""),45226.0)</f>
        <v>45226</v>
      </c>
      <c r="BC38" s="18"/>
      <c r="BD38" s="5">
        <f>IFERROR(__xludf.DUMMYFUNCTION("""COMPUTED_VALUE"""),45227.0)</f>
        <v>45227</v>
      </c>
      <c r="BE38" s="18"/>
      <c r="BF38" s="5">
        <f>IFERROR(__xludf.DUMMYFUNCTION("""COMPUTED_VALUE"""),45228.0)</f>
        <v>45228</v>
      </c>
      <c r="BG38" s="18"/>
      <c r="BH38" s="5">
        <f>IFERROR(__xludf.DUMMYFUNCTION("""COMPUTED_VALUE"""),45229.0)</f>
        <v>45229</v>
      </c>
      <c r="BI38" s="18"/>
      <c r="BJ38" s="5">
        <f>IFERROR(__xludf.DUMMYFUNCTION("""COMPUTED_VALUE"""),45230.0)</f>
        <v>45230</v>
      </c>
      <c r="BK38" s="18"/>
      <c r="BL38" s="7" t="str">
        <f>IFERROR(__xludf.DUMMYFUNCTION("""COMPUTED_VALUE"""),"HORAS EXTRA")</f>
        <v>HORAS EXTRA</v>
      </c>
    </row>
    <row r="39">
      <c r="A39" s="8"/>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10"/>
    </row>
    <row r="40" ht="79.5" customHeight="1">
      <c r="B40" s="11"/>
      <c r="D40" s="11"/>
      <c r="F40" s="11"/>
      <c r="H40" s="11"/>
      <c r="J40" s="11"/>
      <c r="L40" s="11"/>
      <c r="N40" s="11"/>
      <c r="P40" s="11"/>
      <c r="R40" s="11"/>
      <c r="T40" s="11"/>
      <c r="V40" s="11"/>
      <c r="X40" s="11"/>
      <c r="Z40" s="11"/>
      <c r="AB40" s="11"/>
      <c r="AD40" s="11"/>
      <c r="AF40" s="11"/>
      <c r="AH40" s="11"/>
      <c r="AJ40" s="11"/>
      <c r="AL40" s="11"/>
      <c r="AN40" s="11"/>
      <c r="AP40" s="11"/>
      <c r="AR40" s="11"/>
      <c r="AT40" s="11"/>
      <c r="AV40" s="11"/>
      <c r="AX40" s="11"/>
      <c r="AZ40" s="11"/>
      <c r="BB40" s="11"/>
      <c r="BD40" s="11"/>
      <c r="BF40" s="11"/>
      <c r="BH40" s="11"/>
      <c r="BJ40" s="11"/>
      <c r="BL40" s="10"/>
    </row>
    <row r="41">
      <c r="A41" s="12" t="str">
        <f>IFERROR(__xludf.DUMMYFUNCTION("""COMPUTED_VALUE"""),"HORAS EXTRA/PRIMA ALIMENTICIA")</f>
        <v>HORAS EXTRA/PRIMA ALIMENTICIA</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
        <f>IFERROR(__xludf.DUMMYFUNCTION("""COMPUTED_VALUE"""),0.0)</f>
        <v>0</v>
      </c>
    </row>
    <row r="42">
      <c r="A42" s="4" t="str">
        <f>IFERROR(__xludf.DUMMYFUNCTION("""COMPUTED_VALUE"""),"NOMBRE")</f>
        <v>NOMBRE</v>
      </c>
      <c r="B42" s="5">
        <f>IFERROR(__xludf.DUMMYFUNCTION("""COMPUTED_VALUE"""),45200.0)</f>
        <v>45200</v>
      </c>
      <c r="C42" s="6"/>
      <c r="D42" s="5">
        <f>IFERROR(__xludf.DUMMYFUNCTION("""COMPUTED_VALUE"""),45201.0)</f>
        <v>45201</v>
      </c>
      <c r="E42" s="6"/>
      <c r="F42" s="5">
        <f>IFERROR(__xludf.DUMMYFUNCTION("""COMPUTED_VALUE"""),45202.0)</f>
        <v>45202</v>
      </c>
      <c r="G42" s="6"/>
      <c r="H42" s="5">
        <f>IFERROR(__xludf.DUMMYFUNCTION("""COMPUTED_VALUE"""),45203.0)</f>
        <v>45203</v>
      </c>
      <c r="I42" s="6"/>
      <c r="J42" s="5">
        <f>IFERROR(__xludf.DUMMYFUNCTION("""COMPUTED_VALUE"""),45204.0)</f>
        <v>45204</v>
      </c>
      <c r="K42" s="6"/>
      <c r="L42" s="5">
        <f>IFERROR(__xludf.DUMMYFUNCTION("""COMPUTED_VALUE"""),45205.0)</f>
        <v>45205</v>
      </c>
      <c r="M42" s="6"/>
      <c r="N42" s="5">
        <f>IFERROR(__xludf.DUMMYFUNCTION("""COMPUTED_VALUE"""),45206.0)</f>
        <v>45206</v>
      </c>
      <c r="O42" s="18"/>
      <c r="P42" s="5">
        <f>IFERROR(__xludf.DUMMYFUNCTION("""COMPUTED_VALUE"""),45207.0)</f>
        <v>45207</v>
      </c>
      <c r="Q42" s="6"/>
      <c r="R42" s="5">
        <f>IFERROR(__xludf.DUMMYFUNCTION("""COMPUTED_VALUE"""),45208.0)</f>
        <v>45208</v>
      </c>
      <c r="S42" s="6"/>
      <c r="T42" s="5">
        <f>IFERROR(__xludf.DUMMYFUNCTION("""COMPUTED_VALUE"""),45209.0)</f>
        <v>45209</v>
      </c>
      <c r="U42" s="18"/>
      <c r="V42" s="5">
        <f>IFERROR(__xludf.DUMMYFUNCTION("""COMPUTED_VALUE"""),45210.0)</f>
        <v>45210</v>
      </c>
      <c r="W42" s="18"/>
      <c r="X42" s="5">
        <f>IFERROR(__xludf.DUMMYFUNCTION("""COMPUTED_VALUE"""),45211.0)</f>
        <v>45211</v>
      </c>
      <c r="Y42" s="18"/>
      <c r="Z42" s="5">
        <f>IFERROR(__xludf.DUMMYFUNCTION("""COMPUTED_VALUE"""),45212.0)</f>
        <v>45212</v>
      </c>
      <c r="AA42" s="18"/>
      <c r="AB42" s="5">
        <f>IFERROR(__xludf.DUMMYFUNCTION("""COMPUTED_VALUE"""),45213.0)</f>
        <v>45213</v>
      </c>
      <c r="AC42" s="18"/>
      <c r="AD42" s="5">
        <f>IFERROR(__xludf.DUMMYFUNCTION("""COMPUTED_VALUE"""),45214.0)</f>
        <v>45214</v>
      </c>
      <c r="AE42" s="18"/>
      <c r="AF42" s="5">
        <f>IFERROR(__xludf.DUMMYFUNCTION("""COMPUTED_VALUE"""),45215.0)</f>
        <v>45215</v>
      </c>
      <c r="AG42" s="18"/>
      <c r="AH42" s="5">
        <f>IFERROR(__xludf.DUMMYFUNCTION("""COMPUTED_VALUE"""),45216.0)</f>
        <v>45216</v>
      </c>
      <c r="AI42" s="18"/>
      <c r="AJ42" s="5">
        <f>IFERROR(__xludf.DUMMYFUNCTION("""COMPUTED_VALUE"""),45217.0)</f>
        <v>45217</v>
      </c>
      <c r="AK42" s="18"/>
      <c r="AL42" s="5">
        <f>IFERROR(__xludf.DUMMYFUNCTION("""COMPUTED_VALUE"""),45218.0)</f>
        <v>45218</v>
      </c>
      <c r="AM42" s="18"/>
      <c r="AN42" s="5">
        <f>IFERROR(__xludf.DUMMYFUNCTION("""COMPUTED_VALUE"""),45219.0)</f>
        <v>45219</v>
      </c>
      <c r="AO42" s="18"/>
      <c r="AP42" s="5">
        <f>IFERROR(__xludf.DUMMYFUNCTION("""COMPUTED_VALUE"""),45220.0)</f>
        <v>45220</v>
      </c>
      <c r="AQ42" s="18"/>
      <c r="AR42" s="5">
        <f>IFERROR(__xludf.DUMMYFUNCTION("""COMPUTED_VALUE"""),45221.0)</f>
        <v>45221</v>
      </c>
      <c r="AS42" s="18"/>
      <c r="AT42" s="5">
        <f>IFERROR(__xludf.DUMMYFUNCTION("""COMPUTED_VALUE"""),45222.0)</f>
        <v>45222</v>
      </c>
      <c r="AU42" s="18"/>
      <c r="AV42" s="5">
        <f>IFERROR(__xludf.DUMMYFUNCTION("""COMPUTED_VALUE"""),45223.0)</f>
        <v>45223</v>
      </c>
      <c r="AW42" s="18"/>
      <c r="AX42" s="5">
        <f>IFERROR(__xludf.DUMMYFUNCTION("""COMPUTED_VALUE"""),45224.0)</f>
        <v>45224</v>
      </c>
      <c r="AY42" s="18"/>
      <c r="AZ42" s="5">
        <f>IFERROR(__xludf.DUMMYFUNCTION("""COMPUTED_VALUE"""),45225.0)</f>
        <v>45225</v>
      </c>
      <c r="BA42" s="18"/>
      <c r="BB42" s="5">
        <f>IFERROR(__xludf.DUMMYFUNCTION("""COMPUTED_VALUE"""),45226.0)</f>
        <v>45226</v>
      </c>
      <c r="BC42" s="18"/>
      <c r="BD42" s="5">
        <f>IFERROR(__xludf.DUMMYFUNCTION("""COMPUTED_VALUE"""),45227.0)</f>
        <v>45227</v>
      </c>
      <c r="BE42" s="18"/>
      <c r="BF42" s="5">
        <f>IFERROR(__xludf.DUMMYFUNCTION("""COMPUTED_VALUE"""),45228.0)</f>
        <v>45228</v>
      </c>
      <c r="BG42" s="18"/>
      <c r="BH42" s="5">
        <f>IFERROR(__xludf.DUMMYFUNCTION("""COMPUTED_VALUE"""),45229.0)</f>
        <v>45229</v>
      </c>
      <c r="BI42" s="18"/>
      <c r="BJ42" s="5">
        <f>IFERROR(__xludf.DUMMYFUNCTION("""COMPUTED_VALUE"""),45230.0)</f>
        <v>45230</v>
      </c>
      <c r="BK42" s="18"/>
      <c r="BL42" s="7" t="str">
        <f>IFERROR(__xludf.DUMMYFUNCTION("""COMPUTED_VALUE"""),"HORAS EXTRA")</f>
        <v>HORAS EXTRA</v>
      </c>
    </row>
    <row r="43">
      <c r="A43" s="8"/>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10"/>
    </row>
    <row r="44" ht="79.5" customHeight="1">
      <c r="B44" s="11"/>
      <c r="D44" s="11"/>
      <c r="F44" s="11"/>
      <c r="H44" s="11"/>
      <c r="J44" s="11"/>
      <c r="L44" s="11"/>
      <c r="N44" s="11"/>
      <c r="P44" s="11"/>
      <c r="R44" s="11"/>
      <c r="T44" s="11"/>
      <c r="V44" s="11"/>
      <c r="X44" s="11"/>
      <c r="Z44" s="11"/>
      <c r="AB44" s="11"/>
      <c r="AD44" s="11"/>
      <c r="AF44" s="11"/>
      <c r="AH44" s="11"/>
      <c r="AJ44" s="11"/>
      <c r="AL44" s="11"/>
      <c r="AN44" s="11"/>
      <c r="AP44" s="11"/>
      <c r="AR44" s="11"/>
      <c r="AT44" s="11"/>
      <c r="AV44" s="11"/>
      <c r="AX44" s="11"/>
      <c r="AZ44" s="11"/>
      <c r="BB44" s="11"/>
      <c r="BD44" s="11"/>
      <c r="BF44" s="11"/>
      <c r="BH44" s="11"/>
      <c r="BJ44" s="11"/>
      <c r="BL44" s="10"/>
    </row>
    <row r="45">
      <c r="A45" s="12" t="str">
        <f>IFERROR(__xludf.DUMMYFUNCTION("""COMPUTED_VALUE"""),"HORAS EXTRA/PRIMA ALIMENTICIA")</f>
        <v>HORAS EXTRA/PRIMA ALIMENTICIA</v>
      </c>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
        <f>IFERROR(__xludf.DUMMYFUNCTION("""COMPUTED_VALUE"""),0.0)</f>
        <v>0</v>
      </c>
    </row>
    <row r="46">
      <c r="A46" s="4" t="str">
        <f>IFERROR(__xludf.DUMMYFUNCTION("""COMPUTED_VALUE"""),"NOMBRE")</f>
        <v>NOMBRE</v>
      </c>
      <c r="B46" s="5">
        <f>IFERROR(__xludf.DUMMYFUNCTION("""COMPUTED_VALUE"""),45200.0)</f>
        <v>45200</v>
      </c>
      <c r="C46" s="6"/>
      <c r="D46" s="5">
        <f>IFERROR(__xludf.DUMMYFUNCTION("""COMPUTED_VALUE"""),45201.0)</f>
        <v>45201</v>
      </c>
      <c r="E46" s="6"/>
      <c r="F46" s="5">
        <f>IFERROR(__xludf.DUMMYFUNCTION("""COMPUTED_VALUE"""),45202.0)</f>
        <v>45202</v>
      </c>
      <c r="G46" s="6"/>
      <c r="H46" s="5">
        <f>IFERROR(__xludf.DUMMYFUNCTION("""COMPUTED_VALUE"""),45203.0)</f>
        <v>45203</v>
      </c>
      <c r="I46" s="6"/>
      <c r="J46" s="5">
        <f>IFERROR(__xludf.DUMMYFUNCTION("""COMPUTED_VALUE"""),45204.0)</f>
        <v>45204</v>
      </c>
      <c r="K46" s="6"/>
      <c r="L46" s="5">
        <f>IFERROR(__xludf.DUMMYFUNCTION("""COMPUTED_VALUE"""),45205.0)</f>
        <v>45205</v>
      </c>
      <c r="M46" s="6"/>
      <c r="N46" s="5">
        <f>IFERROR(__xludf.DUMMYFUNCTION("""COMPUTED_VALUE"""),45206.0)</f>
        <v>45206</v>
      </c>
      <c r="O46" s="18"/>
      <c r="P46" s="5">
        <f>IFERROR(__xludf.DUMMYFUNCTION("""COMPUTED_VALUE"""),45207.0)</f>
        <v>45207</v>
      </c>
      <c r="Q46" s="6"/>
      <c r="R46" s="5">
        <f>IFERROR(__xludf.DUMMYFUNCTION("""COMPUTED_VALUE"""),45208.0)</f>
        <v>45208</v>
      </c>
      <c r="S46" s="6"/>
      <c r="T46" s="5">
        <f>IFERROR(__xludf.DUMMYFUNCTION("""COMPUTED_VALUE"""),45209.0)</f>
        <v>45209</v>
      </c>
      <c r="U46" s="18"/>
      <c r="V46" s="5">
        <f>IFERROR(__xludf.DUMMYFUNCTION("""COMPUTED_VALUE"""),45210.0)</f>
        <v>45210</v>
      </c>
      <c r="W46" s="18"/>
      <c r="X46" s="5">
        <f>IFERROR(__xludf.DUMMYFUNCTION("""COMPUTED_VALUE"""),45211.0)</f>
        <v>45211</v>
      </c>
      <c r="Y46" s="18"/>
      <c r="Z46" s="5">
        <f>IFERROR(__xludf.DUMMYFUNCTION("""COMPUTED_VALUE"""),45212.0)</f>
        <v>45212</v>
      </c>
      <c r="AA46" s="18"/>
      <c r="AB46" s="5">
        <f>IFERROR(__xludf.DUMMYFUNCTION("""COMPUTED_VALUE"""),45213.0)</f>
        <v>45213</v>
      </c>
      <c r="AC46" s="18"/>
      <c r="AD46" s="5">
        <f>IFERROR(__xludf.DUMMYFUNCTION("""COMPUTED_VALUE"""),45214.0)</f>
        <v>45214</v>
      </c>
      <c r="AE46" s="18"/>
      <c r="AF46" s="5">
        <f>IFERROR(__xludf.DUMMYFUNCTION("""COMPUTED_VALUE"""),45215.0)</f>
        <v>45215</v>
      </c>
      <c r="AG46" s="18"/>
      <c r="AH46" s="5">
        <f>IFERROR(__xludf.DUMMYFUNCTION("""COMPUTED_VALUE"""),45216.0)</f>
        <v>45216</v>
      </c>
      <c r="AI46" s="18"/>
      <c r="AJ46" s="5">
        <f>IFERROR(__xludf.DUMMYFUNCTION("""COMPUTED_VALUE"""),45217.0)</f>
        <v>45217</v>
      </c>
      <c r="AK46" s="18"/>
      <c r="AL46" s="5">
        <f>IFERROR(__xludf.DUMMYFUNCTION("""COMPUTED_VALUE"""),45218.0)</f>
        <v>45218</v>
      </c>
      <c r="AM46" s="18"/>
      <c r="AN46" s="5">
        <f>IFERROR(__xludf.DUMMYFUNCTION("""COMPUTED_VALUE"""),45219.0)</f>
        <v>45219</v>
      </c>
      <c r="AO46" s="18"/>
      <c r="AP46" s="5">
        <f>IFERROR(__xludf.DUMMYFUNCTION("""COMPUTED_VALUE"""),45220.0)</f>
        <v>45220</v>
      </c>
      <c r="AQ46" s="18"/>
      <c r="AR46" s="5">
        <f>IFERROR(__xludf.DUMMYFUNCTION("""COMPUTED_VALUE"""),45221.0)</f>
        <v>45221</v>
      </c>
      <c r="AS46" s="18"/>
      <c r="AT46" s="5">
        <f>IFERROR(__xludf.DUMMYFUNCTION("""COMPUTED_VALUE"""),45222.0)</f>
        <v>45222</v>
      </c>
      <c r="AU46" s="18"/>
      <c r="AV46" s="5">
        <f>IFERROR(__xludf.DUMMYFUNCTION("""COMPUTED_VALUE"""),45223.0)</f>
        <v>45223</v>
      </c>
      <c r="AW46" s="18"/>
      <c r="AX46" s="5">
        <f>IFERROR(__xludf.DUMMYFUNCTION("""COMPUTED_VALUE"""),45224.0)</f>
        <v>45224</v>
      </c>
      <c r="AY46" s="18"/>
      <c r="AZ46" s="5">
        <f>IFERROR(__xludf.DUMMYFUNCTION("""COMPUTED_VALUE"""),45225.0)</f>
        <v>45225</v>
      </c>
      <c r="BA46" s="18"/>
      <c r="BB46" s="5">
        <f>IFERROR(__xludf.DUMMYFUNCTION("""COMPUTED_VALUE"""),45226.0)</f>
        <v>45226</v>
      </c>
      <c r="BC46" s="18"/>
      <c r="BD46" s="5">
        <f>IFERROR(__xludf.DUMMYFUNCTION("""COMPUTED_VALUE"""),45227.0)</f>
        <v>45227</v>
      </c>
      <c r="BE46" s="18"/>
      <c r="BF46" s="5">
        <f>IFERROR(__xludf.DUMMYFUNCTION("""COMPUTED_VALUE"""),45228.0)</f>
        <v>45228</v>
      </c>
      <c r="BG46" s="18"/>
      <c r="BH46" s="5">
        <f>IFERROR(__xludf.DUMMYFUNCTION("""COMPUTED_VALUE"""),45229.0)</f>
        <v>45229</v>
      </c>
      <c r="BI46" s="18"/>
      <c r="BJ46" s="5">
        <f>IFERROR(__xludf.DUMMYFUNCTION("""COMPUTED_VALUE"""),45230.0)</f>
        <v>45230</v>
      </c>
      <c r="BK46" s="18"/>
      <c r="BL46" s="7" t="str">
        <f>IFERROR(__xludf.DUMMYFUNCTION("""COMPUTED_VALUE"""),"HORAS EXTRA")</f>
        <v>HORAS EXTRA</v>
      </c>
    </row>
    <row r="47">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10"/>
    </row>
    <row r="48" ht="79.5" customHeight="1">
      <c r="B48" s="11"/>
      <c r="D48" s="11"/>
      <c r="F48" s="11"/>
      <c r="H48" s="11"/>
      <c r="J48" s="11"/>
      <c r="L48" s="11"/>
      <c r="N48" s="11"/>
      <c r="P48" s="11"/>
      <c r="R48" s="11"/>
      <c r="T48" s="11"/>
      <c r="V48" s="11"/>
      <c r="X48" s="11"/>
      <c r="Z48" s="11"/>
      <c r="AB48" s="11"/>
      <c r="AD48" s="11"/>
      <c r="AF48" s="11"/>
      <c r="AH48" s="11"/>
      <c r="AJ48" s="11"/>
      <c r="AL48" s="11"/>
      <c r="AN48" s="11"/>
      <c r="AP48" s="11"/>
      <c r="AR48" s="11"/>
      <c r="AT48" s="11"/>
      <c r="AV48" s="11"/>
      <c r="AX48" s="11"/>
      <c r="AZ48" s="11"/>
      <c r="BB48" s="11"/>
      <c r="BD48" s="11"/>
      <c r="BF48" s="11"/>
      <c r="BH48" s="11"/>
      <c r="BJ48" s="11"/>
      <c r="BL48" s="10"/>
    </row>
    <row r="49">
      <c r="A49" s="12" t="str">
        <f>IFERROR(__xludf.DUMMYFUNCTION("""COMPUTED_VALUE"""),"HORAS EXTRA/PRIMA ALIMENTICIA")</f>
        <v>HORAS EXTRA/PRIMA ALIMENTICIA</v>
      </c>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
        <f>IFERROR(__xludf.DUMMYFUNCTION("""COMPUTED_VALUE"""),0.0)</f>
        <v>0</v>
      </c>
    </row>
    <row r="50">
      <c r="A50" s="4" t="str">
        <f>IFERROR(__xludf.DUMMYFUNCTION("""COMPUTED_VALUE"""),"NOMBRE")</f>
        <v>NOMBRE</v>
      </c>
      <c r="B50" s="5">
        <f>IFERROR(__xludf.DUMMYFUNCTION("""COMPUTED_VALUE"""),45200.0)</f>
        <v>45200</v>
      </c>
      <c r="C50" s="6"/>
      <c r="D50" s="5">
        <f>IFERROR(__xludf.DUMMYFUNCTION("""COMPUTED_VALUE"""),45201.0)</f>
        <v>45201</v>
      </c>
      <c r="E50" s="6"/>
      <c r="F50" s="5">
        <f>IFERROR(__xludf.DUMMYFUNCTION("""COMPUTED_VALUE"""),45202.0)</f>
        <v>45202</v>
      </c>
      <c r="G50" s="6"/>
      <c r="H50" s="5">
        <f>IFERROR(__xludf.DUMMYFUNCTION("""COMPUTED_VALUE"""),45203.0)</f>
        <v>45203</v>
      </c>
      <c r="I50" s="6"/>
      <c r="J50" s="5">
        <f>IFERROR(__xludf.DUMMYFUNCTION("""COMPUTED_VALUE"""),45204.0)</f>
        <v>45204</v>
      </c>
      <c r="K50" s="6"/>
      <c r="L50" s="5">
        <f>IFERROR(__xludf.DUMMYFUNCTION("""COMPUTED_VALUE"""),45205.0)</f>
        <v>45205</v>
      </c>
      <c r="M50" s="6"/>
      <c r="N50" s="5">
        <f>IFERROR(__xludf.DUMMYFUNCTION("""COMPUTED_VALUE"""),45206.0)</f>
        <v>45206</v>
      </c>
      <c r="O50" s="18"/>
      <c r="P50" s="5">
        <f>IFERROR(__xludf.DUMMYFUNCTION("""COMPUTED_VALUE"""),45207.0)</f>
        <v>45207</v>
      </c>
      <c r="Q50" s="6"/>
      <c r="R50" s="5">
        <f>IFERROR(__xludf.DUMMYFUNCTION("""COMPUTED_VALUE"""),45208.0)</f>
        <v>45208</v>
      </c>
      <c r="S50" s="6"/>
      <c r="T50" s="5">
        <f>IFERROR(__xludf.DUMMYFUNCTION("""COMPUTED_VALUE"""),45209.0)</f>
        <v>45209</v>
      </c>
      <c r="U50" s="18"/>
      <c r="V50" s="5">
        <f>IFERROR(__xludf.DUMMYFUNCTION("""COMPUTED_VALUE"""),45210.0)</f>
        <v>45210</v>
      </c>
      <c r="W50" s="18"/>
      <c r="X50" s="5">
        <f>IFERROR(__xludf.DUMMYFUNCTION("""COMPUTED_VALUE"""),45211.0)</f>
        <v>45211</v>
      </c>
      <c r="Y50" s="18"/>
      <c r="Z50" s="5">
        <f>IFERROR(__xludf.DUMMYFUNCTION("""COMPUTED_VALUE"""),45212.0)</f>
        <v>45212</v>
      </c>
      <c r="AA50" s="18"/>
      <c r="AB50" s="5">
        <f>IFERROR(__xludf.DUMMYFUNCTION("""COMPUTED_VALUE"""),45213.0)</f>
        <v>45213</v>
      </c>
      <c r="AC50" s="18"/>
      <c r="AD50" s="5">
        <f>IFERROR(__xludf.DUMMYFUNCTION("""COMPUTED_VALUE"""),45214.0)</f>
        <v>45214</v>
      </c>
      <c r="AE50" s="18"/>
      <c r="AF50" s="5">
        <f>IFERROR(__xludf.DUMMYFUNCTION("""COMPUTED_VALUE"""),45215.0)</f>
        <v>45215</v>
      </c>
      <c r="AG50" s="18"/>
      <c r="AH50" s="5">
        <f>IFERROR(__xludf.DUMMYFUNCTION("""COMPUTED_VALUE"""),45216.0)</f>
        <v>45216</v>
      </c>
      <c r="AI50" s="18"/>
      <c r="AJ50" s="5">
        <f>IFERROR(__xludf.DUMMYFUNCTION("""COMPUTED_VALUE"""),45217.0)</f>
        <v>45217</v>
      </c>
      <c r="AK50" s="18"/>
      <c r="AL50" s="5">
        <f>IFERROR(__xludf.DUMMYFUNCTION("""COMPUTED_VALUE"""),45218.0)</f>
        <v>45218</v>
      </c>
      <c r="AM50" s="18"/>
      <c r="AN50" s="5">
        <f>IFERROR(__xludf.DUMMYFUNCTION("""COMPUTED_VALUE"""),45219.0)</f>
        <v>45219</v>
      </c>
      <c r="AO50" s="18"/>
      <c r="AP50" s="5">
        <f>IFERROR(__xludf.DUMMYFUNCTION("""COMPUTED_VALUE"""),45220.0)</f>
        <v>45220</v>
      </c>
      <c r="AQ50" s="18"/>
      <c r="AR50" s="5">
        <f>IFERROR(__xludf.DUMMYFUNCTION("""COMPUTED_VALUE"""),45221.0)</f>
        <v>45221</v>
      </c>
      <c r="AS50" s="18"/>
      <c r="AT50" s="5">
        <f>IFERROR(__xludf.DUMMYFUNCTION("""COMPUTED_VALUE"""),45222.0)</f>
        <v>45222</v>
      </c>
      <c r="AU50" s="18"/>
      <c r="AV50" s="5">
        <f>IFERROR(__xludf.DUMMYFUNCTION("""COMPUTED_VALUE"""),45223.0)</f>
        <v>45223</v>
      </c>
      <c r="AW50" s="18"/>
      <c r="AX50" s="5">
        <f>IFERROR(__xludf.DUMMYFUNCTION("""COMPUTED_VALUE"""),45224.0)</f>
        <v>45224</v>
      </c>
      <c r="AY50" s="18"/>
      <c r="AZ50" s="5">
        <f>IFERROR(__xludf.DUMMYFUNCTION("""COMPUTED_VALUE"""),45225.0)</f>
        <v>45225</v>
      </c>
      <c r="BA50" s="18"/>
      <c r="BB50" s="5">
        <f>IFERROR(__xludf.DUMMYFUNCTION("""COMPUTED_VALUE"""),45226.0)</f>
        <v>45226</v>
      </c>
      <c r="BC50" s="18"/>
      <c r="BD50" s="5">
        <f>IFERROR(__xludf.DUMMYFUNCTION("""COMPUTED_VALUE"""),45227.0)</f>
        <v>45227</v>
      </c>
      <c r="BE50" s="18"/>
      <c r="BF50" s="5">
        <f>IFERROR(__xludf.DUMMYFUNCTION("""COMPUTED_VALUE"""),45228.0)</f>
        <v>45228</v>
      </c>
      <c r="BG50" s="18"/>
      <c r="BH50" s="5">
        <f>IFERROR(__xludf.DUMMYFUNCTION("""COMPUTED_VALUE"""),45229.0)</f>
        <v>45229</v>
      </c>
      <c r="BI50" s="18"/>
      <c r="BJ50" s="5">
        <f>IFERROR(__xludf.DUMMYFUNCTION("""COMPUTED_VALUE"""),45230.0)</f>
        <v>45230</v>
      </c>
      <c r="BK50" s="18"/>
      <c r="BL50" s="7" t="str">
        <f>IFERROR(__xludf.DUMMYFUNCTION("""COMPUTED_VALUE"""),"HORAS EXTRA")</f>
        <v>HORAS EXTRA</v>
      </c>
    </row>
    <row r="51">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10"/>
    </row>
    <row r="52" ht="79.5" customHeight="1">
      <c r="B52" s="11"/>
      <c r="D52" s="11"/>
      <c r="F52" s="11"/>
      <c r="H52" s="11"/>
      <c r="J52" s="11"/>
      <c r="L52" s="11"/>
      <c r="N52" s="11"/>
      <c r="P52" s="11"/>
      <c r="R52" s="11"/>
      <c r="T52" s="11"/>
      <c r="V52" s="11"/>
      <c r="X52" s="11"/>
      <c r="Z52" s="11"/>
      <c r="AB52" s="11"/>
      <c r="AD52" s="11"/>
      <c r="AF52" s="11"/>
      <c r="AH52" s="11"/>
      <c r="AJ52" s="11"/>
      <c r="AL52" s="11"/>
      <c r="AN52" s="11"/>
      <c r="AP52" s="11"/>
      <c r="AR52" s="11"/>
      <c r="AT52" s="11"/>
      <c r="AV52" s="11"/>
      <c r="AX52" s="11"/>
      <c r="AZ52" s="11"/>
      <c r="BB52" s="11"/>
      <c r="BD52" s="11"/>
      <c r="BF52" s="11"/>
      <c r="BH52" s="11"/>
      <c r="BJ52" s="11"/>
      <c r="BL52" s="10"/>
    </row>
    <row r="53">
      <c r="A53" s="12" t="str">
        <f>IFERROR(__xludf.DUMMYFUNCTION("""COMPUTED_VALUE"""),"HORAS EXTRA/PRIMA ALIMENTICIA")</f>
        <v>HORAS EXTRA/PRIMA ALIMENTICIA</v>
      </c>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
        <f>IFERROR(__xludf.DUMMYFUNCTION("""COMPUTED_VALUE"""),0.0)</f>
        <v>0</v>
      </c>
    </row>
    <row r="54">
      <c r="A54" s="4" t="str">
        <f>IFERROR(__xludf.DUMMYFUNCTION("""COMPUTED_VALUE"""),"NOMBRE")</f>
        <v>NOMBRE</v>
      </c>
      <c r="B54" s="5">
        <f>IFERROR(__xludf.DUMMYFUNCTION("""COMPUTED_VALUE"""),45200.0)</f>
        <v>45200</v>
      </c>
      <c r="C54" s="6"/>
      <c r="D54" s="5">
        <f>IFERROR(__xludf.DUMMYFUNCTION("""COMPUTED_VALUE"""),45201.0)</f>
        <v>45201</v>
      </c>
      <c r="E54" s="6"/>
      <c r="F54" s="5">
        <f>IFERROR(__xludf.DUMMYFUNCTION("""COMPUTED_VALUE"""),45202.0)</f>
        <v>45202</v>
      </c>
      <c r="G54" s="6"/>
      <c r="H54" s="5">
        <f>IFERROR(__xludf.DUMMYFUNCTION("""COMPUTED_VALUE"""),45203.0)</f>
        <v>45203</v>
      </c>
      <c r="I54" s="6"/>
      <c r="J54" s="5">
        <f>IFERROR(__xludf.DUMMYFUNCTION("""COMPUTED_VALUE"""),45204.0)</f>
        <v>45204</v>
      </c>
      <c r="K54" s="6"/>
      <c r="L54" s="5">
        <f>IFERROR(__xludf.DUMMYFUNCTION("""COMPUTED_VALUE"""),45205.0)</f>
        <v>45205</v>
      </c>
      <c r="M54" s="6"/>
      <c r="N54" s="5">
        <f>IFERROR(__xludf.DUMMYFUNCTION("""COMPUTED_VALUE"""),45206.0)</f>
        <v>45206</v>
      </c>
      <c r="O54" s="18"/>
      <c r="P54" s="5">
        <f>IFERROR(__xludf.DUMMYFUNCTION("""COMPUTED_VALUE"""),45207.0)</f>
        <v>45207</v>
      </c>
      <c r="Q54" s="6"/>
      <c r="R54" s="5">
        <f>IFERROR(__xludf.DUMMYFUNCTION("""COMPUTED_VALUE"""),45208.0)</f>
        <v>45208</v>
      </c>
      <c r="S54" s="6"/>
      <c r="T54" s="5">
        <f>IFERROR(__xludf.DUMMYFUNCTION("""COMPUTED_VALUE"""),45209.0)</f>
        <v>45209</v>
      </c>
      <c r="U54" s="18"/>
      <c r="V54" s="5">
        <f>IFERROR(__xludf.DUMMYFUNCTION("""COMPUTED_VALUE"""),45210.0)</f>
        <v>45210</v>
      </c>
      <c r="W54" s="18"/>
      <c r="X54" s="5">
        <f>IFERROR(__xludf.DUMMYFUNCTION("""COMPUTED_VALUE"""),45211.0)</f>
        <v>45211</v>
      </c>
      <c r="Y54" s="18"/>
      <c r="Z54" s="5">
        <f>IFERROR(__xludf.DUMMYFUNCTION("""COMPUTED_VALUE"""),45212.0)</f>
        <v>45212</v>
      </c>
      <c r="AA54" s="18"/>
      <c r="AB54" s="5">
        <f>IFERROR(__xludf.DUMMYFUNCTION("""COMPUTED_VALUE"""),45213.0)</f>
        <v>45213</v>
      </c>
      <c r="AC54" s="18"/>
      <c r="AD54" s="5">
        <f>IFERROR(__xludf.DUMMYFUNCTION("""COMPUTED_VALUE"""),45214.0)</f>
        <v>45214</v>
      </c>
      <c r="AE54" s="18"/>
      <c r="AF54" s="5">
        <f>IFERROR(__xludf.DUMMYFUNCTION("""COMPUTED_VALUE"""),45215.0)</f>
        <v>45215</v>
      </c>
      <c r="AG54" s="18"/>
      <c r="AH54" s="5">
        <f>IFERROR(__xludf.DUMMYFUNCTION("""COMPUTED_VALUE"""),45216.0)</f>
        <v>45216</v>
      </c>
      <c r="AI54" s="18"/>
      <c r="AJ54" s="5">
        <f>IFERROR(__xludf.DUMMYFUNCTION("""COMPUTED_VALUE"""),45217.0)</f>
        <v>45217</v>
      </c>
      <c r="AK54" s="18"/>
      <c r="AL54" s="5">
        <f>IFERROR(__xludf.DUMMYFUNCTION("""COMPUTED_VALUE"""),45218.0)</f>
        <v>45218</v>
      </c>
      <c r="AM54" s="18"/>
      <c r="AN54" s="5">
        <f>IFERROR(__xludf.DUMMYFUNCTION("""COMPUTED_VALUE"""),45219.0)</f>
        <v>45219</v>
      </c>
      <c r="AO54" s="18"/>
      <c r="AP54" s="5">
        <f>IFERROR(__xludf.DUMMYFUNCTION("""COMPUTED_VALUE"""),45220.0)</f>
        <v>45220</v>
      </c>
      <c r="AQ54" s="18"/>
      <c r="AR54" s="5">
        <f>IFERROR(__xludf.DUMMYFUNCTION("""COMPUTED_VALUE"""),45221.0)</f>
        <v>45221</v>
      </c>
      <c r="AS54" s="18"/>
      <c r="AT54" s="5">
        <f>IFERROR(__xludf.DUMMYFUNCTION("""COMPUTED_VALUE"""),45222.0)</f>
        <v>45222</v>
      </c>
      <c r="AU54" s="18"/>
      <c r="AV54" s="5">
        <f>IFERROR(__xludf.DUMMYFUNCTION("""COMPUTED_VALUE"""),45223.0)</f>
        <v>45223</v>
      </c>
      <c r="AW54" s="18"/>
      <c r="AX54" s="5">
        <f>IFERROR(__xludf.DUMMYFUNCTION("""COMPUTED_VALUE"""),45224.0)</f>
        <v>45224</v>
      </c>
      <c r="AY54" s="18"/>
      <c r="AZ54" s="5">
        <f>IFERROR(__xludf.DUMMYFUNCTION("""COMPUTED_VALUE"""),45225.0)</f>
        <v>45225</v>
      </c>
      <c r="BA54" s="18"/>
      <c r="BB54" s="5">
        <f>IFERROR(__xludf.DUMMYFUNCTION("""COMPUTED_VALUE"""),45226.0)</f>
        <v>45226</v>
      </c>
      <c r="BC54" s="18"/>
      <c r="BD54" s="5">
        <f>IFERROR(__xludf.DUMMYFUNCTION("""COMPUTED_VALUE"""),45227.0)</f>
        <v>45227</v>
      </c>
      <c r="BE54" s="18"/>
      <c r="BF54" s="5">
        <f>IFERROR(__xludf.DUMMYFUNCTION("""COMPUTED_VALUE"""),45228.0)</f>
        <v>45228</v>
      </c>
      <c r="BG54" s="18"/>
      <c r="BH54" s="5">
        <f>IFERROR(__xludf.DUMMYFUNCTION("""COMPUTED_VALUE"""),45229.0)</f>
        <v>45229</v>
      </c>
      <c r="BI54" s="18"/>
      <c r="BJ54" s="5">
        <f>IFERROR(__xludf.DUMMYFUNCTION("""COMPUTED_VALUE"""),45230.0)</f>
        <v>45230</v>
      </c>
      <c r="BK54" s="18"/>
      <c r="BL54" s="7" t="str">
        <f>IFERROR(__xludf.DUMMYFUNCTION("""COMPUTED_VALUE"""),"HORAS EXTRA")</f>
        <v>HORAS EXTRA</v>
      </c>
    </row>
    <row r="5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10"/>
    </row>
    <row r="56" ht="79.5" customHeight="1">
      <c r="B56" s="11"/>
      <c r="D56" s="11"/>
      <c r="F56" s="11"/>
      <c r="H56" s="11"/>
      <c r="J56" s="11"/>
      <c r="L56" s="11"/>
      <c r="N56" s="11"/>
      <c r="P56" s="11"/>
      <c r="R56" s="11"/>
      <c r="T56" s="11"/>
      <c r="V56" s="11"/>
      <c r="X56" s="11"/>
      <c r="Z56" s="11"/>
      <c r="AB56" s="11"/>
      <c r="AD56" s="11"/>
      <c r="AF56" s="11"/>
      <c r="AH56" s="11"/>
      <c r="AJ56" s="11"/>
      <c r="AL56" s="11"/>
      <c r="AN56" s="11"/>
      <c r="AP56" s="11"/>
      <c r="AR56" s="11"/>
      <c r="AT56" s="11"/>
      <c r="AV56" s="11"/>
      <c r="AX56" s="11"/>
      <c r="AZ56" s="11"/>
      <c r="BB56" s="11"/>
      <c r="BD56" s="11"/>
      <c r="BF56" s="11"/>
      <c r="BH56" s="11"/>
      <c r="BJ56" s="11"/>
      <c r="BL56" s="10"/>
    </row>
    <row r="57">
      <c r="A57" s="12" t="str">
        <f>IFERROR(__xludf.DUMMYFUNCTION("""COMPUTED_VALUE"""),"HORAS EXTRA/PRIMA ALIMENTICIA")</f>
        <v>HORAS EXTRA/PRIMA ALIMENTICIA</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
        <f>IFERROR(__xludf.DUMMYFUNCTION("""COMPUTED_VALUE"""),0.0)</f>
        <v>0</v>
      </c>
    </row>
    <row r="58">
      <c r="A58" s="4" t="str">
        <f>IFERROR(__xludf.DUMMYFUNCTION("""COMPUTED_VALUE"""),"NOMBRE")</f>
        <v>NOMBRE</v>
      </c>
      <c r="B58" s="5">
        <f>IFERROR(__xludf.DUMMYFUNCTION("""COMPUTED_VALUE"""),45200.0)</f>
        <v>45200</v>
      </c>
      <c r="C58" s="6"/>
      <c r="D58" s="5">
        <f>IFERROR(__xludf.DUMMYFUNCTION("""COMPUTED_VALUE"""),45201.0)</f>
        <v>45201</v>
      </c>
      <c r="E58" s="6"/>
      <c r="F58" s="5">
        <f>IFERROR(__xludf.DUMMYFUNCTION("""COMPUTED_VALUE"""),45202.0)</f>
        <v>45202</v>
      </c>
      <c r="G58" s="6"/>
      <c r="H58" s="5">
        <f>IFERROR(__xludf.DUMMYFUNCTION("""COMPUTED_VALUE"""),45203.0)</f>
        <v>45203</v>
      </c>
      <c r="I58" s="6"/>
      <c r="J58" s="5">
        <f>IFERROR(__xludf.DUMMYFUNCTION("""COMPUTED_VALUE"""),45204.0)</f>
        <v>45204</v>
      </c>
      <c r="K58" s="6"/>
      <c r="L58" s="5">
        <f>IFERROR(__xludf.DUMMYFUNCTION("""COMPUTED_VALUE"""),45205.0)</f>
        <v>45205</v>
      </c>
      <c r="M58" s="6"/>
      <c r="N58" s="5">
        <f>IFERROR(__xludf.DUMMYFUNCTION("""COMPUTED_VALUE"""),45206.0)</f>
        <v>45206</v>
      </c>
      <c r="O58" s="18"/>
      <c r="P58" s="5">
        <f>IFERROR(__xludf.DUMMYFUNCTION("""COMPUTED_VALUE"""),45207.0)</f>
        <v>45207</v>
      </c>
      <c r="Q58" s="6"/>
      <c r="R58" s="5">
        <f>IFERROR(__xludf.DUMMYFUNCTION("""COMPUTED_VALUE"""),45208.0)</f>
        <v>45208</v>
      </c>
      <c r="S58" s="6"/>
      <c r="T58" s="5">
        <f>IFERROR(__xludf.DUMMYFUNCTION("""COMPUTED_VALUE"""),45209.0)</f>
        <v>45209</v>
      </c>
      <c r="U58" s="18"/>
      <c r="V58" s="5">
        <f>IFERROR(__xludf.DUMMYFUNCTION("""COMPUTED_VALUE"""),45210.0)</f>
        <v>45210</v>
      </c>
      <c r="W58" s="18"/>
      <c r="X58" s="5">
        <f>IFERROR(__xludf.DUMMYFUNCTION("""COMPUTED_VALUE"""),45211.0)</f>
        <v>45211</v>
      </c>
      <c r="Y58" s="18"/>
      <c r="Z58" s="5">
        <f>IFERROR(__xludf.DUMMYFUNCTION("""COMPUTED_VALUE"""),45212.0)</f>
        <v>45212</v>
      </c>
      <c r="AA58" s="18"/>
      <c r="AB58" s="5">
        <f>IFERROR(__xludf.DUMMYFUNCTION("""COMPUTED_VALUE"""),45213.0)</f>
        <v>45213</v>
      </c>
      <c r="AC58" s="18"/>
      <c r="AD58" s="5">
        <f>IFERROR(__xludf.DUMMYFUNCTION("""COMPUTED_VALUE"""),45214.0)</f>
        <v>45214</v>
      </c>
      <c r="AE58" s="18"/>
      <c r="AF58" s="5">
        <f>IFERROR(__xludf.DUMMYFUNCTION("""COMPUTED_VALUE"""),45215.0)</f>
        <v>45215</v>
      </c>
      <c r="AG58" s="18"/>
      <c r="AH58" s="5">
        <f>IFERROR(__xludf.DUMMYFUNCTION("""COMPUTED_VALUE"""),45216.0)</f>
        <v>45216</v>
      </c>
      <c r="AI58" s="18"/>
      <c r="AJ58" s="5">
        <f>IFERROR(__xludf.DUMMYFUNCTION("""COMPUTED_VALUE"""),45217.0)</f>
        <v>45217</v>
      </c>
      <c r="AK58" s="18"/>
      <c r="AL58" s="5">
        <f>IFERROR(__xludf.DUMMYFUNCTION("""COMPUTED_VALUE"""),45218.0)</f>
        <v>45218</v>
      </c>
      <c r="AM58" s="18"/>
      <c r="AN58" s="5">
        <f>IFERROR(__xludf.DUMMYFUNCTION("""COMPUTED_VALUE"""),45219.0)</f>
        <v>45219</v>
      </c>
      <c r="AO58" s="18"/>
      <c r="AP58" s="5">
        <f>IFERROR(__xludf.DUMMYFUNCTION("""COMPUTED_VALUE"""),45220.0)</f>
        <v>45220</v>
      </c>
      <c r="AQ58" s="18"/>
      <c r="AR58" s="5">
        <f>IFERROR(__xludf.DUMMYFUNCTION("""COMPUTED_VALUE"""),45221.0)</f>
        <v>45221</v>
      </c>
      <c r="AS58" s="18"/>
      <c r="AT58" s="5">
        <f>IFERROR(__xludf.DUMMYFUNCTION("""COMPUTED_VALUE"""),45222.0)</f>
        <v>45222</v>
      </c>
      <c r="AU58" s="18"/>
      <c r="AV58" s="5">
        <f>IFERROR(__xludf.DUMMYFUNCTION("""COMPUTED_VALUE"""),45223.0)</f>
        <v>45223</v>
      </c>
      <c r="AW58" s="18"/>
      <c r="AX58" s="5">
        <f>IFERROR(__xludf.DUMMYFUNCTION("""COMPUTED_VALUE"""),45224.0)</f>
        <v>45224</v>
      </c>
      <c r="AY58" s="18"/>
      <c r="AZ58" s="5">
        <f>IFERROR(__xludf.DUMMYFUNCTION("""COMPUTED_VALUE"""),45225.0)</f>
        <v>45225</v>
      </c>
      <c r="BA58" s="18"/>
      <c r="BB58" s="5">
        <f>IFERROR(__xludf.DUMMYFUNCTION("""COMPUTED_VALUE"""),45226.0)</f>
        <v>45226</v>
      </c>
      <c r="BC58" s="18"/>
      <c r="BD58" s="5">
        <f>IFERROR(__xludf.DUMMYFUNCTION("""COMPUTED_VALUE"""),45227.0)</f>
        <v>45227</v>
      </c>
      <c r="BE58" s="18"/>
      <c r="BF58" s="5">
        <f>IFERROR(__xludf.DUMMYFUNCTION("""COMPUTED_VALUE"""),45228.0)</f>
        <v>45228</v>
      </c>
      <c r="BG58" s="18"/>
      <c r="BH58" s="5">
        <f>IFERROR(__xludf.DUMMYFUNCTION("""COMPUTED_VALUE"""),45229.0)</f>
        <v>45229</v>
      </c>
      <c r="BI58" s="18"/>
      <c r="BJ58" s="5">
        <f>IFERROR(__xludf.DUMMYFUNCTION("""COMPUTED_VALUE"""),45230.0)</f>
        <v>45230</v>
      </c>
      <c r="BK58" s="18"/>
      <c r="BL58" s="7" t="str">
        <f>IFERROR(__xludf.DUMMYFUNCTION("""COMPUTED_VALUE"""),"HORAS EXTRA")</f>
        <v>HORAS EXTRA</v>
      </c>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10"/>
    </row>
    <row r="60" ht="79.5" customHeight="1">
      <c r="B60" s="11"/>
      <c r="D60" s="11"/>
      <c r="F60" s="11"/>
      <c r="H60" s="11"/>
      <c r="J60" s="11"/>
      <c r="L60" s="11"/>
      <c r="N60" s="11"/>
      <c r="P60" s="11"/>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0"/>
    </row>
    <row r="61">
      <c r="A61" s="12" t="str">
        <f>IFERROR(__xludf.DUMMYFUNCTION("""COMPUTED_VALUE"""),"HORAS EXTRA/PRIMA ALIMENTICIA")</f>
        <v>HORAS EXTRA/PRIMA ALIMENTICIA</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
        <f>IFERROR(__xludf.DUMMYFUNCTION("""COMPUTED_VALUE"""),0.0)</f>
        <v>0</v>
      </c>
    </row>
    <row r="62">
      <c r="A62" s="4" t="str">
        <f>IFERROR(__xludf.DUMMYFUNCTION("""COMPUTED_VALUE"""),"NOMBRE")</f>
        <v>NOMBRE</v>
      </c>
      <c r="B62" s="5">
        <f>IFERROR(__xludf.DUMMYFUNCTION("""COMPUTED_VALUE"""),45200.0)</f>
        <v>45200</v>
      </c>
      <c r="C62" s="6"/>
      <c r="D62" s="5">
        <f>IFERROR(__xludf.DUMMYFUNCTION("""COMPUTED_VALUE"""),45201.0)</f>
        <v>45201</v>
      </c>
      <c r="E62" s="6"/>
      <c r="F62" s="5">
        <f>IFERROR(__xludf.DUMMYFUNCTION("""COMPUTED_VALUE"""),45202.0)</f>
        <v>45202</v>
      </c>
      <c r="G62" s="6"/>
      <c r="H62" s="5">
        <f>IFERROR(__xludf.DUMMYFUNCTION("""COMPUTED_VALUE"""),45203.0)</f>
        <v>45203</v>
      </c>
      <c r="I62" s="6"/>
      <c r="J62" s="5">
        <f>IFERROR(__xludf.DUMMYFUNCTION("""COMPUTED_VALUE"""),45204.0)</f>
        <v>45204</v>
      </c>
      <c r="K62" s="6"/>
      <c r="L62" s="5">
        <f>IFERROR(__xludf.DUMMYFUNCTION("""COMPUTED_VALUE"""),45205.0)</f>
        <v>45205</v>
      </c>
      <c r="M62" s="6"/>
      <c r="N62" s="5">
        <f>IFERROR(__xludf.DUMMYFUNCTION("""COMPUTED_VALUE"""),45206.0)</f>
        <v>45206</v>
      </c>
      <c r="O62" s="18"/>
      <c r="P62" s="5">
        <f>IFERROR(__xludf.DUMMYFUNCTION("""COMPUTED_VALUE"""),45207.0)</f>
        <v>45207</v>
      </c>
      <c r="Q62" s="6"/>
      <c r="R62" s="5">
        <f>IFERROR(__xludf.DUMMYFUNCTION("""COMPUTED_VALUE"""),45208.0)</f>
        <v>45208</v>
      </c>
      <c r="S62" s="6"/>
      <c r="T62" s="5">
        <f>IFERROR(__xludf.DUMMYFUNCTION("""COMPUTED_VALUE"""),45209.0)</f>
        <v>45209</v>
      </c>
      <c r="U62" s="18"/>
      <c r="V62" s="5">
        <f>IFERROR(__xludf.DUMMYFUNCTION("""COMPUTED_VALUE"""),45210.0)</f>
        <v>45210</v>
      </c>
      <c r="W62" s="18"/>
      <c r="X62" s="5">
        <f>IFERROR(__xludf.DUMMYFUNCTION("""COMPUTED_VALUE"""),45211.0)</f>
        <v>45211</v>
      </c>
      <c r="Y62" s="18"/>
      <c r="Z62" s="5">
        <f>IFERROR(__xludf.DUMMYFUNCTION("""COMPUTED_VALUE"""),45212.0)</f>
        <v>45212</v>
      </c>
      <c r="AA62" s="18"/>
      <c r="AB62" s="5">
        <f>IFERROR(__xludf.DUMMYFUNCTION("""COMPUTED_VALUE"""),45213.0)</f>
        <v>45213</v>
      </c>
      <c r="AC62" s="18"/>
      <c r="AD62" s="5">
        <f>IFERROR(__xludf.DUMMYFUNCTION("""COMPUTED_VALUE"""),45214.0)</f>
        <v>45214</v>
      </c>
      <c r="AE62" s="18"/>
      <c r="AF62" s="5">
        <f>IFERROR(__xludf.DUMMYFUNCTION("""COMPUTED_VALUE"""),45215.0)</f>
        <v>45215</v>
      </c>
      <c r="AG62" s="18"/>
      <c r="AH62" s="5">
        <f>IFERROR(__xludf.DUMMYFUNCTION("""COMPUTED_VALUE"""),45216.0)</f>
        <v>45216</v>
      </c>
      <c r="AI62" s="18"/>
      <c r="AJ62" s="5">
        <f>IFERROR(__xludf.DUMMYFUNCTION("""COMPUTED_VALUE"""),45217.0)</f>
        <v>45217</v>
      </c>
      <c r="AK62" s="18"/>
      <c r="AL62" s="5">
        <f>IFERROR(__xludf.DUMMYFUNCTION("""COMPUTED_VALUE"""),45218.0)</f>
        <v>45218</v>
      </c>
      <c r="AM62" s="18"/>
      <c r="AN62" s="5">
        <f>IFERROR(__xludf.DUMMYFUNCTION("""COMPUTED_VALUE"""),45219.0)</f>
        <v>45219</v>
      </c>
      <c r="AO62" s="18"/>
      <c r="AP62" s="5">
        <f>IFERROR(__xludf.DUMMYFUNCTION("""COMPUTED_VALUE"""),45220.0)</f>
        <v>45220</v>
      </c>
      <c r="AQ62" s="18"/>
      <c r="AR62" s="5">
        <f>IFERROR(__xludf.DUMMYFUNCTION("""COMPUTED_VALUE"""),45221.0)</f>
        <v>45221</v>
      </c>
      <c r="AS62" s="18"/>
      <c r="AT62" s="5">
        <f>IFERROR(__xludf.DUMMYFUNCTION("""COMPUTED_VALUE"""),45222.0)</f>
        <v>45222</v>
      </c>
      <c r="AU62" s="18"/>
      <c r="AV62" s="5">
        <f>IFERROR(__xludf.DUMMYFUNCTION("""COMPUTED_VALUE"""),45223.0)</f>
        <v>45223</v>
      </c>
      <c r="AW62" s="18"/>
      <c r="AX62" s="5">
        <f>IFERROR(__xludf.DUMMYFUNCTION("""COMPUTED_VALUE"""),45224.0)</f>
        <v>45224</v>
      </c>
      <c r="AY62" s="18"/>
      <c r="AZ62" s="5">
        <f>IFERROR(__xludf.DUMMYFUNCTION("""COMPUTED_VALUE"""),45225.0)</f>
        <v>45225</v>
      </c>
      <c r="BA62" s="18"/>
      <c r="BB62" s="5">
        <f>IFERROR(__xludf.DUMMYFUNCTION("""COMPUTED_VALUE"""),45226.0)</f>
        <v>45226</v>
      </c>
      <c r="BC62" s="18"/>
      <c r="BD62" s="5">
        <f>IFERROR(__xludf.DUMMYFUNCTION("""COMPUTED_VALUE"""),45227.0)</f>
        <v>45227</v>
      </c>
      <c r="BE62" s="18"/>
      <c r="BF62" s="5">
        <f>IFERROR(__xludf.DUMMYFUNCTION("""COMPUTED_VALUE"""),45228.0)</f>
        <v>45228</v>
      </c>
      <c r="BG62" s="18"/>
      <c r="BH62" s="5">
        <f>IFERROR(__xludf.DUMMYFUNCTION("""COMPUTED_VALUE"""),45229.0)</f>
        <v>45229</v>
      </c>
      <c r="BI62" s="18"/>
      <c r="BJ62" s="5">
        <f>IFERROR(__xludf.DUMMYFUNCTION("""COMPUTED_VALUE"""),45230.0)</f>
        <v>45230</v>
      </c>
      <c r="BK62" s="18"/>
      <c r="BL62" s="7" t="str">
        <f>IFERROR(__xludf.DUMMYFUNCTION("""COMPUTED_VALUE"""),"HORAS EXTRA")</f>
        <v>HORAS EXTRA</v>
      </c>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10"/>
    </row>
    <row r="64" ht="79.5" customHeight="1">
      <c r="B64" s="11"/>
      <c r="D64" s="11"/>
      <c r="F64" s="11"/>
      <c r="H64" s="11"/>
      <c r="J64" s="11"/>
      <c r="L64" s="11"/>
      <c r="N64" s="11"/>
      <c r="P64" s="11"/>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0"/>
    </row>
    <row r="65">
      <c r="A65" s="12" t="str">
        <f>IFERROR(__xludf.DUMMYFUNCTION("""COMPUTED_VALUE"""),"HORAS EXTRA/PRIMA ALIMENTICIA")</f>
        <v>HORAS EXTRA/PRIMA ALIMENTICIA</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
        <f>IFERROR(__xludf.DUMMYFUNCTION("""COMPUTED_VALUE"""),0.0)</f>
        <v>0</v>
      </c>
    </row>
    <row r="66">
      <c r="A66" s="4" t="str">
        <f>IFERROR(__xludf.DUMMYFUNCTION("""COMPUTED_VALUE"""),"NOMBRE")</f>
        <v>NOMBRE</v>
      </c>
      <c r="B66" s="5">
        <f>IFERROR(__xludf.DUMMYFUNCTION("""COMPUTED_VALUE"""),45200.0)</f>
        <v>45200</v>
      </c>
      <c r="C66" s="6"/>
      <c r="D66" s="5">
        <f>IFERROR(__xludf.DUMMYFUNCTION("""COMPUTED_VALUE"""),45201.0)</f>
        <v>45201</v>
      </c>
      <c r="E66" s="6"/>
      <c r="F66" s="5">
        <f>IFERROR(__xludf.DUMMYFUNCTION("""COMPUTED_VALUE"""),45202.0)</f>
        <v>45202</v>
      </c>
      <c r="G66" s="6"/>
      <c r="H66" s="5">
        <f>IFERROR(__xludf.DUMMYFUNCTION("""COMPUTED_VALUE"""),45203.0)</f>
        <v>45203</v>
      </c>
      <c r="I66" s="6"/>
      <c r="J66" s="5">
        <f>IFERROR(__xludf.DUMMYFUNCTION("""COMPUTED_VALUE"""),45204.0)</f>
        <v>45204</v>
      </c>
      <c r="K66" s="6"/>
      <c r="L66" s="5">
        <f>IFERROR(__xludf.DUMMYFUNCTION("""COMPUTED_VALUE"""),45205.0)</f>
        <v>45205</v>
      </c>
      <c r="M66" s="6"/>
      <c r="N66" s="5">
        <f>IFERROR(__xludf.DUMMYFUNCTION("""COMPUTED_VALUE"""),45206.0)</f>
        <v>45206</v>
      </c>
      <c r="O66" s="18"/>
      <c r="P66" s="5">
        <f>IFERROR(__xludf.DUMMYFUNCTION("""COMPUTED_VALUE"""),45207.0)</f>
        <v>45207</v>
      </c>
      <c r="Q66" s="6"/>
      <c r="R66" s="5">
        <f>IFERROR(__xludf.DUMMYFUNCTION("""COMPUTED_VALUE"""),45208.0)</f>
        <v>45208</v>
      </c>
      <c r="S66" s="6"/>
      <c r="T66" s="5">
        <f>IFERROR(__xludf.DUMMYFUNCTION("""COMPUTED_VALUE"""),45209.0)</f>
        <v>45209</v>
      </c>
      <c r="U66" s="18"/>
      <c r="V66" s="5">
        <f>IFERROR(__xludf.DUMMYFUNCTION("""COMPUTED_VALUE"""),45210.0)</f>
        <v>45210</v>
      </c>
      <c r="W66" s="18"/>
      <c r="X66" s="5">
        <f>IFERROR(__xludf.DUMMYFUNCTION("""COMPUTED_VALUE"""),45211.0)</f>
        <v>45211</v>
      </c>
      <c r="Y66" s="18"/>
      <c r="Z66" s="5">
        <f>IFERROR(__xludf.DUMMYFUNCTION("""COMPUTED_VALUE"""),45212.0)</f>
        <v>45212</v>
      </c>
      <c r="AA66" s="18"/>
      <c r="AB66" s="5">
        <f>IFERROR(__xludf.DUMMYFUNCTION("""COMPUTED_VALUE"""),45213.0)</f>
        <v>45213</v>
      </c>
      <c r="AC66" s="18"/>
      <c r="AD66" s="5">
        <f>IFERROR(__xludf.DUMMYFUNCTION("""COMPUTED_VALUE"""),45214.0)</f>
        <v>45214</v>
      </c>
      <c r="AE66" s="18"/>
      <c r="AF66" s="5">
        <f>IFERROR(__xludf.DUMMYFUNCTION("""COMPUTED_VALUE"""),45215.0)</f>
        <v>45215</v>
      </c>
      <c r="AG66" s="18"/>
      <c r="AH66" s="5">
        <f>IFERROR(__xludf.DUMMYFUNCTION("""COMPUTED_VALUE"""),45216.0)</f>
        <v>45216</v>
      </c>
      <c r="AI66" s="18"/>
      <c r="AJ66" s="5">
        <f>IFERROR(__xludf.DUMMYFUNCTION("""COMPUTED_VALUE"""),45217.0)</f>
        <v>45217</v>
      </c>
      <c r="AK66" s="18"/>
      <c r="AL66" s="5">
        <f>IFERROR(__xludf.DUMMYFUNCTION("""COMPUTED_VALUE"""),45218.0)</f>
        <v>45218</v>
      </c>
      <c r="AM66" s="18"/>
      <c r="AN66" s="5">
        <f>IFERROR(__xludf.DUMMYFUNCTION("""COMPUTED_VALUE"""),45219.0)</f>
        <v>45219</v>
      </c>
      <c r="AO66" s="18"/>
      <c r="AP66" s="5">
        <f>IFERROR(__xludf.DUMMYFUNCTION("""COMPUTED_VALUE"""),45220.0)</f>
        <v>45220</v>
      </c>
      <c r="AQ66" s="18"/>
      <c r="AR66" s="5">
        <f>IFERROR(__xludf.DUMMYFUNCTION("""COMPUTED_VALUE"""),45221.0)</f>
        <v>45221</v>
      </c>
      <c r="AS66" s="18"/>
      <c r="AT66" s="5">
        <f>IFERROR(__xludf.DUMMYFUNCTION("""COMPUTED_VALUE"""),45222.0)</f>
        <v>45222</v>
      </c>
      <c r="AU66" s="18"/>
      <c r="AV66" s="5">
        <f>IFERROR(__xludf.DUMMYFUNCTION("""COMPUTED_VALUE"""),45223.0)</f>
        <v>45223</v>
      </c>
      <c r="AW66" s="18"/>
      <c r="AX66" s="5">
        <f>IFERROR(__xludf.DUMMYFUNCTION("""COMPUTED_VALUE"""),45224.0)</f>
        <v>45224</v>
      </c>
      <c r="AY66" s="18"/>
      <c r="AZ66" s="5">
        <f>IFERROR(__xludf.DUMMYFUNCTION("""COMPUTED_VALUE"""),45225.0)</f>
        <v>45225</v>
      </c>
      <c r="BA66" s="18"/>
      <c r="BB66" s="5">
        <f>IFERROR(__xludf.DUMMYFUNCTION("""COMPUTED_VALUE"""),45226.0)</f>
        <v>45226</v>
      </c>
      <c r="BC66" s="18"/>
      <c r="BD66" s="5">
        <f>IFERROR(__xludf.DUMMYFUNCTION("""COMPUTED_VALUE"""),45227.0)</f>
        <v>45227</v>
      </c>
      <c r="BE66" s="18"/>
      <c r="BF66" s="5">
        <f>IFERROR(__xludf.DUMMYFUNCTION("""COMPUTED_VALUE"""),45228.0)</f>
        <v>45228</v>
      </c>
      <c r="BG66" s="18"/>
      <c r="BH66" s="5">
        <f>IFERROR(__xludf.DUMMYFUNCTION("""COMPUTED_VALUE"""),45229.0)</f>
        <v>45229</v>
      </c>
      <c r="BI66" s="18"/>
      <c r="BJ66" s="5">
        <f>IFERROR(__xludf.DUMMYFUNCTION("""COMPUTED_VALUE"""),45230.0)</f>
        <v>45230</v>
      </c>
      <c r="BK66" s="18"/>
      <c r="BL66" s="7" t="str">
        <f>IFERROR(__xludf.DUMMYFUNCTION("""COMPUTED_VALUE"""),"HORAS EXTRA")</f>
        <v>HORAS EXTRA</v>
      </c>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0"/>
    </row>
    <row r="68" ht="79.5" customHeight="1">
      <c r="B68" s="11"/>
      <c r="D68" s="11"/>
      <c r="F68" s="11"/>
      <c r="H68" s="11"/>
      <c r="J68" s="11"/>
      <c r="L68" s="11"/>
      <c r="N68" s="11"/>
      <c r="P68" s="11"/>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0"/>
    </row>
    <row r="69">
      <c r="A69" s="12" t="str">
        <f>IFERROR(__xludf.DUMMYFUNCTION("""COMPUTED_VALUE"""),"HORAS EXTRA/PRIMA ALIMENTICIA")</f>
        <v>HORAS EXTRA/PRIMA ALIMENTICIA</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
        <f>IFERROR(__xludf.DUMMYFUNCTION("""COMPUTED_VALUE"""),0.0)</f>
        <v>0</v>
      </c>
    </row>
    <row r="70">
      <c r="A70" s="4" t="str">
        <f>IFERROR(__xludf.DUMMYFUNCTION("""COMPUTED_VALUE"""),"NOMBRE")</f>
        <v>NOMBRE</v>
      </c>
      <c r="B70" s="5">
        <f>IFERROR(__xludf.DUMMYFUNCTION("""COMPUTED_VALUE"""),45200.0)</f>
        <v>45200</v>
      </c>
      <c r="C70" s="6"/>
      <c r="D70" s="5">
        <f>IFERROR(__xludf.DUMMYFUNCTION("""COMPUTED_VALUE"""),45201.0)</f>
        <v>45201</v>
      </c>
      <c r="E70" s="6"/>
      <c r="F70" s="5">
        <f>IFERROR(__xludf.DUMMYFUNCTION("""COMPUTED_VALUE"""),45202.0)</f>
        <v>45202</v>
      </c>
      <c r="G70" s="6"/>
      <c r="H70" s="5">
        <f>IFERROR(__xludf.DUMMYFUNCTION("""COMPUTED_VALUE"""),45203.0)</f>
        <v>45203</v>
      </c>
      <c r="I70" s="6"/>
      <c r="J70" s="5">
        <f>IFERROR(__xludf.DUMMYFUNCTION("""COMPUTED_VALUE"""),45204.0)</f>
        <v>45204</v>
      </c>
      <c r="K70" s="6"/>
      <c r="L70" s="5">
        <f>IFERROR(__xludf.DUMMYFUNCTION("""COMPUTED_VALUE"""),45205.0)</f>
        <v>45205</v>
      </c>
      <c r="M70" s="6"/>
      <c r="N70" s="5">
        <f>IFERROR(__xludf.DUMMYFUNCTION("""COMPUTED_VALUE"""),45206.0)</f>
        <v>45206</v>
      </c>
      <c r="O70" s="18"/>
      <c r="P70" s="5">
        <f>IFERROR(__xludf.DUMMYFUNCTION("""COMPUTED_VALUE"""),45207.0)</f>
        <v>45207</v>
      </c>
      <c r="Q70" s="6"/>
      <c r="R70" s="5">
        <f>IFERROR(__xludf.DUMMYFUNCTION("""COMPUTED_VALUE"""),45208.0)</f>
        <v>45208</v>
      </c>
      <c r="S70" s="6"/>
      <c r="T70" s="5">
        <f>IFERROR(__xludf.DUMMYFUNCTION("""COMPUTED_VALUE"""),45209.0)</f>
        <v>45209</v>
      </c>
      <c r="U70" s="18"/>
      <c r="V70" s="5">
        <f>IFERROR(__xludf.DUMMYFUNCTION("""COMPUTED_VALUE"""),45210.0)</f>
        <v>45210</v>
      </c>
      <c r="W70" s="18"/>
      <c r="X70" s="5">
        <f>IFERROR(__xludf.DUMMYFUNCTION("""COMPUTED_VALUE"""),45211.0)</f>
        <v>45211</v>
      </c>
      <c r="Y70" s="18"/>
      <c r="Z70" s="5">
        <f>IFERROR(__xludf.DUMMYFUNCTION("""COMPUTED_VALUE"""),45212.0)</f>
        <v>45212</v>
      </c>
      <c r="AA70" s="18"/>
      <c r="AB70" s="5">
        <f>IFERROR(__xludf.DUMMYFUNCTION("""COMPUTED_VALUE"""),45213.0)</f>
        <v>45213</v>
      </c>
      <c r="AC70" s="18"/>
      <c r="AD70" s="5">
        <f>IFERROR(__xludf.DUMMYFUNCTION("""COMPUTED_VALUE"""),45214.0)</f>
        <v>45214</v>
      </c>
      <c r="AE70" s="18"/>
      <c r="AF70" s="5">
        <f>IFERROR(__xludf.DUMMYFUNCTION("""COMPUTED_VALUE"""),45215.0)</f>
        <v>45215</v>
      </c>
      <c r="AG70" s="18"/>
      <c r="AH70" s="5">
        <f>IFERROR(__xludf.DUMMYFUNCTION("""COMPUTED_VALUE"""),45216.0)</f>
        <v>45216</v>
      </c>
      <c r="AI70" s="18"/>
      <c r="AJ70" s="5">
        <f>IFERROR(__xludf.DUMMYFUNCTION("""COMPUTED_VALUE"""),45217.0)</f>
        <v>45217</v>
      </c>
      <c r="AK70" s="18"/>
      <c r="AL70" s="5">
        <f>IFERROR(__xludf.DUMMYFUNCTION("""COMPUTED_VALUE"""),45218.0)</f>
        <v>45218</v>
      </c>
      <c r="AM70" s="18"/>
      <c r="AN70" s="5">
        <f>IFERROR(__xludf.DUMMYFUNCTION("""COMPUTED_VALUE"""),45219.0)</f>
        <v>45219</v>
      </c>
      <c r="AO70" s="18"/>
      <c r="AP70" s="5">
        <f>IFERROR(__xludf.DUMMYFUNCTION("""COMPUTED_VALUE"""),45220.0)</f>
        <v>45220</v>
      </c>
      <c r="AQ70" s="18"/>
      <c r="AR70" s="5">
        <f>IFERROR(__xludf.DUMMYFUNCTION("""COMPUTED_VALUE"""),45221.0)</f>
        <v>45221</v>
      </c>
      <c r="AS70" s="18"/>
      <c r="AT70" s="5">
        <f>IFERROR(__xludf.DUMMYFUNCTION("""COMPUTED_VALUE"""),45222.0)</f>
        <v>45222</v>
      </c>
      <c r="AU70" s="18"/>
      <c r="AV70" s="5">
        <f>IFERROR(__xludf.DUMMYFUNCTION("""COMPUTED_VALUE"""),45223.0)</f>
        <v>45223</v>
      </c>
      <c r="AW70" s="18"/>
      <c r="AX70" s="5">
        <f>IFERROR(__xludf.DUMMYFUNCTION("""COMPUTED_VALUE"""),45224.0)</f>
        <v>45224</v>
      </c>
      <c r="AY70" s="18"/>
      <c r="AZ70" s="5">
        <f>IFERROR(__xludf.DUMMYFUNCTION("""COMPUTED_VALUE"""),45225.0)</f>
        <v>45225</v>
      </c>
      <c r="BA70" s="18"/>
      <c r="BB70" s="5">
        <f>IFERROR(__xludf.DUMMYFUNCTION("""COMPUTED_VALUE"""),45226.0)</f>
        <v>45226</v>
      </c>
      <c r="BC70" s="18"/>
      <c r="BD70" s="5">
        <f>IFERROR(__xludf.DUMMYFUNCTION("""COMPUTED_VALUE"""),45227.0)</f>
        <v>45227</v>
      </c>
      <c r="BE70" s="18"/>
      <c r="BF70" s="5">
        <f>IFERROR(__xludf.DUMMYFUNCTION("""COMPUTED_VALUE"""),45228.0)</f>
        <v>45228</v>
      </c>
      <c r="BG70" s="18"/>
      <c r="BH70" s="5">
        <f>IFERROR(__xludf.DUMMYFUNCTION("""COMPUTED_VALUE"""),45229.0)</f>
        <v>45229</v>
      </c>
      <c r="BI70" s="18"/>
      <c r="BJ70" s="5">
        <f>IFERROR(__xludf.DUMMYFUNCTION("""COMPUTED_VALUE"""),45230.0)</f>
        <v>45230</v>
      </c>
      <c r="BK70" s="18"/>
      <c r="BL70" s="7" t="str">
        <f>IFERROR(__xludf.DUMMYFUNCTION("""COMPUTED_VALUE"""),"HORAS EXTRA")</f>
        <v>HORAS EXTRA</v>
      </c>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10"/>
    </row>
    <row r="72" ht="79.5" customHeight="1">
      <c r="B72" s="11"/>
      <c r="D72" s="11"/>
      <c r="F72" s="11"/>
      <c r="H72" s="11"/>
      <c r="J72" s="11"/>
      <c r="L72" s="11"/>
      <c r="N72" s="11"/>
      <c r="P72" s="11"/>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0"/>
    </row>
    <row r="73">
      <c r="A73" s="12" t="str">
        <f>IFERROR(__xludf.DUMMYFUNCTION("""COMPUTED_VALUE"""),"HORAS EXTRA/PRIMA ALIMENTICIA")</f>
        <v>HORAS EXTRA/PRIMA ALIMENTICIA</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
        <f>IFERROR(__xludf.DUMMYFUNCTION("""COMPUTED_VALUE"""),0.0)</f>
        <v>0</v>
      </c>
    </row>
    <row r="74">
      <c r="A74" s="4" t="str">
        <f>IFERROR(__xludf.DUMMYFUNCTION("""COMPUTED_VALUE"""),"NOMBRE")</f>
        <v>NOMBRE</v>
      </c>
      <c r="B74" s="5">
        <f>IFERROR(__xludf.DUMMYFUNCTION("""COMPUTED_VALUE"""),45200.0)</f>
        <v>45200</v>
      </c>
      <c r="C74" s="6"/>
      <c r="D74" s="5">
        <f>IFERROR(__xludf.DUMMYFUNCTION("""COMPUTED_VALUE"""),45201.0)</f>
        <v>45201</v>
      </c>
      <c r="E74" s="6"/>
      <c r="F74" s="5">
        <f>IFERROR(__xludf.DUMMYFUNCTION("""COMPUTED_VALUE"""),45202.0)</f>
        <v>45202</v>
      </c>
      <c r="G74" s="6"/>
      <c r="H74" s="5">
        <f>IFERROR(__xludf.DUMMYFUNCTION("""COMPUTED_VALUE"""),45203.0)</f>
        <v>45203</v>
      </c>
      <c r="I74" s="6"/>
      <c r="J74" s="5">
        <f>IFERROR(__xludf.DUMMYFUNCTION("""COMPUTED_VALUE"""),45204.0)</f>
        <v>45204</v>
      </c>
      <c r="K74" s="6"/>
      <c r="L74" s="5">
        <f>IFERROR(__xludf.DUMMYFUNCTION("""COMPUTED_VALUE"""),45205.0)</f>
        <v>45205</v>
      </c>
      <c r="M74" s="6"/>
      <c r="N74" s="5">
        <f>IFERROR(__xludf.DUMMYFUNCTION("""COMPUTED_VALUE"""),45206.0)</f>
        <v>45206</v>
      </c>
      <c r="O74" s="18"/>
      <c r="P74" s="5">
        <f>IFERROR(__xludf.DUMMYFUNCTION("""COMPUTED_VALUE"""),45207.0)</f>
        <v>45207</v>
      </c>
      <c r="Q74" s="6"/>
      <c r="R74" s="5">
        <f>IFERROR(__xludf.DUMMYFUNCTION("""COMPUTED_VALUE"""),45208.0)</f>
        <v>45208</v>
      </c>
      <c r="S74" s="6"/>
      <c r="T74" s="5">
        <f>IFERROR(__xludf.DUMMYFUNCTION("""COMPUTED_VALUE"""),45209.0)</f>
        <v>45209</v>
      </c>
      <c r="U74" s="18"/>
      <c r="V74" s="5">
        <f>IFERROR(__xludf.DUMMYFUNCTION("""COMPUTED_VALUE"""),45210.0)</f>
        <v>45210</v>
      </c>
      <c r="W74" s="18"/>
      <c r="X74" s="5">
        <f>IFERROR(__xludf.DUMMYFUNCTION("""COMPUTED_VALUE"""),45211.0)</f>
        <v>45211</v>
      </c>
      <c r="Y74" s="18"/>
      <c r="Z74" s="5">
        <f>IFERROR(__xludf.DUMMYFUNCTION("""COMPUTED_VALUE"""),45212.0)</f>
        <v>45212</v>
      </c>
      <c r="AA74" s="18"/>
      <c r="AB74" s="5">
        <f>IFERROR(__xludf.DUMMYFUNCTION("""COMPUTED_VALUE"""),45213.0)</f>
        <v>45213</v>
      </c>
      <c r="AC74" s="18"/>
      <c r="AD74" s="5">
        <f>IFERROR(__xludf.DUMMYFUNCTION("""COMPUTED_VALUE"""),45214.0)</f>
        <v>45214</v>
      </c>
      <c r="AE74" s="18"/>
      <c r="AF74" s="5">
        <f>IFERROR(__xludf.DUMMYFUNCTION("""COMPUTED_VALUE"""),45215.0)</f>
        <v>45215</v>
      </c>
      <c r="AG74" s="18"/>
      <c r="AH74" s="5">
        <f>IFERROR(__xludf.DUMMYFUNCTION("""COMPUTED_VALUE"""),45216.0)</f>
        <v>45216</v>
      </c>
      <c r="AI74" s="18"/>
      <c r="AJ74" s="5">
        <f>IFERROR(__xludf.DUMMYFUNCTION("""COMPUTED_VALUE"""),45217.0)</f>
        <v>45217</v>
      </c>
      <c r="AK74" s="18"/>
      <c r="AL74" s="5">
        <f>IFERROR(__xludf.DUMMYFUNCTION("""COMPUTED_VALUE"""),45218.0)</f>
        <v>45218</v>
      </c>
      <c r="AM74" s="18"/>
      <c r="AN74" s="5">
        <f>IFERROR(__xludf.DUMMYFUNCTION("""COMPUTED_VALUE"""),45219.0)</f>
        <v>45219</v>
      </c>
      <c r="AO74" s="18"/>
      <c r="AP74" s="5">
        <f>IFERROR(__xludf.DUMMYFUNCTION("""COMPUTED_VALUE"""),45220.0)</f>
        <v>45220</v>
      </c>
      <c r="AQ74" s="18"/>
      <c r="AR74" s="5">
        <f>IFERROR(__xludf.DUMMYFUNCTION("""COMPUTED_VALUE"""),45221.0)</f>
        <v>45221</v>
      </c>
      <c r="AS74" s="18"/>
      <c r="AT74" s="5">
        <f>IFERROR(__xludf.DUMMYFUNCTION("""COMPUTED_VALUE"""),45222.0)</f>
        <v>45222</v>
      </c>
      <c r="AU74" s="18"/>
      <c r="AV74" s="5">
        <f>IFERROR(__xludf.DUMMYFUNCTION("""COMPUTED_VALUE"""),45223.0)</f>
        <v>45223</v>
      </c>
      <c r="AW74" s="18"/>
      <c r="AX74" s="5">
        <f>IFERROR(__xludf.DUMMYFUNCTION("""COMPUTED_VALUE"""),45224.0)</f>
        <v>45224</v>
      </c>
      <c r="AY74" s="18"/>
      <c r="AZ74" s="5">
        <f>IFERROR(__xludf.DUMMYFUNCTION("""COMPUTED_VALUE"""),45225.0)</f>
        <v>45225</v>
      </c>
      <c r="BA74" s="18"/>
      <c r="BB74" s="5">
        <f>IFERROR(__xludf.DUMMYFUNCTION("""COMPUTED_VALUE"""),45226.0)</f>
        <v>45226</v>
      </c>
      <c r="BC74" s="18"/>
      <c r="BD74" s="5">
        <f>IFERROR(__xludf.DUMMYFUNCTION("""COMPUTED_VALUE"""),45227.0)</f>
        <v>45227</v>
      </c>
      <c r="BE74" s="18"/>
      <c r="BF74" s="5">
        <f>IFERROR(__xludf.DUMMYFUNCTION("""COMPUTED_VALUE"""),45228.0)</f>
        <v>45228</v>
      </c>
      <c r="BG74" s="18"/>
      <c r="BH74" s="5">
        <f>IFERROR(__xludf.DUMMYFUNCTION("""COMPUTED_VALUE"""),45229.0)</f>
        <v>45229</v>
      </c>
      <c r="BI74" s="18"/>
      <c r="BJ74" s="5">
        <f>IFERROR(__xludf.DUMMYFUNCTION("""COMPUTED_VALUE"""),45230.0)</f>
        <v>45230</v>
      </c>
      <c r="BK74" s="18"/>
      <c r="BL74" s="7" t="str">
        <f>IFERROR(__xludf.DUMMYFUNCTION("""COMPUTED_VALUE"""),"HORAS EXTRA")</f>
        <v>HORAS EXTRA</v>
      </c>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10"/>
    </row>
    <row r="76" ht="79.5" customHeight="1">
      <c r="B76" s="11"/>
      <c r="D76" s="11"/>
      <c r="F76" s="11"/>
      <c r="H76" s="11"/>
      <c r="J76" s="11"/>
      <c r="L76" s="11"/>
      <c r="N76" s="11"/>
      <c r="P76" s="11"/>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0"/>
    </row>
    <row r="77">
      <c r="A77" s="12" t="str">
        <f>IFERROR(__xludf.DUMMYFUNCTION("""COMPUTED_VALUE"""),"HORAS EXTRA/PRIMA ALIMENTICIA")</f>
        <v>HORAS EXTRA/PRIMA ALIMENTICIA</v>
      </c>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
        <f>IFERROR(__xludf.DUMMYFUNCTION("""COMPUTED_VALUE"""),0.0)</f>
        <v>0</v>
      </c>
    </row>
    <row r="78">
      <c r="A78" s="4" t="str">
        <f>IFERROR(__xludf.DUMMYFUNCTION("""COMPUTED_VALUE"""),"NOMBRE")</f>
        <v>NOMBRE</v>
      </c>
      <c r="B78" s="5">
        <f>IFERROR(__xludf.DUMMYFUNCTION("""COMPUTED_VALUE"""),45200.0)</f>
        <v>45200</v>
      </c>
      <c r="C78" s="6"/>
      <c r="D78" s="5">
        <f>IFERROR(__xludf.DUMMYFUNCTION("""COMPUTED_VALUE"""),45201.0)</f>
        <v>45201</v>
      </c>
      <c r="E78" s="6"/>
      <c r="F78" s="5">
        <f>IFERROR(__xludf.DUMMYFUNCTION("""COMPUTED_VALUE"""),45202.0)</f>
        <v>45202</v>
      </c>
      <c r="G78" s="6"/>
      <c r="H78" s="5">
        <f>IFERROR(__xludf.DUMMYFUNCTION("""COMPUTED_VALUE"""),45203.0)</f>
        <v>45203</v>
      </c>
      <c r="I78" s="6"/>
      <c r="J78" s="5">
        <f>IFERROR(__xludf.DUMMYFUNCTION("""COMPUTED_VALUE"""),45204.0)</f>
        <v>45204</v>
      </c>
      <c r="K78" s="6"/>
      <c r="L78" s="5">
        <f>IFERROR(__xludf.DUMMYFUNCTION("""COMPUTED_VALUE"""),45205.0)</f>
        <v>45205</v>
      </c>
      <c r="M78" s="6"/>
      <c r="N78" s="5">
        <f>IFERROR(__xludf.DUMMYFUNCTION("""COMPUTED_VALUE"""),45206.0)</f>
        <v>45206</v>
      </c>
      <c r="O78" s="18"/>
      <c r="P78" s="5">
        <f>IFERROR(__xludf.DUMMYFUNCTION("""COMPUTED_VALUE"""),45207.0)</f>
        <v>45207</v>
      </c>
      <c r="Q78" s="6"/>
      <c r="R78" s="5">
        <f>IFERROR(__xludf.DUMMYFUNCTION("""COMPUTED_VALUE"""),45208.0)</f>
        <v>45208</v>
      </c>
      <c r="S78" s="6"/>
      <c r="T78" s="5">
        <f>IFERROR(__xludf.DUMMYFUNCTION("""COMPUTED_VALUE"""),45209.0)</f>
        <v>45209</v>
      </c>
      <c r="U78" s="18"/>
      <c r="V78" s="5">
        <f>IFERROR(__xludf.DUMMYFUNCTION("""COMPUTED_VALUE"""),45210.0)</f>
        <v>45210</v>
      </c>
      <c r="W78" s="18"/>
      <c r="X78" s="5">
        <f>IFERROR(__xludf.DUMMYFUNCTION("""COMPUTED_VALUE"""),45211.0)</f>
        <v>45211</v>
      </c>
      <c r="Y78" s="18"/>
      <c r="Z78" s="5">
        <f>IFERROR(__xludf.DUMMYFUNCTION("""COMPUTED_VALUE"""),45212.0)</f>
        <v>45212</v>
      </c>
      <c r="AA78" s="18"/>
      <c r="AB78" s="5">
        <f>IFERROR(__xludf.DUMMYFUNCTION("""COMPUTED_VALUE"""),45213.0)</f>
        <v>45213</v>
      </c>
      <c r="AC78" s="18"/>
      <c r="AD78" s="5">
        <f>IFERROR(__xludf.DUMMYFUNCTION("""COMPUTED_VALUE"""),45214.0)</f>
        <v>45214</v>
      </c>
      <c r="AE78" s="18"/>
      <c r="AF78" s="5">
        <f>IFERROR(__xludf.DUMMYFUNCTION("""COMPUTED_VALUE"""),45215.0)</f>
        <v>45215</v>
      </c>
      <c r="AG78" s="18"/>
      <c r="AH78" s="5">
        <f>IFERROR(__xludf.DUMMYFUNCTION("""COMPUTED_VALUE"""),45216.0)</f>
        <v>45216</v>
      </c>
      <c r="AI78" s="18"/>
      <c r="AJ78" s="5">
        <f>IFERROR(__xludf.DUMMYFUNCTION("""COMPUTED_VALUE"""),45217.0)</f>
        <v>45217</v>
      </c>
      <c r="AK78" s="18"/>
      <c r="AL78" s="5">
        <f>IFERROR(__xludf.DUMMYFUNCTION("""COMPUTED_VALUE"""),45218.0)</f>
        <v>45218</v>
      </c>
      <c r="AM78" s="18"/>
      <c r="AN78" s="5">
        <f>IFERROR(__xludf.DUMMYFUNCTION("""COMPUTED_VALUE"""),45219.0)</f>
        <v>45219</v>
      </c>
      <c r="AO78" s="18"/>
      <c r="AP78" s="5">
        <f>IFERROR(__xludf.DUMMYFUNCTION("""COMPUTED_VALUE"""),45220.0)</f>
        <v>45220</v>
      </c>
      <c r="AQ78" s="18"/>
      <c r="AR78" s="5">
        <f>IFERROR(__xludf.DUMMYFUNCTION("""COMPUTED_VALUE"""),45221.0)</f>
        <v>45221</v>
      </c>
      <c r="AS78" s="18"/>
      <c r="AT78" s="5">
        <f>IFERROR(__xludf.DUMMYFUNCTION("""COMPUTED_VALUE"""),45222.0)</f>
        <v>45222</v>
      </c>
      <c r="AU78" s="18"/>
      <c r="AV78" s="5">
        <f>IFERROR(__xludf.DUMMYFUNCTION("""COMPUTED_VALUE"""),45223.0)</f>
        <v>45223</v>
      </c>
      <c r="AW78" s="18"/>
      <c r="AX78" s="5">
        <f>IFERROR(__xludf.DUMMYFUNCTION("""COMPUTED_VALUE"""),45224.0)</f>
        <v>45224</v>
      </c>
      <c r="AY78" s="18"/>
      <c r="AZ78" s="5">
        <f>IFERROR(__xludf.DUMMYFUNCTION("""COMPUTED_VALUE"""),45225.0)</f>
        <v>45225</v>
      </c>
      <c r="BA78" s="18"/>
      <c r="BB78" s="5">
        <f>IFERROR(__xludf.DUMMYFUNCTION("""COMPUTED_VALUE"""),45226.0)</f>
        <v>45226</v>
      </c>
      <c r="BC78" s="18"/>
      <c r="BD78" s="5">
        <f>IFERROR(__xludf.DUMMYFUNCTION("""COMPUTED_VALUE"""),45227.0)</f>
        <v>45227</v>
      </c>
      <c r="BE78" s="18"/>
      <c r="BF78" s="5">
        <f>IFERROR(__xludf.DUMMYFUNCTION("""COMPUTED_VALUE"""),45228.0)</f>
        <v>45228</v>
      </c>
      <c r="BG78" s="18"/>
      <c r="BH78" s="5">
        <f>IFERROR(__xludf.DUMMYFUNCTION("""COMPUTED_VALUE"""),45229.0)</f>
        <v>45229</v>
      </c>
      <c r="BI78" s="18"/>
      <c r="BJ78" s="5">
        <f>IFERROR(__xludf.DUMMYFUNCTION("""COMPUTED_VALUE"""),45230.0)</f>
        <v>45230</v>
      </c>
      <c r="BK78" s="18"/>
      <c r="BL78" s="7" t="str">
        <f>IFERROR(__xludf.DUMMYFUNCTION("""COMPUTED_VALUE"""),"HORAS EXTRA")</f>
        <v>HORAS EXTRA</v>
      </c>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10"/>
    </row>
    <row r="80" ht="79.5" customHeight="1">
      <c r="B80" s="11"/>
      <c r="D80" s="11"/>
      <c r="F80" s="11"/>
      <c r="H80" s="11"/>
      <c r="J80" s="11"/>
      <c r="L80" s="11"/>
      <c r="N80" s="11"/>
      <c r="P80" s="11"/>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0"/>
    </row>
    <row r="81">
      <c r="A81" s="12" t="str">
        <f>IFERROR(__xludf.DUMMYFUNCTION("""COMPUTED_VALUE"""),"HORAS EXTRA/PRIMA ALIMENTICIA")</f>
        <v>HORAS EXTRA/PRIMA ALIMENTICIA</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
        <f>IFERROR(__xludf.DUMMYFUNCTION("""COMPUTED_VALUE"""),0.0)</f>
        <v>0</v>
      </c>
    </row>
    <row r="82">
      <c r="A82" s="4" t="str">
        <f>IFERROR(__xludf.DUMMYFUNCTION("""COMPUTED_VALUE"""),"NOMBRE")</f>
        <v>NOMBRE</v>
      </c>
      <c r="B82" s="5">
        <f>IFERROR(__xludf.DUMMYFUNCTION("""COMPUTED_VALUE"""),45200.0)</f>
        <v>45200</v>
      </c>
      <c r="C82" s="6"/>
      <c r="D82" s="5">
        <f>IFERROR(__xludf.DUMMYFUNCTION("""COMPUTED_VALUE"""),45201.0)</f>
        <v>45201</v>
      </c>
      <c r="E82" s="6"/>
      <c r="F82" s="5">
        <f>IFERROR(__xludf.DUMMYFUNCTION("""COMPUTED_VALUE"""),45202.0)</f>
        <v>45202</v>
      </c>
      <c r="G82" s="6"/>
      <c r="H82" s="5">
        <f>IFERROR(__xludf.DUMMYFUNCTION("""COMPUTED_VALUE"""),45203.0)</f>
        <v>45203</v>
      </c>
      <c r="I82" s="6"/>
      <c r="J82" s="5">
        <f>IFERROR(__xludf.DUMMYFUNCTION("""COMPUTED_VALUE"""),45204.0)</f>
        <v>45204</v>
      </c>
      <c r="K82" s="6"/>
      <c r="L82" s="5">
        <f>IFERROR(__xludf.DUMMYFUNCTION("""COMPUTED_VALUE"""),45205.0)</f>
        <v>45205</v>
      </c>
      <c r="M82" s="6"/>
      <c r="N82" s="5">
        <f>IFERROR(__xludf.DUMMYFUNCTION("""COMPUTED_VALUE"""),45206.0)</f>
        <v>45206</v>
      </c>
      <c r="O82" s="18"/>
      <c r="P82" s="5">
        <f>IFERROR(__xludf.DUMMYFUNCTION("""COMPUTED_VALUE"""),45207.0)</f>
        <v>45207</v>
      </c>
      <c r="Q82" s="6"/>
      <c r="R82" s="5">
        <f>IFERROR(__xludf.DUMMYFUNCTION("""COMPUTED_VALUE"""),45208.0)</f>
        <v>45208</v>
      </c>
      <c r="S82" s="6"/>
      <c r="T82" s="5">
        <f>IFERROR(__xludf.DUMMYFUNCTION("""COMPUTED_VALUE"""),45209.0)</f>
        <v>45209</v>
      </c>
      <c r="U82" s="18"/>
      <c r="V82" s="5">
        <f>IFERROR(__xludf.DUMMYFUNCTION("""COMPUTED_VALUE"""),45210.0)</f>
        <v>45210</v>
      </c>
      <c r="W82" s="18"/>
      <c r="X82" s="5">
        <f>IFERROR(__xludf.DUMMYFUNCTION("""COMPUTED_VALUE"""),45211.0)</f>
        <v>45211</v>
      </c>
      <c r="Y82" s="18"/>
      <c r="Z82" s="5">
        <f>IFERROR(__xludf.DUMMYFUNCTION("""COMPUTED_VALUE"""),45212.0)</f>
        <v>45212</v>
      </c>
      <c r="AA82" s="18"/>
      <c r="AB82" s="5">
        <f>IFERROR(__xludf.DUMMYFUNCTION("""COMPUTED_VALUE"""),45213.0)</f>
        <v>45213</v>
      </c>
      <c r="AC82" s="18"/>
      <c r="AD82" s="5">
        <f>IFERROR(__xludf.DUMMYFUNCTION("""COMPUTED_VALUE"""),45214.0)</f>
        <v>45214</v>
      </c>
      <c r="AE82" s="18"/>
      <c r="AF82" s="5">
        <f>IFERROR(__xludf.DUMMYFUNCTION("""COMPUTED_VALUE"""),45215.0)</f>
        <v>45215</v>
      </c>
      <c r="AG82" s="18"/>
      <c r="AH82" s="5">
        <f>IFERROR(__xludf.DUMMYFUNCTION("""COMPUTED_VALUE"""),45216.0)</f>
        <v>45216</v>
      </c>
      <c r="AI82" s="18"/>
      <c r="AJ82" s="5">
        <f>IFERROR(__xludf.DUMMYFUNCTION("""COMPUTED_VALUE"""),45217.0)</f>
        <v>45217</v>
      </c>
      <c r="AK82" s="18"/>
      <c r="AL82" s="5">
        <f>IFERROR(__xludf.DUMMYFUNCTION("""COMPUTED_VALUE"""),45218.0)</f>
        <v>45218</v>
      </c>
      <c r="AM82" s="18"/>
      <c r="AN82" s="5">
        <f>IFERROR(__xludf.DUMMYFUNCTION("""COMPUTED_VALUE"""),45219.0)</f>
        <v>45219</v>
      </c>
      <c r="AO82" s="18"/>
      <c r="AP82" s="5">
        <f>IFERROR(__xludf.DUMMYFUNCTION("""COMPUTED_VALUE"""),45220.0)</f>
        <v>45220</v>
      </c>
      <c r="AQ82" s="18"/>
      <c r="AR82" s="5">
        <f>IFERROR(__xludf.DUMMYFUNCTION("""COMPUTED_VALUE"""),45221.0)</f>
        <v>45221</v>
      </c>
      <c r="AS82" s="18"/>
      <c r="AT82" s="5">
        <f>IFERROR(__xludf.DUMMYFUNCTION("""COMPUTED_VALUE"""),45222.0)</f>
        <v>45222</v>
      </c>
      <c r="AU82" s="18"/>
      <c r="AV82" s="5">
        <f>IFERROR(__xludf.DUMMYFUNCTION("""COMPUTED_VALUE"""),45223.0)</f>
        <v>45223</v>
      </c>
      <c r="AW82" s="18"/>
      <c r="AX82" s="5">
        <f>IFERROR(__xludf.DUMMYFUNCTION("""COMPUTED_VALUE"""),45224.0)</f>
        <v>45224</v>
      </c>
      <c r="AY82" s="18"/>
      <c r="AZ82" s="5">
        <f>IFERROR(__xludf.DUMMYFUNCTION("""COMPUTED_VALUE"""),45225.0)</f>
        <v>45225</v>
      </c>
      <c r="BA82" s="18"/>
      <c r="BB82" s="5">
        <f>IFERROR(__xludf.DUMMYFUNCTION("""COMPUTED_VALUE"""),45226.0)</f>
        <v>45226</v>
      </c>
      <c r="BC82" s="18"/>
      <c r="BD82" s="5">
        <f>IFERROR(__xludf.DUMMYFUNCTION("""COMPUTED_VALUE"""),45227.0)</f>
        <v>45227</v>
      </c>
      <c r="BE82" s="18"/>
      <c r="BF82" s="5">
        <f>IFERROR(__xludf.DUMMYFUNCTION("""COMPUTED_VALUE"""),45228.0)</f>
        <v>45228</v>
      </c>
      <c r="BG82" s="18"/>
      <c r="BH82" s="5">
        <f>IFERROR(__xludf.DUMMYFUNCTION("""COMPUTED_VALUE"""),45229.0)</f>
        <v>45229</v>
      </c>
      <c r="BI82" s="18"/>
      <c r="BJ82" s="5">
        <f>IFERROR(__xludf.DUMMYFUNCTION("""COMPUTED_VALUE"""),45230.0)</f>
        <v>45230</v>
      </c>
      <c r="BK82" s="18"/>
      <c r="BL82" s="7" t="str">
        <f>IFERROR(__xludf.DUMMYFUNCTION("""COMPUTED_VALUE"""),"HORAS EXTRA")</f>
        <v>HORAS EXTRA</v>
      </c>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10"/>
    </row>
    <row r="84" ht="79.5" customHeight="1">
      <c r="B84" s="11"/>
      <c r="D84" s="11"/>
      <c r="F84" s="11"/>
      <c r="H84" s="11"/>
      <c r="J84" s="11"/>
      <c r="L84" s="11"/>
      <c r="N84" s="11"/>
      <c r="P84" s="11"/>
      <c r="R84" s="11"/>
      <c r="T84" s="11"/>
      <c r="V84" s="11"/>
      <c r="X84" s="11"/>
      <c r="Z84" s="11"/>
      <c r="AB84" s="11"/>
      <c r="AD84" s="11"/>
      <c r="AF84" s="11"/>
      <c r="AH84" s="11"/>
      <c r="AJ84" s="11"/>
      <c r="AL84" s="11"/>
      <c r="AN84" s="11"/>
      <c r="AP84" s="11"/>
      <c r="AR84" s="11"/>
      <c r="AT84" s="11"/>
      <c r="AV84" s="11"/>
      <c r="AX84" s="11"/>
      <c r="AZ84" s="11"/>
      <c r="BB84" s="11"/>
      <c r="BD84" s="11"/>
      <c r="BF84" s="11"/>
      <c r="BH84" s="11"/>
      <c r="BJ84" s="11"/>
      <c r="BL84" s="10"/>
    </row>
    <row r="85">
      <c r="A85" s="12" t="str">
        <f>IFERROR(__xludf.DUMMYFUNCTION("""COMPUTED_VALUE"""),"HORAS EXTRA/PRIMA ALIMENTICIA")</f>
        <v>HORAS EXTRA/PRIMA ALIMENTICIA</v>
      </c>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
        <f>IFERROR(__xludf.DUMMYFUNCTION("""COMPUTED_VALUE"""),0.0)</f>
        <v>0</v>
      </c>
    </row>
    <row r="86">
      <c r="A86" s="4" t="str">
        <f>IFERROR(__xludf.DUMMYFUNCTION("""COMPUTED_VALUE"""),"NOMBRE")</f>
        <v>NOMBRE</v>
      </c>
      <c r="B86" s="5">
        <f>IFERROR(__xludf.DUMMYFUNCTION("""COMPUTED_VALUE"""),45200.0)</f>
        <v>45200</v>
      </c>
      <c r="C86" s="6"/>
      <c r="D86" s="5">
        <f>IFERROR(__xludf.DUMMYFUNCTION("""COMPUTED_VALUE"""),45201.0)</f>
        <v>45201</v>
      </c>
      <c r="E86" s="6"/>
      <c r="F86" s="5">
        <f>IFERROR(__xludf.DUMMYFUNCTION("""COMPUTED_VALUE"""),45202.0)</f>
        <v>45202</v>
      </c>
      <c r="G86" s="6"/>
      <c r="H86" s="5">
        <f>IFERROR(__xludf.DUMMYFUNCTION("""COMPUTED_VALUE"""),45203.0)</f>
        <v>45203</v>
      </c>
      <c r="I86" s="6"/>
      <c r="J86" s="5">
        <f>IFERROR(__xludf.DUMMYFUNCTION("""COMPUTED_VALUE"""),45204.0)</f>
        <v>45204</v>
      </c>
      <c r="K86" s="6"/>
      <c r="L86" s="5">
        <f>IFERROR(__xludf.DUMMYFUNCTION("""COMPUTED_VALUE"""),45205.0)</f>
        <v>45205</v>
      </c>
      <c r="M86" s="6"/>
      <c r="N86" s="5">
        <f>IFERROR(__xludf.DUMMYFUNCTION("""COMPUTED_VALUE"""),45206.0)</f>
        <v>45206</v>
      </c>
      <c r="O86" s="18"/>
      <c r="P86" s="5">
        <f>IFERROR(__xludf.DUMMYFUNCTION("""COMPUTED_VALUE"""),45207.0)</f>
        <v>45207</v>
      </c>
      <c r="Q86" s="6"/>
      <c r="R86" s="5">
        <f>IFERROR(__xludf.DUMMYFUNCTION("""COMPUTED_VALUE"""),45208.0)</f>
        <v>45208</v>
      </c>
      <c r="S86" s="6"/>
      <c r="T86" s="5">
        <f>IFERROR(__xludf.DUMMYFUNCTION("""COMPUTED_VALUE"""),45209.0)</f>
        <v>45209</v>
      </c>
      <c r="U86" s="18"/>
      <c r="V86" s="5">
        <f>IFERROR(__xludf.DUMMYFUNCTION("""COMPUTED_VALUE"""),45210.0)</f>
        <v>45210</v>
      </c>
      <c r="W86" s="18"/>
      <c r="X86" s="5">
        <f>IFERROR(__xludf.DUMMYFUNCTION("""COMPUTED_VALUE"""),45211.0)</f>
        <v>45211</v>
      </c>
      <c r="Y86" s="18"/>
      <c r="Z86" s="5">
        <f>IFERROR(__xludf.DUMMYFUNCTION("""COMPUTED_VALUE"""),45212.0)</f>
        <v>45212</v>
      </c>
      <c r="AA86" s="18"/>
      <c r="AB86" s="5">
        <f>IFERROR(__xludf.DUMMYFUNCTION("""COMPUTED_VALUE"""),45213.0)</f>
        <v>45213</v>
      </c>
      <c r="AC86" s="18"/>
      <c r="AD86" s="5">
        <f>IFERROR(__xludf.DUMMYFUNCTION("""COMPUTED_VALUE"""),45214.0)</f>
        <v>45214</v>
      </c>
      <c r="AE86" s="18"/>
      <c r="AF86" s="5">
        <f>IFERROR(__xludf.DUMMYFUNCTION("""COMPUTED_VALUE"""),45215.0)</f>
        <v>45215</v>
      </c>
      <c r="AG86" s="18"/>
      <c r="AH86" s="5">
        <f>IFERROR(__xludf.DUMMYFUNCTION("""COMPUTED_VALUE"""),45216.0)</f>
        <v>45216</v>
      </c>
      <c r="AI86" s="18"/>
      <c r="AJ86" s="5">
        <f>IFERROR(__xludf.DUMMYFUNCTION("""COMPUTED_VALUE"""),45217.0)</f>
        <v>45217</v>
      </c>
      <c r="AK86" s="18"/>
      <c r="AL86" s="5">
        <f>IFERROR(__xludf.DUMMYFUNCTION("""COMPUTED_VALUE"""),45218.0)</f>
        <v>45218</v>
      </c>
      <c r="AM86" s="18"/>
      <c r="AN86" s="5">
        <f>IFERROR(__xludf.DUMMYFUNCTION("""COMPUTED_VALUE"""),45219.0)</f>
        <v>45219</v>
      </c>
      <c r="AO86" s="18"/>
      <c r="AP86" s="5">
        <f>IFERROR(__xludf.DUMMYFUNCTION("""COMPUTED_VALUE"""),45220.0)</f>
        <v>45220</v>
      </c>
      <c r="AQ86" s="18"/>
      <c r="AR86" s="5">
        <f>IFERROR(__xludf.DUMMYFUNCTION("""COMPUTED_VALUE"""),45221.0)</f>
        <v>45221</v>
      </c>
      <c r="AS86" s="18"/>
      <c r="AT86" s="5">
        <f>IFERROR(__xludf.DUMMYFUNCTION("""COMPUTED_VALUE"""),45222.0)</f>
        <v>45222</v>
      </c>
      <c r="AU86" s="18"/>
      <c r="AV86" s="5">
        <f>IFERROR(__xludf.DUMMYFUNCTION("""COMPUTED_VALUE"""),45223.0)</f>
        <v>45223</v>
      </c>
      <c r="AW86" s="18"/>
      <c r="AX86" s="5">
        <f>IFERROR(__xludf.DUMMYFUNCTION("""COMPUTED_VALUE"""),45224.0)</f>
        <v>45224</v>
      </c>
      <c r="AY86" s="18"/>
      <c r="AZ86" s="5">
        <f>IFERROR(__xludf.DUMMYFUNCTION("""COMPUTED_VALUE"""),45225.0)</f>
        <v>45225</v>
      </c>
      <c r="BA86" s="18"/>
      <c r="BB86" s="5">
        <f>IFERROR(__xludf.DUMMYFUNCTION("""COMPUTED_VALUE"""),45226.0)</f>
        <v>45226</v>
      </c>
      <c r="BC86" s="18"/>
      <c r="BD86" s="5">
        <f>IFERROR(__xludf.DUMMYFUNCTION("""COMPUTED_VALUE"""),45227.0)</f>
        <v>45227</v>
      </c>
      <c r="BE86" s="18"/>
      <c r="BF86" s="5">
        <f>IFERROR(__xludf.DUMMYFUNCTION("""COMPUTED_VALUE"""),45228.0)</f>
        <v>45228</v>
      </c>
      <c r="BG86" s="18"/>
      <c r="BH86" s="5">
        <f>IFERROR(__xludf.DUMMYFUNCTION("""COMPUTED_VALUE"""),45229.0)</f>
        <v>45229</v>
      </c>
      <c r="BI86" s="18"/>
      <c r="BJ86" s="5">
        <f>IFERROR(__xludf.DUMMYFUNCTION("""COMPUTED_VALUE"""),45230.0)</f>
        <v>45230</v>
      </c>
      <c r="BK86" s="18"/>
      <c r="BL86" s="7" t="str">
        <f>IFERROR(__xludf.DUMMYFUNCTION("""COMPUTED_VALUE"""),"HORAS EXTRA")</f>
        <v>HORAS EXTRA</v>
      </c>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10"/>
    </row>
    <row r="88" ht="79.5" customHeight="1">
      <c r="B88" s="11"/>
      <c r="D88" s="11"/>
      <c r="F88" s="11"/>
      <c r="H88" s="11"/>
      <c r="J88" s="11"/>
      <c r="L88" s="11"/>
      <c r="N88" s="11"/>
      <c r="P88" s="11"/>
      <c r="R88" s="11"/>
      <c r="T88" s="11"/>
      <c r="V88" s="11"/>
      <c r="X88" s="11"/>
      <c r="Z88" s="11"/>
      <c r="AB88" s="11"/>
      <c r="AD88" s="11"/>
      <c r="AF88" s="11"/>
      <c r="AH88" s="11"/>
      <c r="AJ88" s="11"/>
      <c r="AL88" s="11"/>
      <c r="AN88" s="11"/>
      <c r="AP88" s="11"/>
      <c r="AR88" s="11"/>
      <c r="AT88" s="11"/>
      <c r="AV88" s="11"/>
      <c r="AX88" s="11"/>
      <c r="AZ88" s="11"/>
      <c r="BB88" s="11"/>
      <c r="BD88" s="11"/>
      <c r="BF88" s="11"/>
      <c r="BH88" s="11"/>
      <c r="BJ88" s="11"/>
      <c r="BL88" s="10"/>
    </row>
    <row r="89">
      <c r="A89" s="12" t="str">
        <f>IFERROR(__xludf.DUMMYFUNCTION("""COMPUTED_VALUE"""),"HORAS EXTRA/PRIMA ALIMENTICIA")</f>
        <v>HORAS EXTRA/PRIMA ALIMENTICIA</v>
      </c>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
        <f>IFERROR(__xludf.DUMMYFUNCTION("""COMPUTED_VALUE"""),0.0)</f>
        <v>0</v>
      </c>
    </row>
    <row r="90">
      <c r="A90" s="15"/>
      <c r="B90" s="15"/>
      <c r="C90" s="15"/>
      <c r="D90" s="17"/>
      <c r="E90" s="15"/>
      <c r="F90" s="15"/>
      <c r="G90" s="15"/>
      <c r="H90" s="15"/>
      <c r="I90" s="15"/>
      <c r="J90" s="15"/>
      <c r="K90" s="15"/>
      <c r="L90" s="15"/>
      <c r="M90" s="15"/>
      <c r="N90" s="15"/>
      <c r="O90" s="15"/>
      <c r="P90" s="15"/>
      <c r="Q90" s="15"/>
      <c r="R90" s="15"/>
      <c r="S90" s="15"/>
      <c r="T90" s="15"/>
      <c r="U90" s="15"/>
      <c r="V90" s="15"/>
      <c r="W90" s="15"/>
      <c r="X90" s="15"/>
      <c r="Y90" s="15"/>
      <c r="Z90" s="15"/>
      <c r="AA90" s="15"/>
      <c r="AB90" s="16"/>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c r="A91" s="1"/>
      <c r="B91" s="1"/>
      <c r="C91" s="1"/>
      <c r="D91" s="2"/>
      <c r="E91" s="1"/>
      <c r="F91" s="1"/>
      <c r="G91" s="1"/>
      <c r="H91" s="1"/>
      <c r="I91" s="1"/>
      <c r="J91" s="1"/>
      <c r="K91" s="1"/>
      <c r="L91" s="1"/>
      <c r="M91" s="1"/>
      <c r="N91" s="1"/>
      <c r="O91" s="1"/>
      <c r="P91" s="1"/>
      <c r="Q91" s="1"/>
      <c r="R91" s="1"/>
      <c r="S91" s="1"/>
      <c r="T91" s="1"/>
      <c r="U91" s="1"/>
      <c r="V91" s="1"/>
      <c r="W91" s="1"/>
      <c r="X91" s="1"/>
      <c r="Y91" s="1"/>
      <c r="Z91" s="1"/>
      <c r="AA91" s="1"/>
      <c r="AB91" s="3"/>
      <c r="AC91" s="2"/>
      <c r="AD91" s="2"/>
      <c r="AE91" s="2"/>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c r="A92" s="1"/>
      <c r="B92" s="1"/>
      <c r="C92" s="1"/>
      <c r="D92" s="2"/>
      <c r="E92" s="1"/>
      <c r="F92" s="1"/>
      <c r="G92" s="1"/>
      <c r="H92" s="1"/>
      <c r="I92" s="1"/>
      <c r="J92" s="1"/>
      <c r="K92" s="1"/>
      <c r="L92" s="1"/>
      <c r="M92" s="1"/>
      <c r="N92" s="1"/>
      <c r="O92" s="1"/>
      <c r="P92" s="1"/>
      <c r="Q92" s="1"/>
      <c r="R92" s="1"/>
      <c r="S92" s="1"/>
      <c r="T92" s="1"/>
      <c r="U92" s="1"/>
      <c r="V92" s="1"/>
      <c r="W92" s="1"/>
      <c r="X92" s="1"/>
      <c r="Y92" s="1"/>
      <c r="Z92" s="1"/>
      <c r="AA92" s="1"/>
      <c r="AB92" s="3"/>
      <c r="AC92" s="2"/>
      <c r="AD92" s="2"/>
      <c r="AE92" s="2"/>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c r="A93" s="1"/>
      <c r="B93" s="1"/>
      <c r="C93" s="1"/>
      <c r="D93" s="2"/>
      <c r="E93" s="1"/>
      <c r="F93" s="1"/>
      <c r="G93" s="1"/>
      <c r="H93" s="1"/>
      <c r="I93" s="1"/>
      <c r="J93" s="1"/>
      <c r="K93" s="1"/>
      <c r="L93" s="1"/>
      <c r="M93" s="1"/>
      <c r="N93" s="1"/>
      <c r="O93" s="1"/>
      <c r="P93" s="1"/>
      <c r="Q93" s="1"/>
      <c r="R93" s="1"/>
      <c r="S93" s="1"/>
      <c r="T93" s="1"/>
      <c r="U93" s="1"/>
      <c r="V93" s="1"/>
      <c r="W93" s="1"/>
      <c r="X93" s="1"/>
      <c r="Y93" s="1"/>
      <c r="Z93" s="1"/>
      <c r="AA93" s="1"/>
      <c r="AB93" s="3"/>
      <c r="AC93" s="2"/>
      <c r="AD93" s="2"/>
      <c r="AE93" s="2"/>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c r="A94" s="1"/>
      <c r="B94" s="1"/>
      <c r="C94" s="1"/>
      <c r="D94" s="2"/>
      <c r="E94" s="1"/>
      <c r="F94" s="1"/>
      <c r="G94" s="1"/>
      <c r="H94" s="1"/>
      <c r="I94" s="1"/>
      <c r="J94" s="1"/>
      <c r="K94" s="1"/>
      <c r="L94" s="1"/>
      <c r="M94" s="1"/>
      <c r="N94" s="1"/>
      <c r="O94" s="1"/>
      <c r="P94" s="1"/>
      <c r="Q94" s="1"/>
      <c r="R94" s="1"/>
      <c r="S94" s="1"/>
      <c r="T94" s="1"/>
      <c r="U94" s="1"/>
      <c r="V94" s="1"/>
      <c r="W94" s="1"/>
      <c r="X94" s="1"/>
      <c r="Y94" s="1"/>
      <c r="Z94" s="1"/>
      <c r="AA94" s="1"/>
      <c r="AB94" s="3"/>
      <c r="AC94" s="2"/>
      <c r="AD94" s="2"/>
      <c r="AE94" s="2"/>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c r="A95" s="1"/>
      <c r="B95" s="1"/>
      <c r="C95" s="1"/>
      <c r="D95" s="2"/>
      <c r="E95" s="1"/>
      <c r="F95" s="1"/>
      <c r="G95" s="1"/>
      <c r="H95" s="1"/>
      <c r="I95" s="1"/>
      <c r="J95" s="1"/>
      <c r="K95" s="1"/>
      <c r="L95" s="1"/>
      <c r="M95" s="1"/>
      <c r="N95" s="1"/>
      <c r="O95" s="1"/>
      <c r="P95" s="1"/>
      <c r="Q95" s="1"/>
      <c r="R95" s="1"/>
      <c r="S95" s="1"/>
      <c r="T95" s="1"/>
      <c r="U95" s="1"/>
      <c r="V95" s="1"/>
      <c r="W95" s="1"/>
      <c r="X95" s="1"/>
      <c r="Y95" s="1"/>
      <c r="Z95" s="1"/>
      <c r="AA95" s="1"/>
      <c r="AB95" s="3"/>
      <c r="AC95" s="2"/>
      <c r="AD95" s="2"/>
      <c r="AE95" s="2"/>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c r="A96" s="1"/>
      <c r="B96" s="1"/>
      <c r="C96" s="1"/>
      <c r="D96" s="2"/>
      <c r="E96" s="1"/>
      <c r="F96" s="1"/>
      <c r="G96" s="1"/>
      <c r="H96" s="1"/>
      <c r="I96" s="1"/>
      <c r="J96" s="1"/>
      <c r="K96" s="1"/>
      <c r="L96" s="1"/>
      <c r="M96" s="1"/>
      <c r="N96" s="1"/>
      <c r="O96" s="1"/>
      <c r="P96" s="1"/>
      <c r="Q96" s="1"/>
      <c r="R96" s="1"/>
      <c r="S96" s="1"/>
      <c r="T96" s="1"/>
      <c r="U96" s="1"/>
      <c r="V96" s="1"/>
      <c r="W96" s="1"/>
      <c r="X96" s="1"/>
      <c r="Y96" s="1"/>
      <c r="Z96" s="1"/>
      <c r="AA96" s="1"/>
      <c r="AB96" s="3"/>
      <c r="AC96" s="2"/>
      <c r="AD96" s="2"/>
      <c r="AE96" s="2"/>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c r="A97" s="1"/>
      <c r="B97" s="1"/>
      <c r="C97" s="1"/>
      <c r="D97" s="2"/>
      <c r="E97" s="1"/>
      <c r="F97" s="1"/>
      <c r="G97" s="1"/>
      <c r="H97" s="1"/>
      <c r="I97" s="1"/>
      <c r="J97" s="1"/>
      <c r="K97" s="1"/>
      <c r="L97" s="1"/>
      <c r="M97" s="1"/>
      <c r="N97" s="1"/>
      <c r="O97" s="1"/>
      <c r="P97" s="1"/>
      <c r="Q97" s="1"/>
      <c r="R97" s="1"/>
      <c r="S97" s="1"/>
      <c r="T97" s="1"/>
      <c r="U97" s="1"/>
      <c r="V97" s="1"/>
      <c r="W97" s="1"/>
      <c r="X97" s="1"/>
      <c r="Y97" s="1"/>
      <c r="Z97" s="1"/>
      <c r="AA97" s="1"/>
      <c r="AB97" s="3"/>
      <c r="AC97" s="2"/>
      <c r="AD97" s="2"/>
      <c r="AE97" s="2"/>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c r="A98" s="1"/>
      <c r="B98" s="1"/>
      <c r="C98" s="1"/>
      <c r="D98" s="2"/>
      <c r="E98" s="1"/>
      <c r="F98" s="1"/>
      <c r="G98" s="1"/>
      <c r="H98" s="1"/>
      <c r="I98" s="1"/>
      <c r="J98" s="1"/>
      <c r="K98" s="1"/>
      <c r="L98" s="1"/>
      <c r="M98" s="1"/>
      <c r="N98" s="1"/>
      <c r="O98" s="1"/>
      <c r="P98" s="1"/>
      <c r="Q98" s="1"/>
      <c r="R98" s="1"/>
      <c r="S98" s="1"/>
      <c r="T98" s="1"/>
      <c r="U98" s="1"/>
      <c r="V98" s="1"/>
      <c r="W98" s="1"/>
      <c r="X98" s="1"/>
      <c r="Y98" s="1"/>
      <c r="Z98" s="1"/>
      <c r="AA98" s="1"/>
      <c r="AB98" s="3"/>
      <c r="AC98" s="2"/>
      <c r="AD98" s="2"/>
      <c r="AE98" s="2"/>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c r="A99" s="1"/>
      <c r="B99" s="1"/>
      <c r="C99" s="1"/>
      <c r="D99" s="2"/>
      <c r="E99" s="1"/>
      <c r="F99" s="1"/>
      <c r="G99" s="1"/>
      <c r="H99" s="1"/>
      <c r="I99" s="1"/>
      <c r="J99" s="1"/>
      <c r="K99" s="1"/>
      <c r="L99" s="1"/>
      <c r="M99" s="1"/>
      <c r="N99" s="1"/>
      <c r="O99" s="1"/>
      <c r="P99" s="1"/>
      <c r="Q99" s="1"/>
      <c r="R99" s="1"/>
      <c r="S99" s="1"/>
      <c r="T99" s="1"/>
      <c r="U99" s="1"/>
      <c r="V99" s="1"/>
      <c r="W99" s="1"/>
      <c r="X99" s="1"/>
      <c r="Y99" s="1"/>
      <c r="Z99" s="1"/>
      <c r="AA99" s="1"/>
      <c r="AB99" s="3"/>
      <c r="AC99" s="2"/>
      <c r="AD99" s="2"/>
      <c r="AE99" s="2"/>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c r="A100" s="1"/>
      <c r="B100" s="1"/>
      <c r="C100" s="1"/>
      <c r="D100" s="2"/>
      <c r="E100" s="1"/>
      <c r="F100" s="1"/>
      <c r="G100" s="1"/>
      <c r="H100" s="1"/>
      <c r="I100" s="1"/>
      <c r="J100" s="1"/>
      <c r="K100" s="1"/>
      <c r="L100" s="1"/>
      <c r="M100" s="1"/>
      <c r="N100" s="1"/>
      <c r="O100" s="1"/>
      <c r="P100" s="1"/>
      <c r="Q100" s="1"/>
      <c r="R100" s="1"/>
      <c r="S100" s="1"/>
      <c r="T100" s="1"/>
      <c r="U100" s="1"/>
      <c r="V100" s="1"/>
      <c r="W100" s="1"/>
      <c r="X100" s="1"/>
      <c r="Y100" s="1"/>
      <c r="Z100" s="1"/>
      <c r="AA100" s="1"/>
      <c r="AB100" s="3"/>
      <c r="AC100" s="2"/>
      <c r="AD100" s="2"/>
      <c r="AE100" s="2"/>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BH40:BI40"/>
    <mergeCell ref="BJ40:BK40"/>
    <mergeCell ref="AT40:AU40"/>
    <mergeCell ref="AV40:AW40"/>
    <mergeCell ref="AX40:AY40"/>
    <mergeCell ref="AZ40:BA40"/>
    <mergeCell ref="BB40:BC40"/>
    <mergeCell ref="BD40:BE40"/>
    <mergeCell ref="BF40:BG40"/>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N16:O16"/>
    <mergeCell ref="P16:Q16"/>
    <mergeCell ref="R16:S16"/>
    <mergeCell ref="T16:U16"/>
    <mergeCell ref="V16:W16"/>
    <mergeCell ref="X16:Y16"/>
    <mergeCell ref="Z16:AA16"/>
    <mergeCell ref="AP16:AQ16"/>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BD20:BE20"/>
    <mergeCell ref="BF20:BG20"/>
    <mergeCell ref="BH20:BI20"/>
    <mergeCell ref="BJ20:BK20"/>
    <mergeCell ref="AP20:AQ20"/>
    <mergeCell ref="AR20:AS20"/>
    <mergeCell ref="AT20:AU20"/>
    <mergeCell ref="AV20:AW20"/>
    <mergeCell ref="AX20:AY20"/>
    <mergeCell ref="AZ20:BA20"/>
    <mergeCell ref="BB20:BC20"/>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AD24:AE24"/>
    <mergeCell ref="AF24:AG24"/>
    <mergeCell ref="AH24:AI24"/>
    <mergeCell ref="AJ24:AK24"/>
    <mergeCell ref="AL24:AM24"/>
    <mergeCell ref="AN24:AO24"/>
    <mergeCell ref="BD24:BE24"/>
    <mergeCell ref="BF24:BG24"/>
    <mergeCell ref="BH24:BI24"/>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27:A28"/>
    <mergeCell ref="B28:C28"/>
    <mergeCell ref="D28:E28"/>
    <mergeCell ref="F28:G28"/>
    <mergeCell ref="H28:I28"/>
    <mergeCell ref="J28:K28"/>
    <mergeCell ref="L28:M28"/>
    <mergeCell ref="N28:O28"/>
    <mergeCell ref="P28:Q28"/>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BD72:BE72"/>
    <mergeCell ref="BF72:BG72"/>
    <mergeCell ref="BH72:BI72"/>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75:A76"/>
    <mergeCell ref="B76:C76"/>
    <mergeCell ref="D76:E76"/>
    <mergeCell ref="F76:G76"/>
    <mergeCell ref="H76:I76"/>
    <mergeCell ref="J76:K76"/>
    <mergeCell ref="L76:M76"/>
    <mergeCell ref="N76:O76"/>
    <mergeCell ref="P76:Q76"/>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BH88:BI88"/>
    <mergeCell ref="BJ88:BK88"/>
    <mergeCell ref="AT88:AU88"/>
    <mergeCell ref="AV88:AW88"/>
    <mergeCell ref="AX88:AY88"/>
    <mergeCell ref="AZ88:BA88"/>
    <mergeCell ref="BB88:BC88"/>
    <mergeCell ref="BD88:BE88"/>
    <mergeCell ref="BF88:BG88"/>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BD84:BE84"/>
    <mergeCell ref="BF84:BG84"/>
    <mergeCell ref="BH84:BI84"/>
    <mergeCell ref="BJ84:BK84"/>
    <mergeCell ref="AP84:AQ84"/>
    <mergeCell ref="AR84:AS84"/>
    <mergeCell ref="AT84:AU84"/>
    <mergeCell ref="AV84:AW84"/>
    <mergeCell ref="AX84:AY84"/>
    <mergeCell ref="AZ84:BA84"/>
    <mergeCell ref="BB84:BC84"/>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N52:O52"/>
    <mergeCell ref="P52:Q52"/>
    <mergeCell ref="R52:S52"/>
    <mergeCell ref="T52:U52"/>
    <mergeCell ref="V52:W52"/>
    <mergeCell ref="X52:Y52"/>
    <mergeCell ref="Z52:AA52"/>
    <mergeCell ref="AP52:AQ52"/>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BD56:BE56"/>
    <mergeCell ref="BF56:BG56"/>
    <mergeCell ref="BH56:BI56"/>
    <mergeCell ref="BJ56:BK56"/>
    <mergeCell ref="AP56:AQ56"/>
    <mergeCell ref="AR56:AS56"/>
    <mergeCell ref="AT56:AU56"/>
    <mergeCell ref="AV56:AW56"/>
    <mergeCell ref="AX56:AY56"/>
    <mergeCell ref="AZ56:BA56"/>
    <mergeCell ref="BB56:BC56"/>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AD60:AE60"/>
    <mergeCell ref="AF60:AG60"/>
    <mergeCell ref="AH60:AI60"/>
    <mergeCell ref="AJ60:AK60"/>
    <mergeCell ref="AL60:AM60"/>
    <mergeCell ref="AN60:AO60"/>
    <mergeCell ref="BD60:BE60"/>
    <mergeCell ref="BF60:BG60"/>
    <mergeCell ref="BH60:BI60"/>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63:A64"/>
    <mergeCell ref="B64:C64"/>
    <mergeCell ref="D64:E64"/>
    <mergeCell ref="F64:G64"/>
    <mergeCell ref="H64:I64"/>
    <mergeCell ref="J64:K64"/>
    <mergeCell ref="L64:M64"/>
    <mergeCell ref="N64:O64"/>
    <mergeCell ref="P64:Q64"/>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D80:BE80"/>
    <mergeCell ref="BF80:BG80"/>
    <mergeCell ref="BH80:BI80"/>
    <mergeCell ref="BJ80:BK80"/>
    <mergeCell ref="AP80:AQ80"/>
    <mergeCell ref="AR80:AS80"/>
    <mergeCell ref="AT80:AU80"/>
    <mergeCell ref="AV80:AW80"/>
    <mergeCell ref="AX80:AY80"/>
    <mergeCell ref="AZ80:BA80"/>
    <mergeCell ref="BB80:BC80"/>
    <mergeCell ref="A79:A80"/>
    <mergeCell ref="B80:C80"/>
    <mergeCell ref="D80:E80"/>
    <mergeCell ref="F80:G80"/>
    <mergeCell ref="H80:I80"/>
    <mergeCell ref="J80:K80"/>
    <mergeCell ref="L80:M80"/>
  </mergeCells>
  <conditionalFormatting sqref="B13:BL13 B17:BL17 B21:BL21 B25:BL25 B29:BL29 B33:BL33 B37:BL37 B41:BL41 B45:BL45 B49:BL49 B53:BL53 B57:BL57 B61:BL61 B65:BL65 B69:BL69 B73:BL73 B77:BL77 B81:BL81 B85:BL85 B89:BL89">
    <cfRule type="cellIs" dxfId="0"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 priority="2" operator="containsText" text="D,">
      <formula>NOT(ISERROR(SEARCH(("D,"),(D11))))</formula>
    </cfRule>
  </conditionalFormatting>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dataValidations>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formula1>"APLICA PRIMA"</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formula1>0.5</formula1>
    </dataValidation>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formula1>"FALTA,RETARDO,ACUERDO,P SIN GOCE,NO SE CITO,FESTIVO,VACACIONES,INCAPACIDAD,SUSPENSION"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25"/>
    <col customWidth="1" min="2" max="64" width="15.63"/>
  </cols>
  <sheetData>
    <row r="1">
      <c r="A1" s="1"/>
      <c r="B1" s="1"/>
      <c r="E1" s="1"/>
      <c r="F1" s="1"/>
      <c r="G1" s="1"/>
      <c r="H1" s="2"/>
      <c r="I1" s="2"/>
      <c r="J1" s="1"/>
      <c r="K1" s="1"/>
      <c r="L1" s="1"/>
      <c r="M1" s="1"/>
      <c r="N1" s="1"/>
      <c r="O1" s="1"/>
      <c r="P1" s="1"/>
      <c r="Q1" s="1"/>
      <c r="R1" s="1"/>
      <c r="S1" s="1"/>
      <c r="T1" s="1"/>
      <c r="U1" s="1"/>
      <c r="V1" s="1"/>
      <c r="W1" s="1"/>
      <c r="X1" s="1"/>
      <c r="Y1" s="1"/>
      <c r="Z1" s="1"/>
      <c r="AA1" s="1"/>
      <c r="AB1" s="3"/>
      <c r="AC1" s="2"/>
      <c r="AD1" s="2"/>
      <c r="AE1" s="2"/>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 r="A2" s="1"/>
      <c r="B2" s="1"/>
      <c r="E2" s="1"/>
      <c r="F2" s="1"/>
      <c r="G2" s="1"/>
      <c r="H2" s="2"/>
      <c r="I2" s="2"/>
      <c r="J2" s="1"/>
      <c r="K2" s="1"/>
      <c r="L2" s="1"/>
      <c r="M2" s="1"/>
      <c r="N2" s="1"/>
      <c r="O2" s="1"/>
      <c r="P2" s="1"/>
      <c r="Q2" s="1"/>
      <c r="R2" s="1"/>
      <c r="S2" s="1"/>
      <c r="T2" s="1"/>
      <c r="U2" s="1"/>
      <c r="V2" s="1"/>
      <c r="W2" s="1"/>
      <c r="X2" s="1"/>
      <c r="Y2" s="1"/>
      <c r="Z2" s="1"/>
      <c r="AA2" s="1"/>
      <c r="AB2" s="3"/>
      <c r="AC2" s="2"/>
      <c r="AD2" s="2"/>
      <c r="AE2" s="2"/>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 r="A3" s="2"/>
      <c r="B3" s="1"/>
      <c r="E3" s="1"/>
      <c r="F3" s="1"/>
      <c r="G3" s="1"/>
      <c r="H3" s="2"/>
      <c r="I3" s="2"/>
      <c r="J3" s="1"/>
      <c r="K3" s="1"/>
      <c r="L3" s="1"/>
      <c r="M3" s="1"/>
      <c r="N3" s="1"/>
      <c r="O3" s="1"/>
      <c r="P3" s="1"/>
      <c r="Q3" s="1"/>
      <c r="R3" s="1"/>
      <c r="S3" s="1"/>
      <c r="T3" s="1"/>
      <c r="U3" s="1"/>
      <c r="V3" s="1"/>
      <c r="W3" s="1"/>
      <c r="X3" s="1"/>
      <c r="Y3" s="1"/>
      <c r="Z3" s="1"/>
      <c r="AA3" s="1"/>
      <c r="AB3" s="3"/>
      <c r="AC3" s="2"/>
      <c r="AD3" s="2"/>
      <c r="AE3" s="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 r="A4" s="2"/>
      <c r="B4" s="1"/>
      <c r="E4" s="1"/>
      <c r="F4" s="1"/>
      <c r="G4" s="1"/>
      <c r="H4" s="2"/>
      <c r="I4" s="2"/>
      <c r="J4" s="1"/>
      <c r="K4" s="1"/>
      <c r="L4" s="1"/>
      <c r="M4" s="1"/>
      <c r="N4" s="1"/>
      <c r="O4" s="1"/>
      <c r="P4" s="1"/>
      <c r="Q4" s="1"/>
      <c r="R4" s="1"/>
      <c r="S4" s="1"/>
      <c r="T4" s="1"/>
      <c r="U4" s="1"/>
      <c r="V4" s="1"/>
      <c r="W4" s="1"/>
      <c r="X4" s="1"/>
      <c r="Y4" s="1"/>
      <c r="Z4" s="1"/>
      <c r="AA4" s="1"/>
      <c r="AB4" s="3"/>
      <c r="AC4" s="2"/>
      <c r="AD4" s="2"/>
      <c r="AE4" s="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 r="A5" s="2"/>
      <c r="B5" s="1"/>
      <c r="E5" s="1"/>
      <c r="F5" s="1"/>
      <c r="G5" s="1"/>
      <c r="H5" s="2"/>
      <c r="I5" s="2"/>
      <c r="J5" s="1"/>
      <c r="K5" s="1"/>
      <c r="L5" s="1"/>
      <c r="M5" s="1"/>
      <c r="N5" s="1"/>
      <c r="O5" s="1"/>
      <c r="P5" s="1"/>
      <c r="Q5" s="1"/>
      <c r="R5" s="1"/>
      <c r="S5" s="1"/>
      <c r="T5" s="1"/>
      <c r="U5" s="1"/>
      <c r="V5" s="1"/>
      <c r="W5" s="1"/>
      <c r="X5" s="1"/>
      <c r="Y5" s="1"/>
      <c r="Z5" s="1"/>
      <c r="AA5" s="1"/>
      <c r="AB5" s="3"/>
      <c r="AC5" s="2"/>
      <c r="AD5" s="2"/>
      <c r="AE5" s="2"/>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 r="A6" s="2"/>
      <c r="B6" s="1"/>
      <c r="D6" s="1"/>
      <c r="E6" s="1"/>
      <c r="F6" s="1"/>
      <c r="G6" s="1"/>
      <c r="H6" s="1"/>
      <c r="I6" s="1"/>
      <c r="J6" s="1"/>
      <c r="K6" s="1"/>
      <c r="L6" s="1"/>
      <c r="M6" s="1"/>
      <c r="N6" s="1"/>
      <c r="O6" s="1"/>
      <c r="P6" s="1"/>
      <c r="Q6" s="1"/>
      <c r="R6" s="1"/>
      <c r="S6" s="1"/>
      <c r="T6" s="1"/>
      <c r="U6" s="1"/>
      <c r="V6" s="1"/>
      <c r="W6" s="1"/>
      <c r="X6" s="1"/>
      <c r="Y6" s="1"/>
      <c r="Z6" s="1"/>
      <c r="AA6" s="1"/>
      <c r="AB6" s="3"/>
      <c r="AC6" s="2"/>
      <c r="AD6" s="2"/>
      <c r="AE6" s="2"/>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 r="A7" s="2"/>
      <c r="B7" s="1"/>
      <c r="D7" s="1"/>
      <c r="E7" s="1"/>
      <c r="F7" s="1"/>
      <c r="G7" s="1"/>
      <c r="H7" s="1"/>
      <c r="I7" s="1"/>
      <c r="J7" s="1"/>
      <c r="K7" s="1"/>
      <c r="L7" s="1"/>
      <c r="M7" s="1"/>
      <c r="N7" s="1"/>
      <c r="O7" s="1"/>
      <c r="P7" s="1"/>
      <c r="Q7" s="1"/>
      <c r="R7" s="1"/>
      <c r="S7" s="1"/>
      <c r="T7" s="1"/>
      <c r="U7" s="1"/>
      <c r="V7" s="1"/>
      <c r="W7" s="1"/>
      <c r="X7" s="1"/>
      <c r="Y7" s="1"/>
      <c r="Z7" s="1"/>
      <c r="AA7" s="1"/>
      <c r="AB7" s="3"/>
      <c r="AC7" s="2"/>
      <c r="AD7" s="2"/>
      <c r="AE7" s="2"/>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 r="A8" s="2"/>
      <c r="B8" s="1"/>
      <c r="D8" s="1"/>
      <c r="E8" s="1"/>
      <c r="F8" s="1"/>
      <c r="G8" s="1"/>
      <c r="H8" s="1"/>
      <c r="I8" s="1"/>
      <c r="J8" s="1"/>
      <c r="K8" s="1"/>
      <c r="L8" s="1"/>
      <c r="M8" s="1"/>
      <c r="N8" s="1"/>
      <c r="O8" s="1"/>
      <c r="P8" s="1"/>
      <c r="Q8" s="1"/>
      <c r="R8" s="1"/>
      <c r="S8" s="1"/>
      <c r="T8" s="1"/>
      <c r="U8" s="1"/>
      <c r="V8" s="1"/>
      <c r="W8" s="1"/>
      <c r="X8" s="1"/>
      <c r="Y8" s="1"/>
      <c r="Z8" s="1"/>
      <c r="AA8" s="1"/>
      <c r="AB8" s="3"/>
      <c r="AC8" s="2"/>
      <c r="AD8" s="2"/>
      <c r="AE8" s="2"/>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 r="A9" s="1"/>
      <c r="B9" s="1"/>
      <c r="D9" s="1"/>
      <c r="E9" s="1"/>
      <c r="F9" s="1"/>
      <c r="G9" s="1"/>
      <c r="H9" s="1"/>
      <c r="I9" s="1"/>
      <c r="J9" s="1"/>
      <c r="K9" s="1"/>
      <c r="L9" s="1"/>
      <c r="M9" s="1"/>
      <c r="N9" s="1"/>
      <c r="O9" s="1"/>
      <c r="P9" s="1"/>
      <c r="Q9" s="1"/>
      <c r="R9" s="1"/>
      <c r="S9" s="1"/>
      <c r="T9" s="1"/>
      <c r="U9" s="1"/>
      <c r="V9" s="1"/>
      <c r="W9" s="1"/>
      <c r="X9" s="1"/>
      <c r="Y9" s="1"/>
      <c r="Z9" s="1"/>
      <c r="AA9" s="1"/>
      <c r="AB9" s="3"/>
      <c r="AC9" s="2"/>
      <c r="AD9" s="2"/>
      <c r="AE9" s="2"/>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 r="A10" s="4" t="s">
        <v>0</v>
      </c>
      <c r="B10" s="5">
        <v>45200.0</v>
      </c>
      <c r="C10" s="6"/>
      <c r="D10" s="5">
        <v>45201.0</v>
      </c>
      <c r="E10" s="6"/>
      <c r="F10" s="5">
        <v>45202.0</v>
      </c>
      <c r="G10" s="6"/>
      <c r="H10" s="5">
        <v>45203.0</v>
      </c>
      <c r="I10" s="6"/>
      <c r="J10" s="5">
        <v>45204.0</v>
      </c>
      <c r="K10" s="6"/>
      <c r="L10" s="5">
        <v>45205.0</v>
      </c>
      <c r="M10" s="6"/>
      <c r="N10" s="5">
        <v>45206.0</v>
      </c>
      <c r="O10" s="6"/>
      <c r="P10" s="5">
        <v>45207.0</v>
      </c>
      <c r="Q10" s="6"/>
      <c r="R10" s="5">
        <v>45208.0</v>
      </c>
      <c r="S10" s="6"/>
      <c r="T10" s="5">
        <v>45209.0</v>
      </c>
      <c r="U10" s="6"/>
      <c r="V10" s="5">
        <v>45210.0</v>
      </c>
      <c r="W10" s="6"/>
      <c r="X10" s="5">
        <v>45211.0</v>
      </c>
      <c r="Y10" s="6"/>
      <c r="Z10" s="5">
        <v>45212.0</v>
      </c>
      <c r="AA10" s="6"/>
      <c r="AB10" s="5">
        <v>45213.0</v>
      </c>
      <c r="AC10" s="6"/>
      <c r="AD10" s="5">
        <v>45214.0</v>
      </c>
      <c r="AE10" s="6"/>
      <c r="AF10" s="5">
        <v>45215.0</v>
      </c>
      <c r="AG10" s="6" t="s">
        <v>97</v>
      </c>
      <c r="AH10" s="5">
        <v>45216.0</v>
      </c>
      <c r="AI10" s="6" t="s">
        <v>97</v>
      </c>
      <c r="AJ10" s="5">
        <v>45217.0</v>
      </c>
      <c r="AK10" s="6"/>
      <c r="AL10" s="5">
        <v>45218.0</v>
      </c>
      <c r="AM10" s="6"/>
      <c r="AN10" s="5">
        <v>45219.0</v>
      </c>
      <c r="AO10" s="6"/>
      <c r="AP10" s="5">
        <v>45220.0</v>
      </c>
      <c r="AQ10" s="6"/>
      <c r="AR10" s="5">
        <v>45221.0</v>
      </c>
      <c r="AS10" s="6"/>
      <c r="AT10" s="5">
        <v>45222.0</v>
      </c>
      <c r="AU10" s="6"/>
      <c r="AV10" s="5">
        <v>45223.0</v>
      </c>
      <c r="AW10" s="6"/>
      <c r="AX10" s="5">
        <v>45224.0</v>
      </c>
      <c r="AY10" s="6"/>
      <c r="AZ10" s="5">
        <v>45225.0</v>
      </c>
      <c r="BA10" s="6"/>
      <c r="BB10" s="5">
        <v>45226.0</v>
      </c>
      <c r="BC10" s="6"/>
      <c r="BD10" s="5">
        <v>45227.0</v>
      </c>
      <c r="BE10" s="6" t="s">
        <v>98</v>
      </c>
      <c r="BF10" s="5">
        <v>45228.0</v>
      </c>
      <c r="BG10" s="6"/>
      <c r="BH10" s="5">
        <v>45229.0</v>
      </c>
      <c r="BI10" s="6" t="s">
        <v>97</v>
      </c>
      <c r="BJ10" s="5">
        <v>45230.0</v>
      </c>
      <c r="BK10" s="6"/>
      <c r="BL10" s="7" t="s">
        <v>1</v>
      </c>
    </row>
    <row r="11">
      <c r="A11" s="19" t="s">
        <v>99</v>
      </c>
      <c r="B11" s="9"/>
      <c r="C11" s="9"/>
      <c r="D11" s="9"/>
      <c r="E11" s="9"/>
      <c r="F11" s="9" t="s">
        <v>3</v>
      </c>
      <c r="G11" s="9" t="s">
        <v>100</v>
      </c>
      <c r="H11" s="9"/>
      <c r="I11" s="9"/>
      <c r="J11" s="9" t="s">
        <v>101</v>
      </c>
      <c r="K11" s="9"/>
      <c r="L11" s="9" t="s">
        <v>4</v>
      </c>
      <c r="M11" s="9"/>
      <c r="N11" s="9"/>
      <c r="O11" s="9"/>
      <c r="P11" s="9"/>
      <c r="Q11" s="9"/>
      <c r="R11" s="9" t="s">
        <v>102</v>
      </c>
      <c r="S11" s="9" t="s">
        <v>3</v>
      </c>
      <c r="T11" s="9" t="s">
        <v>101</v>
      </c>
      <c r="U11" s="9"/>
      <c r="V11" s="9" t="s">
        <v>4</v>
      </c>
      <c r="W11" s="9"/>
      <c r="X11" s="9" t="s">
        <v>3</v>
      </c>
      <c r="Y11" s="9" t="s">
        <v>101</v>
      </c>
      <c r="Z11" s="9" t="s">
        <v>4</v>
      </c>
      <c r="AA11" s="9"/>
      <c r="AB11" s="9"/>
      <c r="AC11" s="9"/>
      <c r="AD11" s="9"/>
      <c r="AE11" s="9"/>
      <c r="AF11" s="9"/>
      <c r="AG11" s="9"/>
      <c r="AH11" s="9"/>
      <c r="AI11" s="9"/>
      <c r="AJ11" s="9"/>
      <c r="AK11" s="9"/>
      <c r="AL11" s="9"/>
      <c r="AM11" s="9"/>
      <c r="AN11" s="9" t="s">
        <v>4</v>
      </c>
      <c r="AO11" s="9" t="s">
        <v>3</v>
      </c>
      <c r="AP11" s="9" t="s">
        <v>27</v>
      </c>
      <c r="AQ11" s="9"/>
      <c r="AR11" s="9"/>
      <c r="AS11" s="9"/>
      <c r="AT11" s="9"/>
      <c r="AU11" s="9"/>
      <c r="AV11" s="9" t="s">
        <v>101</v>
      </c>
      <c r="AW11" s="9"/>
      <c r="AX11" s="9"/>
      <c r="AY11" s="9"/>
      <c r="AZ11" s="9"/>
      <c r="BA11" s="9"/>
      <c r="BB11" s="9"/>
      <c r="BC11" s="9"/>
      <c r="BD11" s="9"/>
      <c r="BE11" s="9"/>
      <c r="BF11" s="9"/>
      <c r="BG11" s="9"/>
      <c r="BH11" s="9"/>
      <c r="BI11" s="9"/>
      <c r="BJ11" s="9"/>
      <c r="BK11" s="9"/>
      <c r="BL11" s="10"/>
    </row>
    <row r="12" ht="78.0" customHeight="1">
      <c r="B12" s="11"/>
      <c r="D12" s="11" t="s">
        <v>103</v>
      </c>
      <c r="F12" s="11" t="s">
        <v>104</v>
      </c>
      <c r="H12" s="11" t="s">
        <v>105</v>
      </c>
      <c r="J12" s="11" t="s">
        <v>106</v>
      </c>
      <c r="L12" s="11" t="s">
        <v>107</v>
      </c>
      <c r="N12" s="11" t="s">
        <v>108</v>
      </c>
      <c r="P12" s="11"/>
      <c r="R12" s="11" t="s">
        <v>109</v>
      </c>
      <c r="T12" s="11" t="s">
        <v>110</v>
      </c>
      <c r="V12" s="11" t="s">
        <v>107</v>
      </c>
      <c r="X12" s="11" t="s">
        <v>111</v>
      </c>
      <c r="Z12" s="11" t="s">
        <v>112</v>
      </c>
      <c r="AB12" s="11" t="s">
        <v>113</v>
      </c>
      <c r="AD12" s="11"/>
      <c r="AF12" s="11" t="s">
        <v>97</v>
      </c>
      <c r="AH12" s="11" t="s">
        <v>97</v>
      </c>
      <c r="AJ12" s="11" t="s">
        <v>114</v>
      </c>
      <c r="AL12" s="11" t="s">
        <v>115</v>
      </c>
      <c r="AN12" s="11" t="s">
        <v>116</v>
      </c>
      <c r="AP12" s="11" t="s">
        <v>117</v>
      </c>
      <c r="AR12" s="11"/>
      <c r="AT12" s="11" t="s">
        <v>118</v>
      </c>
      <c r="AV12" s="11" t="s">
        <v>119</v>
      </c>
      <c r="AX12" s="11" t="s">
        <v>120</v>
      </c>
      <c r="AZ12" s="11" t="s">
        <v>121</v>
      </c>
      <c r="BB12" s="11" t="s">
        <v>122</v>
      </c>
      <c r="BD12" s="11"/>
      <c r="BF12" s="11"/>
      <c r="BH12" s="11" t="s">
        <v>97</v>
      </c>
      <c r="BJ12" s="11" t="s">
        <v>3</v>
      </c>
      <c r="BL12" s="10"/>
    </row>
    <row r="13">
      <c r="A13" s="12" t="s">
        <v>24</v>
      </c>
      <c r="B13" s="13"/>
      <c r="C13" s="13"/>
      <c r="D13" s="13"/>
      <c r="E13" s="13"/>
      <c r="F13" s="13">
        <v>1.0</v>
      </c>
      <c r="G13" s="13"/>
      <c r="H13" s="13"/>
      <c r="I13" s="13"/>
      <c r="J13" s="13">
        <v>1.0</v>
      </c>
      <c r="K13" s="13"/>
      <c r="L13" s="13"/>
      <c r="M13" s="13"/>
      <c r="N13" s="13"/>
      <c r="O13" s="13"/>
      <c r="P13" s="13"/>
      <c r="Q13" s="13"/>
      <c r="R13" s="13"/>
      <c r="S13" s="13"/>
      <c r="T13" s="13"/>
      <c r="U13" s="13"/>
      <c r="V13" s="13">
        <v>3.0</v>
      </c>
      <c r="W13" s="13"/>
      <c r="X13" s="13"/>
      <c r="Y13" s="13"/>
      <c r="Z13" s="13"/>
      <c r="AA13" s="13"/>
      <c r="AB13" s="13"/>
      <c r="AC13" s="13"/>
      <c r="AD13" s="13"/>
      <c r="AE13" s="13"/>
      <c r="AF13" s="13"/>
      <c r="AG13" s="13"/>
      <c r="AH13" s="13"/>
      <c r="AI13" s="13"/>
      <c r="AJ13" s="13"/>
      <c r="AK13" s="13"/>
      <c r="AL13" s="13"/>
      <c r="AM13" s="13"/>
      <c r="AN13" s="13"/>
      <c r="AO13" s="13"/>
      <c r="AP13" s="13">
        <v>1.0</v>
      </c>
      <c r="AQ13" s="13"/>
      <c r="AR13" s="13"/>
      <c r="AS13" s="13"/>
      <c r="AT13" s="13"/>
      <c r="AU13" s="13"/>
      <c r="AV13" s="13"/>
      <c r="AW13" s="13"/>
      <c r="AX13" s="13"/>
      <c r="AY13" s="13"/>
      <c r="AZ13" s="13"/>
      <c r="BA13" s="13"/>
      <c r="BB13" s="13"/>
      <c r="BC13" s="13"/>
      <c r="BD13" s="13"/>
      <c r="BE13" s="13"/>
      <c r="BF13" s="13"/>
      <c r="BG13" s="13"/>
      <c r="BH13" s="13"/>
      <c r="BI13" s="13"/>
      <c r="BJ13" s="13"/>
      <c r="BK13" s="13"/>
      <c r="BL13" s="1">
        <f>SUM(B13:BK13)</f>
        <v>6</v>
      </c>
    </row>
    <row r="14">
      <c r="A14" s="4" t="s">
        <v>0</v>
      </c>
      <c r="B14" s="5">
        <v>45200.0</v>
      </c>
      <c r="C14" s="6"/>
      <c r="D14" s="5">
        <v>45201.0</v>
      </c>
      <c r="E14" s="6" t="s">
        <v>68</v>
      </c>
      <c r="F14" s="5">
        <v>45202.0</v>
      </c>
      <c r="G14" s="6"/>
      <c r="H14" s="5">
        <v>45203.0</v>
      </c>
      <c r="I14" s="6"/>
      <c r="J14" s="5">
        <v>45204.0</v>
      </c>
      <c r="K14" s="6"/>
      <c r="L14" s="5">
        <v>45205.0</v>
      </c>
      <c r="M14" s="6"/>
      <c r="N14" s="5">
        <v>45206.0</v>
      </c>
      <c r="O14" s="6"/>
      <c r="P14" s="5">
        <v>45207.0</v>
      </c>
      <c r="Q14" s="6"/>
      <c r="R14" s="5">
        <v>45208.0</v>
      </c>
      <c r="S14" s="6"/>
      <c r="T14" s="5">
        <v>45209.0</v>
      </c>
      <c r="U14" s="6"/>
      <c r="V14" s="5">
        <v>45210.0</v>
      </c>
      <c r="W14" s="6" t="s">
        <v>68</v>
      </c>
      <c r="X14" s="5">
        <v>45211.0</v>
      </c>
      <c r="Y14" s="6" t="s">
        <v>123</v>
      </c>
      <c r="Z14" s="5">
        <v>45212.0</v>
      </c>
      <c r="AA14" s="6" t="s">
        <v>68</v>
      </c>
      <c r="AB14" s="5">
        <v>45213.0</v>
      </c>
      <c r="AC14" s="6" t="s">
        <v>68</v>
      </c>
      <c r="AD14" s="5">
        <v>45214.0</v>
      </c>
      <c r="AE14" s="6"/>
      <c r="AF14" s="5">
        <v>45215.0</v>
      </c>
      <c r="AG14" s="6" t="s">
        <v>68</v>
      </c>
      <c r="AH14" s="5">
        <v>45216.0</v>
      </c>
      <c r="AI14" s="6"/>
      <c r="AJ14" s="5">
        <v>45217.0</v>
      </c>
      <c r="AK14" s="6"/>
      <c r="AL14" s="5">
        <v>45218.0</v>
      </c>
      <c r="AM14" s="6"/>
      <c r="AN14" s="5">
        <v>45219.0</v>
      </c>
      <c r="AO14" s="6"/>
      <c r="AP14" s="5">
        <v>45220.0</v>
      </c>
      <c r="AQ14" s="6"/>
      <c r="AR14" s="5">
        <v>45221.0</v>
      </c>
      <c r="AS14" s="6"/>
      <c r="AT14" s="5">
        <v>45222.0</v>
      </c>
      <c r="AU14" s="6" t="s">
        <v>68</v>
      </c>
      <c r="AV14" s="5">
        <v>45223.0</v>
      </c>
      <c r="AW14" s="6"/>
      <c r="AX14" s="5">
        <v>45224.0</v>
      </c>
      <c r="AY14" s="6"/>
      <c r="AZ14" s="5">
        <v>45225.0</v>
      </c>
      <c r="BA14" s="6"/>
      <c r="BB14" s="5">
        <v>45226.0</v>
      </c>
      <c r="BC14" s="6"/>
      <c r="BD14" s="5">
        <v>45227.0</v>
      </c>
      <c r="BE14" s="6"/>
      <c r="BF14" s="5">
        <v>45228.0</v>
      </c>
      <c r="BG14" s="6"/>
      <c r="BH14" s="5">
        <v>45229.0</v>
      </c>
      <c r="BI14" s="6"/>
      <c r="BJ14" s="5">
        <v>45230.0</v>
      </c>
      <c r="BK14" s="6"/>
      <c r="BL14" s="7" t="s">
        <v>1</v>
      </c>
    </row>
    <row r="15">
      <c r="A15" s="19" t="s">
        <v>95</v>
      </c>
      <c r="B15" s="9"/>
      <c r="C15" s="9"/>
      <c r="D15" s="9"/>
      <c r="E15" s="9"/>
      <c r="F15" s="9"/>
      <c r="G15" s="9"/>
      <c r="H15" s="9"/>
      <c r="I15" s="9"/>
      <c r="J15" s="9" t="s">
        <v>101</v>
      </c>
      <c r="K15" s="9"/>
      <c r="L15" s="9" t="s">
        <v>4</v>
      </c>
      <c r="M15" s="9"/>
      <c r="N15" s="9"/>
      <c r="O15" s="9"/>
      <c r="P15" s="9"/>
      <c r="Q15" s="9"/>
      <c r="R15" s="9" t="s">
        <v>102</v>
      </c>
      <c r="S15" s="9" t="s">
        <v>3</v>
      </c>
      <c r="T15" s="9" t="s">
        <v>101</v>
      </c>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t="s">
        <v>101</v>
      </c>
      <c r="AW15" s="9"/>
      <c r="AX15" s="9"/>
      <c r="AY15" s="9"/>
      <c r="AZ15" s="9"/>
      <c r="BA15" s="9"/>
      <c r="BB15" s="9"/>
      <c r="BC15" s="9"/>
      <c r="BD15" s="9"/>
      <c r="BE15" s="9"/>
      <c r="BF15" s="9"/>
      <c r="BG15" s="9"/>
      <c r="BH15" s="9" t="s">
        <v>4</v>
      </c>
      <c r="BI15" s="9" t="s">
        <v>102</v>
      </c>
      <c r="BJ15" s="9"/>
      <c r="BK15" s="9"/>
      <c r="BL15" s="10"/>
    </row>
    <row r="16" ht="79.5" customHeight="1">
      <c r="B16" s="11"/>
      <c r="D16" s="11" t="s">
        <v>68</v>
      </c>
      <c r="F16" s="11" t="s">
        <v>124</v>
      </c>
      <c r="H16" s="11" t="s">
        <v>125</v>
      </c>
      <c r="J16" s="11" t="s">
        <v>106</v>
      </c>
      <c r="L16" s="11" t="s">
        <v>107</v>
      </c>
      <c r="N16" s="11" t="s">
        <v>126</v>
      </c>
      <c r="P16" s="11"/>
      <c r="R16" s="11" t="s">
        <v>109</v>
      </c>
      <c r="T16" s="11" t="s">
        <v>110</v>
      </c>
      <c r="V16" s="11" t="s">
        <v>68</v>
      </c>
      <c r="X16" s="11" t="s">
        <v>127</v>
      </c>
      <c r="Z16" s="11" t="s">
        <v>68</v>
      </c>
      <c r="AB16" s="11" t="s">
        <v>68</v>
      </c>
      <c r="AD16" s="11"/>
      <c r="AF16" s="11" t="s">
        <v>68</v>
      </c>
      <c r="AH16" s="11" t="s">
        <v>3</v>
      </c>
      <c r="AJ16" s="11" t="s">
        <v>114</v>
      </c>
      <c r="AL16" s="11" t="s">
        <v>115</v>
      </c>
      <c r="AN16" s="11" t="s">
        <v>128</v>
      </c>
      <c r="AP16" s="11" t="s">
        <v>126</v>
      </c>
      <c r="AR16" s="11"/>
      <c r="AT16" s="11" t="s">
        <v>68</v>
      </c>
      <c r="AV16" s="11" t="s">
        <v>119</v>
      </c>
      <c r="AX16" s="11" t="s">
        <v>129</v>
      </c>
      <c r="AZ16" s="11" t="s">
        <v>121</v>
      </c>
      <c r="BB16" s="11" t="s">
        <v>129</v>
      </c>
      <c r="BD16" s="11" t="s">
        <v>126</v>
      </c>
      <c r="BF16" s="11"/>
      <c r="BH16" s="11" t="s">
        <v>130</v>
      </c>
      <c r="BJ16" s="11" t="s">
        <v>3</v>
      </c>
      <c r="BL16" s="10"/>
    </row>
    <row r="17">
      <c r="A17" s="12" t="s">
        <v>24</v>
      </c>
      <c r="B17" s="13"/>
      <c r="C17" s="13"/>
      <c r="D17" s="13"/>
      <c r="E17" s="13"/>
      <c r="F17" s="13"/>
      <c r="G17" s="13"/>
      <c r="H17" s="13"/>
      <c r="I17" s="13"/>
      <c r="J17" s="13">
        <v>1.0</v>
      </c>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
        <f>SUM(B17:BK17)</f>
        <v>1</v>
      </c>
    </row>
    <row r="18">
      <c r="A18" s="4" t="s">
        <v>0</v>
      </c>
      <c r="B18" s="5">
        <v>45200.0</v>
      </c>
      <c r="C18" s="6"/>
      <c r="D18" s="5">
        <v>45201.0</v>
      </c>
      <c r="E18" s="6"/>
      <c r="F18" s="5">
        <v>45202.0</v>
      </c>
      <c r="G18" s="6"/>
      <c r="H18" s="5">
        <v>45203.0</v>
      </c>
      <c r="I18" s="6"/>
      <c r="J18" s="5">
        <v>45204.0</v>
      </c>
      <c r="K18" s="6"/>
      <c r="L18" s="5">
        <v>45205.0</v>
      </c>
      <c r="M18" s="6"/>
      <c r="N18" s="5">
        <v>45206.0</v>
      </c>
      <c r="O18" s="6"/>
      <c r="P18" s="5">
        <v>45207.0</v>
      </c>
      <c r="Q18" s="6"/>
      <c r="R18" s="5">
        <v>45208.0</v>
      </c>
      <c r="S18" s="6"/>
      <c r="T18" s="5">
        <v>45209.0</v>
      </c>
      <c r="U18" s="6"/>
      <c r="V18" s="5">
        <v>45210.0</v>
      </c>
      <c r="W18" s="6"/>
      <c r="X18" s="5">
        <v>45211.0</v>
      </c>
      <c r="Y18" s="6"/>
      <c r="Z18" s="5">
        <v>45212.0</v>
      </c>
      <c r="AA18" s="6"/>
      <c r="AB18" s="5">
        <v>45213.0</v>
      </c>
      <c r="AC18" s="6" t="s">
        <v>25</v>
      </c>
      <c r="AD18" s="5">
        <v>45214.0</v>
      </c>
      <c r="AE18" s="6"/>
      <c r="AF18" s="5">
        <v>45215.0</v>
      </c>
      <c r="AG18" s="6"/>
      <c r="AH18" s="5">
        <v>45216.0</v>
      </c>
      <c r="AI18" s="6"/>
      <c r="AJ18" s="5">
        <v>45217.0</v>
      </c>
      <c r="AK18" s="6"/>
      <c r="AL18" s="5">
        <v>45218.0</v>
      </c>
      <c r="AM18" s="6"/>
      <c r="AN18" s="5">
        <v>45219.0</v>
      </c>
      <c r="AO18" s="6"/>
      <c r="AP18" s="5">
        <v>45220.0</v>
      </c>
      <c r="AQ18" s="6"/>
      <c r="AR18" s="5">
        <v>45221.0</v>
      </c>
      <c r="AS18" s="6"/>
      <c r="AT18" s="5">
        <v>45222.0</v>
      </c>
      <c r="AU18" s="6"/>
      <c r="AV18" s="5">
        <v>45223.0</v>
      </c>
      <c r="AW18" s="6"/>
      <c r="AX18" s="5">
        <v>45224.0</v>
      </c>
      <c r="AY18" s="6"/>
      <c r="AZ18" s="5">
        <v>45225.0</v>
      </c>
      <c r="BA18" s="6"/>
      <c r="BB18" s="5">
        <v>45226.0</v>
      </c>
      <c r="BC18" s="6"/>
      <c r="BD18" s="5">
        <v>45227.0</v>
      </c>
      <c r="BE18" s="6"/>
      <c r="BF18" s="5">
        <v>45228.0</v>
      </c>
      <c r="BG18" s="6"/>
      <c r="BH18" s="5">
        <v>45229.0</v>
      </c>
      <c r="BI18" s="6"/>
      <c r="BJ18" s="5">
        <v>45230.0</v>
      </c>
      <c r="BK18" s="6"/>
      <c r="BL18" s="7" t="s">
        <v>1</v>
      </c>
    </row>
    <row r="19">
      <c r="A19" s="8" t="s">
        <v>96</v>
      </c>
      <c r="B19" s="9"/>
      <c r="C19" s="9"/>
      <c r="D19" s="9"/>
      <c r="E19" s="9"/>
      <c r="F19" s="9"/>
      <c r="G19" s="9"/>
      <c r="H19" s="9"/>
      <c r="I19" s="9"/>
      <c r="J19" s="9" t="s">
        <v>101</v>
      </c>
      <c r="K19" s="9"/>
      <c r="L19" s="9" t="s">
        <v>4</v>
      </c>
      <c r="M19" s="9"/>
      <c r="N19" s="9"/>
      <c r="O19" s="9"/>
      <c r="P19" s="9"/>
      <c r="Q19" s="9"/>
      <c r="R19" s="9" t="s">
        <v>102</v>
      </c>
      <c r="S19" s="9" t="s">
        <v>3</v>
      </c>
      <c r="T19" s="9" t="s">
        <v>101</v>
      </c>
      <c r="U19" s="9"/>
      <c r="V19" s="9" t="s">
        <v>4</v>
      </c>
      <c r="W19" s="9"/>
      <c r="X19" s="9" t="s">
        <v>3</v>
      </c>
      <c r="Y19" s="9" t="s">
        <v>101</v>
      </c>
      <c r="Z19" s="9" t="s">
        <v>4</v>
      </c>
      <c r="AA19" s="9"/>
      <c r="AB19" s="9"/>
      <c r="AC19" s="9"/>
      <c r="AD19" s="9"/>
      <c r="AE19" s="9"/>
      <c r="AF19" s="9" t="s">
        <v>3</v>
      </c>
      <c r="AG19" s="9"/>
      <c r="AH19" s="9"/>
      <c r="AI19" s="9"/>
      <c r="AJ19" s="9"/>
      <c r="AK19" s="9"/>
      <c r="AL19" s="9"/>
      <c r="AM19" s="9"/>
      <c r="AN19" s="9" t="s">
        <v>3</v>
      </c>
      <c r="AO19" s="9"/>
      <c r="AP19" s="9"/>
      <c r="AQ19" s="9"/>
      <c r="AR19" s="9"/>
      <c r="AS19" s="9"/>
      <c r="AT19" s="9"/>
      <c r="AU19" s="9"/>
      <c r="AV19" s="9" t="s">
        <v>101</v>
      </c>
      <c r="AW19" s="9"/>
      <c r="AX19" s="9"/>
      <c r="AY19" s="9"/>
      <c r="AZ19" s="9"/>
      <c r="BA19" s="9"/>
      <c r="BB19" s="9" t="s">
        <v>4</v>
      </c>
      <c r="BC19" s="9"/>
      <c r="BD19" s="9"/>
      <c r="BE19" s="9"/>
      <c r="BF19" s="9"/>
      <c r="BG19" s="9"/>
      <c r="BH19" s="9" t="s">
        <v>4</v>
      </c>
      <c r="BI19" s="9" t="s">
        <v>102</v>
      </c>
      <c r="BJ19" s="9"/>
      <c r="BK19" s="9"/>
      <c r="BL19" s="10"/>
    </row>
    <row r="20" ht="79.5" customHeight="1">
      <c r="B20" s="11"/>
      <c r="D20" s="11" t="s">
        <v>103</v>
      </c>
      <c r="F20" s="11" t="s">
        <v>125</v>
      </c>
      <c r="H20" s="11" t="s">
        <v>3</v>
      </c>
      <c r="J20" s="11" t="s">
        <v>106</v>
      </c>
      <c r="L20" s="11" t="s">
        <v>107</v>
      </c>
      <c r="N20" s="11" t="s">
        <v>126</v>
      </c>
      <c r="P20" s="11"/>
      <c r="R20" s="11" t="s">
        <v>109</v>
      </c>
      <c r="T20" s="11" t="s">
        <v>110</v>
      </c>
      <c r="V20" s="11" t="s">
        <v>107</v>
      </c>
      <c r="X20" s="11" t="s">
        <v>111</v>
      </c>
      <c r="Z20" s="11" t="s">
        <v>112</v>
      </c>
      <c r="AB20" s="11" t="s">
        <v>126</v>
      </c>
      <c r="AD20" s="11"/>
      <c r="AF20" s="11" t="s">
        <v>131</v>
      </c>
      <c r="AH20" s="11" t="s">
        <v>125</v>
      </c>
      <c r="AJ20" s="11" t="s">
        <v>114</v>
      </c>
      <c r="AL20" s="11" t="s">
        <v>128</v>
      </c>
      <c r="AN20" s="11" t="s">
        <v>3</v>
      </c>
      <c r="AP20" s="11" t="s">
        <v>126</v>
      </c>
      <c r="AR20" s="11"/>
      <c r="AT20" s="11" t="s">
        <v>124</v>
      </c>
      <c r="AV20" s="11" t="s">
        <v>119</v>
      </c>
      <c r="AX20" s="11" t="s">
        <v>129</v>
      </c>
      <c r="AZ20" s="11" t="s">
        <v>121</v>
      </c>
      <c r="BB20" s="11" t="s">
        <v>125</v>
      </c>
      <c r="BD20" s="11" t="s">
        <v>126</v>
      </c>
      <c r="BF20" s="11"/>
      <c r="BH20" s="11" t="s">
        <v>130</v>
      </c>
      <c r="BJ20" s="11" t="s">
        <v>125</v>
      </c>
      <c r="BL20" s="10"/>
    </row>
    <row r="21">
      <c r="A21" s="12" t="s">
        <v>24</v>
      </c>
      <c r="B21" s="13"/>
      <c r="C21" s="13"/>
      <c r="D21" s="13"/>
      <c r="E21" s="13"/>
      <c r="F21" s="13"/>
      <c r="G21" s="13"/>
      <c r="H21" s="13"/>
      <c r="I21" s="13"/>
      <c r="J21" s="13"/>
      <c r="K21" s="13"/>
      <c r="L21" s="13">
        <v>1.0</v>
      </c>
      <c r="M21" s="13"/>
      <c r="N21" s="13"/>
      <c r="O21" s="13"/>
      <c r="P21" s="13"/>
      <c r="Q21" s="13"/>
      <c r="R21" s="13"/>
      <c r="S21" s="13"/>
      <c r="T21" s="13"/>
      <c r="U21" s="13"/>
      <c r="V21" s="13">
        <v>3.0</v>
      </c>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
        <f>SUM(B21:BK21)</f>
        <v>4</v>
      </c>
    </row>
    <row r="22">
      <c r="A22" s="4" t="s">
        <v>0</v>
      </c>
      <c r="B22" s="5">
        <v>45200.0</v>
      </c>
      <c r="C22" s="6"/>
      <c r="D22" s="5">
        <v>45201.0</v>
      </c>
      <c r="E22" s="6"/>
      <c r="F22" s="5">
        <v>45202.0</v>
      </c>
      <c r="G22" s="6"/>
      <c r="H22" s="5">
        <v>45203.0</v>
      </c>
      <c r="I22" s="6"/>
      <c r="J22" s="5">
        <v>45204.0</v>
      </c>
      <c r="K22" s="6"/>
      <c r="L22" s="5">
        <v>45205.0</v>
      </c>
      <c r="M22" s="6"/>
      <c r="N22" s="5">
        <v>45206.0</v>
      </c>
      <c r="O22" s="6"/>
      <c r="P22" s="5">
        <v>45207.0</v>
      </c>
      <c r="Q22" s="6"/>
      <c r="R22" s="5">
        <v>45208.0</v>
      </c>
      <c r="S22" s="6"/>
      <c r="T22" s="5">
        <v>45209.0</v>
      </c>
      <c r="U22" s="6"/>
      <c r="V22" s="5">
        <v>45210.0</v>
      </c>
      <c r="W22" s="6" t="s">
        <v>68</v>
      </c>
      <c r="X22" s="5">
        <v>45211.0</v>
      </c>
      <c r="Y22" s="6"/>
      <c r="Z22" s="5">
        <v>45212.0</v>
      </c>
      <c r="AA22" s="6" t="s">
        <v>68</v>
      </c>
      <c r="AB22" s="5">
        <v>45213.0</v>
      </c>
      <c r="AC22" s="6" t="s">
        <v>25</v>
      </c>
      <c r="AD22" s="5">
        <v>45214.0</v>
      </c>
      <c r="AE22" s="6"/>
      <c r="AF22" s="5">
        <v>45215.0</v>
      </c>
      <c r="AG22" s="6"/>
      <c r="AH22" s="5">
        <v>45216.0</v>
      </c>
      <c r="AI22" s="6"/>
      <c r="AJ22" s="5">
        <v>45217.0</v>
      </c>
      <c r="AK22" s="6"/>
      <c r="AL22" s="5">
        <v>45218.0</v>
      </c>
      <c r="AM22" s="6" t="s">
        <v>68</v>
      </c>
      <c r="AN22" s="5">
        <v>45219.0</v>
      </c>
      <c r="AO22" s="6" t="s">
        <v>68</v>
      </c>
      <c r="AP22" s="5">
        <v>45220.0</v>
      </c>
      <c r="AQ22" s="6" t="s">
        <v>68</v>
      </c>
      <c r="AR22" s="5">
        <v>45221.0</v>
      </c>
      <c r="AS22" s="6"/>
      <c r="AT22" s="5">
        <v>45222.0</v>
      </c>
      <c r="AU22" s="6"/>
      <c r="AV22" s="5">
        <v>45223.0</v>
      </c>
      <c r="AW22" s="6"/>
      <c r="AX22" s="5">
        <v>45224.0</v>
      </c>
      <c r="AY22" s="6"/>
      <c r="AZ22" s="5">
        <v>45225.0</v>
      </c>
      <c r="BA22" s="6"/>
      <c r="BB22" s="5">
        <v>45226.0</v>
      </c>
      <c r="BC22" s="6"/>
      <c r="BD22" s="5">
        <v>45227.0</v>
      </c>
      <c r="BE22" s="6"/>
      <c r="BF22" s="5">
        <v>45228.0</v>
      </c>
      <c r="BG22" s="6"/>
      <c r="BH22" s="5">
        <v>45229.0</v>
      </c>
      <c r="BI22" s="6"/>
      <c r="BJ22" s="5">
        <v>45230.0</v>
      </c>
      <c r="BK22" s="6" t="s">
        <v>68</v>
      </c>
      <c r="BL22" s="7" t="s">
        <v>1</v>
      </c>
    </row>
    <row r="23">
      <c r="A23" s="8" t="s">
        <v>132</v>
      </c>
      <c r="B23" s="9"/>
      <c r="C23" s="9"/>
      <c r="D23" s="9"/>
      <c r="E23" s="9"/>
      <c r="F23" s="9"/>
      <c r="G23" s="9"/>
      <c r="H23" s="9"/>
      <c r="I23" s="9"/>
      <c r="J23" s="9" t="s">
        <v>101</v>
      </c>
      <c r="K23" s="9"/>
      <c r="L23" s="9" t="s">
        <v>4</v>
      </c>
      <c r="M23" s="9"/>
      <c r="N23" s="9"/>
      <c r="O23" s="9"/>
      <c r="P23" s="9"/>
      <c r="Q23" s="9"/>
      <c r="R23" s="9" t="s">
        <v>102</v>
      </c>
      <c r="S23" s="9" t="s">
        <v>3</v>
      </c>
      <c r="T23" s="9" t="s">
        <v>101</v>
      </c>
      <c r="U23" s="9"/>
      <c r="V23" s="9"/>
      <c r="W23" s="9"/>
      <c r="X23" s="9" t="s">
        <v>3</v>
      </c>
      <c r="Y23" s="9"/>
      <c r="Z23" s="9"/>
      <c r="AA23" s="9"/>
      <c r="AB23" s="9"/>
      <c r="AC23" s="9"/>
      <c r="AD23" s="9"/>
      <c r="AE23" s="9"/>
      <c r="AF23" s="9"/>
      <c r="AG23" s="9"/>
      <c r="AH23" s="9"/>
      <c r="AI23" s="9"/>
      <c r="AJ23" s="9"/>
      <c r="AK23" s="9"/>
      <c r="AL23" s="9"/>
      <c r="AM23" s="9"/>
      <c r="AN23" s="9"/>
      <c r="AO23" s="9"/>
      <c r="AP23" s="9"/>
      <c r="AQ23" s="9"/>
      <c r="AR23" s="9"/>
      <c r="AS23" s="9"/>
      <c r="AT23" s="9"/>
      <c r="AU23" s="9"/>
      <c r="AV23" s="9" t="s">
        <v>101</v>
      </c>
      <c r="AW23" s="9"/>
      <c r="AX23" s="9"/>
      <c r="AY23" s="9"/>
      <c r="AZ23" s="9"/>
      <c r="BA23" s="9"/>
      <c r="BB23" s="9"/>
      <c r="BC23" s="9"/>
      <c r="BD23" s="9"/>
      <c r="BE23" s="9"/>
      <c r="BF23" s="9"/>
      <c r="BG23" s="9"/>
      <c r="BH23" s="9" t="s">
        <v>4</v>
      </c>
      <c r="BI23" s="9" t="s">
        <v>102</v>
      </c>
      <c r="BJ23" s="9"/>
      <c r="BK23" s="9"/>
      <c r="BL23" s="10"/>
    </row>
    <row r="24" ht="79.5" customHeight="1">
      <c r="B24" s="11"/>
      <c r="D24" s="11" t="s">
        <v>103</v>
      </c>
      <c r="F24" s="11" t="s">
        <v>3</v>
      </c>
      <c r="H24" s="11" t="s">
        <v>105</v>
      </c>
      <c r="J24" s="11" t="s">
        <v>106</v>
      </c>
      <c r="L24" s="11" t="s">
        <v>107</v>
      </c>
      <c r="N24" s="11" t="s">
        <v>126</v>
      </c>
      <c r="P24" s="11"/>
      <c r="R24" s="11" t="s">
        <v>109</v>
      </c>
      <c r="T24" s="11" t="s">
        <v>110</v>
      </c>
      <c r="V24" s="11" t="s">
        <v>68</v>
      </c>
      <c r="X24" s="11" t="s">
        <v>3</v>
      </c>
      <c r="Z24" s="11" t="s">
        <v>68</v>
      </c>
      <c r="AB24" s="11" t="s">
        <v>126</v>
      </c>
      <c r="AD24" s="11"/>
      <c r="AF24" s="11" t="s">
        <v>125</v>
      </c>
      <c r="AH24" s="11" t="s">
        <v>133</v>
      </c>
      <c r="AJ24" s="11" t="s">
        <v>114</v>
      </c>
      <c r="AL24" s="11" t="s">
        <v>68</v>
      </c>
      <c r="AN24" s="11" t="s">
        <v>68</v>
      </c>
      <c r="AP24" s="11" t="s">
        <v>68</v>
      </c>
      <c r="AR24" s="11"/>
      <c r="AT24" s="11" t="s">
        <v>124</v>
      </c>
      <c r="AV24" s="11" t="s">
        <v>119</v>
      </c>
      <c r="AX24" s="11" t="s">
        <v>120</v>
      </c>
      <c r="AZ24" s="11" t="s">
        <v>121</v>
      </c>
      <c r="BB24" s="11" t="s">
        <v>3</v>
      </c>
      <c r="BD24" s="11" t="s">
        <v>126</v>
      </c>
      <c r="BF24" s="11"/>
      <c r="BH24" s="11" t="s">
        <v>130</v>
      </c>
      <c r="BJ24" s="11" t="s">
        <v>68</v>
      </c>
      <c r="BL24" s="10"/>
    </row>
    <row r="25">
      <c r="A25" s="12" t="s">
        <v>24</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
        <f>SUM(B25:BK25)</f>
        <v>0</v>
      </c>
    </row>
    <row r="26">
      <c r="A26" s="4" t="s">
        <v>0</v>
      </c>
      <c r="B26" s="5">
        <v>45200.0</v>
      </c>
      <c r="C26" s="6"/>
      <c r="D26" s="5">
        <v>45201.0</v>
      </c>
      <c r="E26" s="6"/>
      <c r="F26" s="5">
        <v>45202.0</v>
      </c>
      <c r="G26" s="6"/>
      <c r="H26" s="5">
        <v>45203.0</v>
      </c>
      <c r="I26" s="6"/>
      <c r="J26" s="5">
        <v>45204.0</v>
      </c>
      <c r="K26" s="6"/>
      <c r="L26" s="5">
        <v>45205.0</v>
      </c>
      <c r="M26" s="6"/>
      <c r="N26" s="5">
        <v>45206.0</v>
      </c>
      <c r="O26" s="6"/>
      <c r="P26" s="5">
        <v>45207.0</v>
      </c>
      <c r="Q26" s="6"/>
      <c r="R26" s="5">
        <v>45208.0</v>
      </c>
      <c r="S26" s="6"/>
      <c r="T26" s="5">
        <v>45209.0</v>
      </c>
      <c r="U26" s="6"/>
      <c r="V26" s="5">
        <v>45210.0</v>
      </c>
      <c r="W26" s="6"/>
      <c r="X26" s="5">
        <v>45211.0</v>
      </c>
      <c r="Y26" s="6"/>
      <c r="Z26" s="5">
        <v>45212.0</v>
      </c>
      <c r="AA26" s="6"/>
      <c r="AB26" s="5">
        <v>45213.0</v>
      </c>
      <c r="AC26" s="6"/>
      <c r="AD26" s="5">
        <v>45214.0</v>
      </c>
      <c r="AE26" s="6"/>
      <c r="AF26" s="5">
        <v>45215.0</v>
      </c>
      <c r="AG26" s="6"/>
      <c r="AH26" s="5">
        <v>45216.0</v>
      </c>
      <c r="AI26" s="6"/>
      <c r="AJ26" s="5">
        <v>45217.0</v>
      </c>
      <c r="AK26" s="6"/>
      <c r="AL26" s="5">
        <v>45218.0</v>
      </c>
      <c r="AM26" s="6"/>
      <c r="AN26" s="5">
        <v>45219.0</v>
      </c>
      <c r="AO26" s="6" t="s">
        <v>48</v>
      </c>
      <c r="AP26" s="5">
        <v>45220.0</v>
      </c>
      <c r="AQ26" s="6" t="s">
        <v>48</v>
      </c>
      <c r="AR26" s="5">
        <v>45221.0</v>
      </c>
      <c r="AS26" s="6"/>
      <c r="AT26" s="5">
        <v>45222.0</v>
      </c>
      <c r="AU26" s="6"/>
      <c r="AV26" s="5">
        <v>45223.0</v>
      </c>
      <c r="AW26" s="6"/>
      <c r="AX26" s="5">
        <v>45224.0</v>
      </c>
      <c r="AY26" s="6"/>
      <c r="AZ26" s="5">
        <v>45225.0</v>
      </c>
      <c r="BA26" s="6"/>
      <c r="BB26" s="5">
        <v>45226.0</v>
      </c>
      <c r="BC26" s="6"/>
      <c r="BD26" s="5">
        <v>45227.0</v>
      </c>
      <c r="BE26" s="6" t="s">
        <v>68</v>
      </c>
      <c r="BF26" s="5">
        <v>45228.0</v>
      </c>
      <c r="BG26" s="6"/>
      <c r="BH26" s="5">
        <v>45229.0</v>
      </c>
      <c r="BI26" s="6"/>
      <c r="BJ26" s="5">
        <v>45230.0</v>
      </c>
      <c r="BK26" s="6"/>
      <c r="BL26" s="7" t="s">
        <v>1</v>
      </c>
    </row>
    <row r="27">
      <c r="A27" s="8" t="s">
        <v>134</v>
      </c>
      <c r="B27" s="9"/>
      <c r="C27" s="9"/>
      <c r="D27" s="9" t="s">
        <v>27</v>
      </c>
      <c r="E27" s="9"/>
      <c r="F27" s="9" t="s">
        <v>3</v>
      </c>
      <c r="G27" s="9" t="s">
        <v>100</v>
      </c>
      <c r="H27" s="9"/>
      <c r="I27" s="9"/>
      <c r="J27" s="9" t="s">
        <v>101</v>
      </c>
      <c r="K27" s="9"/>
      <c r="L27" s="9" t="s">
        <v>4</v>
      </c>
      <c r="M27" s="9"/>
      <c r="N27" s="9"/>
      <c r="O27" s="9"/>
      <c r="P27" s="9"/>
      <c r="Q27" s="9"/>
      <c r="R27" s="9" t="s">
        <v>102</v>
      </c>
      <c r="S27" s="9" t="s">
        <v>3</v>
      </c>
      <c r="T27" s="9" t="s">
        <v>101</v>
      </c>
      <c r="U27" s="9"/>
      <c r="V27" s="9" t="s">
        <v>4</v>
      </c>
      <c r="W27" s="9"/>
      <c r="X27" s="9" t="s">
        <v>3</v>
      </c>
      <c r="Y27" s="9" t="s">
        <v>101</v>
      </c>
      <c r="Z27" s="9" t="s">
        <v>4</v>
      </c>
      <c r="AA27" s="9"/>
      <c r="AB27" s="9"/>
      <c r="AC27" s="9"/>
      <c r="AD27" s="9"/>
      <c r="AE27" s="9"/>
      <c r="AF27" s="9" t="s">
        <v>27</v>
      </c>
      <c r="AG27" s="9"/>
      <c r="AH27" s="9"/>
      <c r="AI27" s="9"/>
      <c r="AJ27" s="9"/>
      <c r="AK27" s="9"/>
      <c r="AL27" s="9"/>
      <c r="AM27" s="9"/>
      <c r="AN27" s="9"/>
      <c r="AO27" s="9"/>
      <c r="AP27" s="9"/>
      <c r="AQ27" s="9"/>
      <c r="AR27" s="9"/>
      <c r="AS27" s="9"/>
      <c r="AT27" s="9"/>
      <c r="AU27" s="9"/>
      <c r="AV27" s="9" t="s">
        <v>101</v>
      </c>
      <c r="AW27" s="9"/>
      <c r="AX27" s="9"/>
      <c r="AY27" s="9"/>
      <c r="AZ27" s="9"/>
      <c r="BA27" s="9"/>
      <c r="BB27" s="9"/>
      <c r="BC27" s="9"/>
      <c r="BD27" s="9"/>
      <c r="BE27" s="9"/>
      <c r="BF27" s="9"/>
      <c r="BG27" s="9"/>
      <c r="BH27" s="9"/>
      <c r="BI27" s="9"/>
      <c r="BJ27" s="9"/>
      <c r="BK27" s="9"/>
      <c r="BL27" s="10"/>
    </row>
    <row r="28" ht="79.5" customHeight="1">
      <c r="B28" s="11"/>
      <c r="D28" s="11" t="s">
        <v>27</v>
      </c>
      <c r="F28" s="11" t="s">
        <v>135</v>
      </c>
      <c r="H28" s="11" t="s">
        <v>105</v>
      </c>
      <c r="J28" s="11" t="s">
        <v>106</v>
      </c>
      <c r="L28" s="11" t="s">
        <v>107</v>
      </c>
      <c r="N28" s="11" t="s">
        <v>136</v>
      </c>
      <c r="P28" s="11"/>
      <c r="R28" s="11" t="s">
        <v>109</v>
      </c>
      <c r="T28" s="11" t="s">
        <v>110</v>
      </c>
      <c r="V28" s="11" t="s">
        <v>107</v>
      </c>
      <c r="X28" s="11" t="s">
        <v>111</v>
      </c>
      <c r="Z28" s="11" t="s">
        <v>112</v>
      </c>
      <c r="AB28" s="11" t="s">
        <v>137</v>
      </c>
      <c r="AD28" s="11"/>
      <c r="AF28" s="11" t="s">
        <v>138</v>
      </c>
      <c r="AH28" s="11" t="s">
        <v>3</v>
      </c>
      <c r="AJ28" s="11" t="s">
        <v>139</v>
      </c>
      <c r="AL28" s="11" t="s">
        <v>115</v>
      </c>
      <c r="AN28" s="11"/>
      <c r="AP28" s="11"/>
      <c r="AR28" s="11"/>
      <c r="AT28" s="11" t="s">
        <v>3</v>
      </c>
      <c r="AV28" s="11" t="s">
        <v>119</v>
      </c>
      <c r="AX28" s="11" t="s">
        <v>140</v>
      </c>
      <c r="AZ28" s="11" t="s">
        <v>121</v>
      </c>
      <c r="BB28" s="11" t="s">
        <v>141</v>
      </c>
      <c r="BD28" s="11" t="s">
        <v>68</v>
      </c>
      <c r="BF28" s="11"/>
      <c r="BH28" s="11" t="s">
        <v>142</v>
      </c>
      <c r="BJ28" s="11" t="s">
        <v>3</v>
      </c>
      <c r="BL28" s="10"/>
    </row>
    <row r="29">
      <c r="A29" s="12" t="s">
        <v>24</v>
      </c>
      <c r="B29" s="13"/>
      <c r="C29" s="13"/>
      <c r="D29" s="13"/>
      <c r="E29" s="13"/>
      <c r="F29" s="13"/>
      <c r="G29" s="13"/>
      <c r="H29" s="13"/>
      <c r="I29" s="13"/>
      <c r="J29" s="13"/>
      <c r="K29" s="13"/>
      <c r="L29" s="13"/>
      <c r="M29" s="13"/>
      <c r="N29" s="13"/>
      <c r="O29" s="13"/>
      <c r="P29" s="13"/>
      <c r="Q29" s="13"/>
      <c r="R29" s="13"/>
      <c r="S29" s="13"/>
      <c r="T29" s="13"/>
      <c r="U29" s="13"/>
      <c r="V29" s="13">
        <v>3.0</v>
      </c>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
        <f>SUM(B29:BK29)</f>
        <v>3</v>
      </c>
    </row>
    <row r="30">
      <c r="A30" s="4" t="s">
        <v>0</v>
      </c>
      <c r="B30" s="5">
        <v>45200.0</v>
      </c>
      <c r="C30" s="6"/>
      <c r="D30" s="5">
        <v>45201.0</v>
      </c>
      <c r="E30" s="6"/>
      <c r="F30" s="5">
        <v>45202.0</v>
      </c>
      <c r="G30" s="6"/>
      <c r="H30" s="5">
        <v>45203.0</v>
      </c>
      <c r="I30" s="6"/>
      <c r="J30" s="5">
        <v>45204.0</v>
      </c>
      <c r="K30" s="6"/>
      <c r="L30" s="5">
        <v>45205.0</v>
      </c>
      <c r="M30" s="6"/>
      <c r="N30" s="5">
        <v>45206.0</v>
      </c>
      <c r="O30" s="6"/>
      <c r="P30" s="5">
        <v>45207.0</v>
      </c>
      <c r="Q30" s="6"/>
      <c r="R30" s="5">
        <v>45208.0</v>
      </c>
      <c r="S30" s="6"/>
      <c r="T30" s="5">
        <v>45209.0</v>
      </c>
      <c r="U30" s="6"/>
      <c r="V30" s="5">
        <v>45210.0</v>
      </c>
      <c r="W30" s="6"/>
      <c r="X30" s="5">
        <v>45211.0</v>
      </c>
      <c r="Y30" s="6"/>
      <c r="Z30" s="5">
        <v>45212.0</v>
      </c>
      <c r="AA30" s="6"/>
      <c r="AB30" s="5">
        <v>45213.0</v>
      </c>
      <c r="AC30" s="6" t="s">
        <v>25</v>
      </c>
      <c r="AD30" s="5">
        <v>45214.0</v>
      </c>
      <c r="AE30" s="6"/>
      <c r="AF30" s="5">
        <v>45215.0</v>
      </c>
      <c r="AG30" s="6"/>
      <c r="AH30" s="5">
        <v>45216.0</v>
      </c>
      <c r="AI30" s="6"/>
      <c r="AJ30" s="5">
        <v>45217.0</v>
      </c>
      <c r="AK30" s="6"/>
      <c r="AL30" s="5">
        <v>45218.0</v>
      </c>
      <c r="AM30" s="6"/>
      <c r="AN30" s="5">
        <v>45219.0</v>
      </c>
      <c r="AO30" s="6" t="s">
        <v>68</v>
      </c>
      <c r="AP30" s="5">
        <v>45220.0</v>
      </c>
      <c r="AQ30" s="6"/>
      <c r="AR30" s="5">
        <v>45221.0</v>
      </c>
      <c r="AS30" s="6"/>
      <c r="AT30" s="5">
        <v>45222.0</v>
      </c>
      <c r="AU30" s="6"/>
      <c r="AV30" s="5">
        <v>45223.0</v>
      </c>
      <c r="AW30" s="6" t="s">
        <v>48</v>
      </c>
      <c r="AX30" s="5">
        <v>45224.0</v>
      </c>
      <c r="AY30" s="6"/>
      <c r="AZ30" s="5">
        <v>45225.0</v>
      </c>
      <c r="BA30" s="6"/>
      <c r="BB30" s="5">
        <v>45226.0</v>
      </c>
      <c r="BC30" s="6"/>
      <c r="BD30" s="5">
        <v>45227.0</v>
      </c>
      <c r="BE30" s="6" t="s">
        <v>68</v>
      </c>
      <c r="BF30" s="5">
        <v>45228.0</v>
      </c>
      <c r="BG30" s="6"/>
      <c r="BH30" s="5">
        <v>45229.0</v>
      </c>
      <c r="BI30" s="6" t="s">
        <v>68</v>
      </c>
      <c r="BJ30" s="5">
        <v>45230.0</v>
      </c>
      <c r="BK30" s="6"/>
      <c r="BL30" s="7" t="s">
        <v>1</v>
      </c>
    </row>
    <row r="31">
      <c r="A31" s="8" t="s">
        <v>91</v>
      </c>
      <c r="B31" s="9"/>
      <c r="C31" s="9"/>
      <c r="D31" s="9" t="s">
        <v>3</v>
      </c>
      <c r="E31" s="9"/>
      <c r="F31" s="9" t="s">
        <v>3</v>
      </c>
      <c r="G31" s="9" t="s">
        <v>27</v>
      </c>
      <c r="H31" s="9"/>
      <c r="I31" s="9"/>
      <c r="J31" s="9" t="s">
        <v>101</v>
      </c>
      <c r="K31" s="9"/>
      <c r="L31" s="9" t="s">
        <v>4</v>
      </c>
      <c r="M31" s="9"/>
      <c r="N31" s="9"/>
      <c r="O31" s="9"/>
      <c r="P31" s="9"/>
      <c r="Q31" s="9"/>
      <c r="R31" s="9" t="s">
        <v>102</v>
      </c>
      <c r="S31" s="9" t="s">
        <v>3</v>
      </c>
      <c r="T31" s="9" t="s">
        <v>101</v>
      </c>
      <c r="U31" s="9"/>
      <c r="V31" s="9" t="s">
        <v>4</v>
      </c>
      <c r="W31" s="9"/>
      <c r="X31" s="9" t="s">
        <v>3</v>
      </c>
      <c r="Y31" s="9"/>
      <c r="Z31" s="9" t="s">
        <v>4</v>
      </c>
      <c r="AA31" s="9"/>
      <c r="AB31" s="9"/>
      <c r="AC31" s="9"/>
      <c r="AD31" s="9"/>
      <c r="AE31" s="9"/>
      <c r="AF31" s="9"/>
      <c r="AG31" s="9"/>
      <c r="AH31" s="9"/>
      <c r="AI31" s="9"/>
      <c r="AJ31" s="9"/>
      <c r="AK31" s="9"/>
      <c r="AL31" s="9"/>
      <c r="AM31" s="9"/>
      <c r="AN31" s="9"/>
      <c r="AO31" s="9"/>
      <c r="AP31" s="9"/>
      <c r="AQ31" s="9"/>
      <c r="AR31" s="9"/>
      <c r="AS31" s="9"/>
      <c r="AT31" s="9"/>
      <c r="AU31" s="9"/>
      <c r="AV31" s="9" t="s">
        <v>101</v>
      </c>
      <c r="AW31" s="9"/>
      <c r="AX31" s="9"/>
      <c r="AY31" s="9"/>
      <c r="AZ31" s="9"/>
      <c r="BA31" s="9"/>
      <c r="BB31" s="9"/>
      <c r="BC31" s="9"/>
      <c r="BD31" s="9"/>
      <c r="BE31" s="9"/>
      <c r="BF31" s="9"/>
      <c r="BG31" s="9"/>
      <c r="BH31" s="9"/>
      <c r="BI31" s="9"/>
      <c r="BJ31" s="9"/>
      <c r="BK31" s="9"/>
      <c r="BL31" s="10"/>
    </row>
    <row r="32" ht="79.5" customHeight="1">
      <c r="B32" s="11"/>
      <c r="D32" s="11" t="s">
        <v>3</v>
      </c>
      <c r="F32" s="11" t="s">
        <v>118</v>
      </c>
      <c r="H32" s="11" t="s">
        <v>105</v>
      </c>
      <c r="J32" s="11" t="s">
        <v>106</v>
      </c>
      <c r="L32" s="11" t="s">
        <v>107</v>
      </c>
      <c r="N32" s="11" t="s">
        <v>126</v>
      </c>
      <c r="P32" s="11"/>
      <c r="R32" s="11" t="s">
        <v>109</v>
      </c>
      <c r="T32" s="11" t="s">
        <v>110</v>
      </c>
      <c r="V32" s="11" t="s">
        <v>107</v>
      </c>
      <c r="X32" s="11" t="s">
        <v>3</v>
      </c>
      <c r="Z32" s="11" t="s">
        <v>112</v>
      </c>
      <c r="AB32" s="11" t="s">
        <v>126</v>
      </c>
      <c r="AD32" s="11"/>
      <c r="AF32" s="11" t="s">
        <v>125</v>
      </c>
      <c r="AH32" s="11" t="s">
        <v>125</v>
      </c>
      <c r="AJ32" s="11" t="s">
        <v>139</v>
      </c>
      <c r="AL32" s="11"/>
      <c r="AN32" s="11" t="s">
        <v>68</v>
      </c>
      <c r="AP32" s="11" t="s">
        <v>126</v>
      </c>
      <c r="AR32" s="11"/>
      <c r="AT32" s="11" t="s">
        <v>143</v>
      </c>
      <c r="AV32" s="11" t="s">
        <v>119</v>
      </c>
      <c r="AX32" s="11" t="s">
        <v>140</v>
      </c>
      <c r="AZ32" s="11" t="s">
        <v>121</v>
      </c>
      <c r="BB32" s="11" t="s">
        <v>125</v>
      </c>
      <c r="BD32" s="11" t="s">
        <v>68</v>
      </c>
      <c r="BF32" s="11"/>
      <c r="BH32" s="11" t="s">
        <v>68</v>
      </c>
      <c r="BJ32" s="11" t="s">
        <v>125</v>
      </c>
      <c r="BL32" s="10"/>
    </row>
    <row r="33">
      <c r="A33" s="12" t="s">
        <v>24</v>
      </c>
      <c r="B33" s="13"/>
      <c r="C33" s="13"/>
      <c r="D33" s="13"/>
      <c r="E33" s="13"/>
      <c r="F33" s="13"/>
      <c r="G33" s="13"/>
      <c r="H33" s="13"/>
      <c r="I33" s="13"/>
      <c r="J33" s="13"/>
      <c r="K33" s="13"/>
      <c r="L33" s="13"/>
      <c r="M33" s="13"/>
      <c r="N33" s="13"/>
      <c r="O33" s="13"/>
      <c r="P33" s="13"/>
      <c r="Q33" s="13"/>
      <c r="R33" s="13"/>
      <c r="S33" s="13"/>
      <c r="T33" s="13"/>
      <c r="U33" s="13"/>
      <c r="V33" s="13">
        <v>3.0</v>
      </c>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
        <f>SUM(B33:BK33)</f>
        <v>3</v>
      </c>
    </row>
    <row r="34">
      <c r="A34" s="4" t="s">
        <v>0</v>
      </c>
      <c r="B34" s="5">
        <v>45200.0</v>
      </c>
      <c r="C34" s="6"/>
      <c r="D34" s="5">
        <v>45201.0</v>
      </c>
      <c r="E34" s="6"/>
      <c r="F34" s="5">
        <v>45202.0</v>
      </c>
      <c r="G34" s="6"/>
      <c r="H34" s="5">
        <v>45203.0</v>
      </c>
      <c r="I34" s="6"/>
      <c r="J34" s="5">
        <v>45204.0</v>
      </c>
      <c r="K34" s="6"/>
      <c r="L34" s="5">
        <v>45205.0</v>
      </c>
      <c r="M34" s="6"/>
      <c r="N34" s="5">
        <v>45206.0</v>
      </c>
      <c r="O34" s="6"/>
      <c r="P34" s="5">
        <v>45207.0</v>
      </c>
      <c r="Q34" s="6"/>
      <c r="R34" s="5">
        <v>45208.0</v>
      </c>
      <c r="S34" s="6"/>
      <c r="T34" s="5">
        <v>45209.0</v>
      </c>
      <c r="U34" s="6"/>
      <c r="V34" s="5">
        <v>45210.0</v>
      </c>
      <c r="W34" s="6"/>
      <c r="X34" s="5">
        <v>45211.0</v>
      </c>
      <c r="Y34" s="6"/>
      <c r="Z34" s="5">
        <v>45212.0</v>
      </c>
      <c r="AA34" s="6"/>
      <c r="AB34" s="5">
        <v>45213.0</v>
      </c>
      <c r="AC34" s="6"/>
      <c r="AD34" s="5">
        <v>45214.0</v>
      </c>
      <c r="AE34" s="6"/>
      <c r="AF34" s="5">
        <v>45215.0</v>
      </c>
      <c r="AG34" s="6"/>
      <c r="AH34" s="5">
        <v>45216.0</v>
      </c>
      <c r="AI34" s="6"/>
      <c r="AJ34" s="5">
        <v>45217.0</v>
      </c>
      <c r="AK34" s="6"/>
      <c r="AL34" s="5">
        <v>45218.0</v>
      </c>
      <c r="AM34" s="6"/>
      <c r="AN34" s="5">
        <v>45219.0</v>
      </c>
      <c r="AO34" s="6"/>
      <c r="AP34" s="5">
        <v>45220.0</v>
      </c>
      <c r="AQ34" s="6"/>
      <c r="AR34" s="5">
        <v>45221.0</v>
      </c>
      <c r="AS34" s="6"/>
      <c r="AT34" s="5">
        <v>45222.0</v>
      </c>
      <c r="AU34" s="6"/>
      <c r="AV34" s="5">
        <v>45223.0</v>
      </c>
      <c r="AW34" s="6"/>
      <c r="AX34" s="5">
        <v>45224.0</v>
      </c>
      <c r="AY34" s="6"/>
      <c r="AZ34" s="5">
        <v>45225.0</v>
      </c>
      <c r="BA34" s="6"/>
      <c r="BB34" s="5">
        <v>45226.0</v>
      </c>
      <c r="BC34" s="6"/>
      <c r="BD34" s="5">
        <v>45227.0</v>
      </c>
      <c r="BE34" s="6"/>
      <c r="BF34" s="5">
        <v>45228.0</v>
      </c>
      <c r="BG34" s="6"/>
      <c r="BH34" s="5">
        <v>45229.0</v>
      </c>
      <c r="BI34" s="6"/>
      <c r="BJ34" s="5">
        <v>45230.0</v>
      </c>
      <c r="BK34" s="6"/>
      <c r="BL34" s="7" t="s">
        <v>1</v>
      </c>
    </row>
    <row r="35">
      <c r="A35" s="8" t="s">
        <v>144</v>
      </c>
      <c r="B35" s="9"/>
      <c r="C35" s="9"/>
      <c r="D35" s="9" t="s">
        <v>27</v>
      </c>
      <c r="E35" s="9"/>
      <c r="F35" s="9" t="s">
        <v>27</v>
      </c>
      <c r="G35" s="9" t="s">
        <v>3</v>
      </c>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10"/>
    </row>
    <row r="36" ht="79.5" customHeight="1">
      <c r="B36" s="11"/>
      <c r="D36" s="11" t="s">
        <v>145</v>
      </c>
      <c r="F36" s="11" t="s">
        <v>146</v>
      </c>
      <c r="H36" s="11"/>
      <c r="J36" s="11"/>
      <c r="L36" s="11"/>
      <c r="N36" s="11"/>
      <c r="P36" s="11"/>
      <c r="R36" s="11"/>
      <c r="T36" s="11"/>
      <c r="V36" s="11"/>
      <c r="X36" s="11"/>
      <c r="Z36" s="11"/>
      <c r="AB36" s="11"/>
      <c r="AD36" s="11"/>
      <c r="AF36" s="11"/>
      <c r="AH36" s="11"/>
      <c r="AJ36" s="11"/>
      <c r="AL36" s="11"/>
      <c r="AN36" s="11"/>
      <c r="AP36" s="11"/>
      <c r="AR36" s="11"/>
      <c r="AT36" s="11"/>
      <c r="AV36" s="11"/>
      <c r="AX36" s="11"/>
      <c r="AZ36" s="11"/>
      <c r="BB36" s="11"/>
      <c r="BD36" s="11"/>
      <c r="BF36" s="11"/>
      <c r="BH36" s="11"/>
      <c r="BJ36" s="11"/>
      <c r="BL36" s="10"/>
    </row>
    <row r="37">
      <c r="A37" s="12" t="s">
        <v>24</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
        <f>SUM(B37:BK37)</f>
        <v>0</v>
      </c>
    </row>
    <row r="38">
      <c r="A38" s="4" t="s">
        <v>0</v>
      </c>
      <c r="B38" s="5">
        <v>45200.0</v>
      </c>
      <c r="C38" s="6"/>
      <c r="D38" s="5">
        <v>45201.0</v>
      </c>
      <c r="E38" s="6"/>
      <c r="F38" s="5">
        <v>45202.0</v>
      </c>
      <c r="G38" s="6"/>
      <c r="H38" s="5">
        <v>45203.0</v>
      </c>
      <c r="I38" s="6"/>
      <c r="J38" s="5">
        <v>45204.0</v>
      </c>
      <c r="K38" s="6"/>
      <c r="L38" s="5">
        <v>45205.0</v>
      </c>
      <c r="M38" s="6"/>
      <c r="N38" s="5">
        <v>45206.0</v>
      </c>
      <c r="O38" s="6"/>
      <c r="P38" s="5">
        <v>45207.0</v>
      </c>
      <c r="Q38" s="6"/>
      <c r="R38" s="5">
        <v>45208.0</v>
      </c>
      <c r="S38" s="6"/>
      <c r="T38" s="5">
        <v>45209.0</v>
      </c>
      <c r="U38" s="6"/>
      <c r="V38" s="5">
        <v>45210.0</v>
      </c>
      <c r="W38" s="6"/>
      <c r="X38" s="5">
        <v>45211.0</v>
      </c>
      <c r="Y38" s="6"/>
      <c r="Z38" s="5">
        <v>45212.0</v>
      </c>
      <c r="AA38" s="6"/>
      <c r="AB38" s="5">
        <v>45213.0</v>
      </c>
      <c r="AC38" s="6"/>
      <c r="AD38" s="5">
        <v>45214.0</v>
      </c>
      <c r="AE38" s="6"/>
      <c r="AF38" s="5">
        <v>45215.0</v>
      </c>
      <c r="AG38" s="6"/>
      <c r="AH38" s="5">
        <v>45216.0</v>
      </c>
      <c r="AI38" s="6"/>
      <c r="AJ38" s="5">
        <v>45217.0</v>
      </c>
      <c r="AK38" s="6"/>
      <c r="AL38" s="5">
        <v>45218.0</v>
      </c>
      <c r="AM38" s="6"/>
      <c r="AN38" s="5">
        <v>45219.0</v>
      </c>
      <c r="AO38" s="6"/>
      <c r="AP38" s="5">
        <v>45220.0</v>
      </c>
      <c r="AQ38" s="6"/>
      <c r="AR38" s="5">
        <v>45221.0</v>
      </c>
      <c r="AS38" s="6"/>
      <c r="AT38" s="5">
        <v>45222.0</v>
      </c>
      <c r="AU38" s="6"/>
      <c r="AV38" s="5">
        <v>45223.0</v>
      </c>
      <c r="AW38" s="6"/>
      <c r="AX38" s="5">
        <v>45224.0</v>
      </c>
      <c r="AY38" s="6"/>
      <c r="AZ38" s="5">
        <v>45225.0</v>
      </c>
      <c r="BA38" s="6"/>
      <c r="BB38" s="5">
        <v>45226.0</v>
      </c>
      <c r="BC38" s="6"/>
      <c r="BD38" s="5">
        <v>45227.0</v>
      </c>
      <c r="BE38" s="6"/>
      <c r="BF38" s="5">
        <v>45228.0</v>
      </c>
      <c r="BG38" s="6"/>
      <c r="BH38" s="5">
        <v>45229.0</v>
      </c>
      <c r="BI38" s="6"/>
      <c r="BJ38" s="5">
        <v>45230.0</v>
      </c>
      <c r="BK38" s="6"/>
      <c r="BL38" s="7" t="s">
        <v>1</v>
      </c>
    </row>
    <row r="39">
      <c r="A39" s="8" t="s">
        <v>87</v>
      </c>
      <c r="B39" s="9"/>
      <c r="C39" s="9"/>
      <c r="D39" s="9"/>
      <c r="E39" s="9"/>
      <c r="F39" s="9"/>
      <c r="G39" s="9"/>
      <c r="H39" s="9"/>
      <c r="I39" s="9"/>
      <c r="J39" s="9"/>
      <c r="K39" s="9"/>
      <c r="L39" s="9"/>
      <c r="M39" s="9"/>
      <c r="N39" s="9"/>
      <c r="O39" s="9"/>
      <c r="P39" s="9"/>
      <c r="Q39" s="9"/>
      <c r="R39" s="9"/>
      <c r="S39" s="9"/>
      <c r="T39" s="9"/>
      <c r="U39" s="9"/>
      <c r="V39" s="9" t="s">
        <v>4</v>
      </c>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10"/>
    </row>
    <row r="40" ht="79.5" customHeight="1">
      <c r="B40" s="11"/>
      <c r="D40" s="11"/>
      <c r="F40" s="11"/>
      <c r="H40" s="11"/>
      <c r="J40" s="11"/>
      <c r="L40" s="11"/>
      <c r="N40" s="11"/>
      <c r="P40" s="11"/>
      <c r="R40" s="11"/>
      <c r="T40" s="11"/>
      <c r="V40" s="11" t="s">
        <v>107</v>
      </c>
      <c r="X40" s="11"/>
      <c r="Z40" s="11"/>
      <c r="AB40" s="11"/>
      <c r="AD40" s="11"/>
      <c r="AF40" s="11"/>
      <c r="AH40" s="11"/>
      <c r="AJ40" s="11"/>
      <c r="AL40" s="11"/>
      <c r="AN40" s="11"/>
      <c r="AP40" s="11"/>
      <c r="AR40" s="11"/>
      <c r="AT40" s="11"/>
      <c r="AV40" s="11"/>
      <c r="AX40" s="11"/>
      <c r="AZ40" s="11"/>
      <c r="BB40" s="11"/>
      <c r="BD40" s="11"/>
      <c r="BF40" s="11"/>
      <c r="BH40" s="11"/>
      <c r="BJ40" s="11"/>
      <c r="BL40" s="10"/>
    </row>
    <row r="41">
      <c r="A41" s="12" t="s">
        <v>24</v>
      </c>
      <c r="B41" s="13"/>
      <c r="C41" s="13"/>
      <c r="D41" s="13"/>
      <c r="E41" s="13"/>
      <c r="F41" s="13"/>
      <c r="G41" s="13"/>
      <c r="H41" s="13"/>
      <c r="I41" s="13"/>
      <c r="J41" s="13"/>
      <c r="K41" s="13"/>
      <c r="L41" s="13"/>
      <c r="M41" s="13"/>
      <c r="N41" s="13"/>
      <c r="O41" s="13"/>
      <c r="P41" s="13"/>
      <c r="Q41" s="13"/>
      <c r="R41" s="13"/>
      <c r="S41" s="13"/>
      <c r="T41" s="13"/>
      <c r="U41" s="13"/>
      <c r="V41" s="13">
        <v>3.0</v>
      </c>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
        <f>SUM(B41:BK41)</f>
        <v>3</v>
      </c>
    </row>
    <row r="42">
      <c r="A42" s="4" t="s">
        <v>0</v>
      </c>
      <c r="B42" s="5">
        <v>45200.0</v>
      </c>
      <c r="C42" s="6"/>
      <c r="D42" s="5">
        <v>45201.0</v>
      </c>
      <c r="E42" s="6"/>
      <c r="F42" s="5">
        <v>45202.0</v>
      </c>
      <c r="G42" s="6"/>
      <c r="H42" s="5">
        <v>45203.0</v>
      </c>
      <c r="I42" s="6"/>
      <c r="J42" s="5">
        <v>45204.0</v>
      </c>
      <c r="K42" s="6"/>
      <c r="L42" s="5">
        <v>45205.0</v>
      </c>
      <c r="M42" s="6"/>
      <c r="N42" s="5">
        <v>45206.0</v>
      </c>
      <c r="O42" s="6"/>
      <c r="P42" s="5">
        <v>45207.0</v>
      </c>
      <c r="Q42" s="6"/>
      <c r="R42" s="5">
        <v>45208.0</v>
      </c>
      <c r="S42" s="6"/>
      <c r="T42" s="5">
        <v>45209.0</v>
      </c>
      <c r="U42" s="6"/>
      <c r="V42" s="5">
        <v>45210.0</v>
      </c>
      <c r="W42" s="6"/>
      <c r="X42" s="5">
        <v>45211.0</v>
      </c>
      <c r="Y42" s="6"/>
      <c r="Z42" s="5">
        <v>45212.0</v>
      </c>
      <c r="AA42" s="6"/>
      <c r="AB42" s="5">
        <v>45213.0</v>
      </c>
      <c r="AC42" s="6"/>
      <c r="AD42" s="5">
        <v>45214.0</v>
      </c>
      <c r="AE42" s="6"/>
      <c r="AF42" s="5">
        <v>45215.0</v>
      </c>
      <c r="AG42" s="6"/>
      <c r="AH42" s="5">
        <v>45216.0</v>
      </c>
      <c r="AI42" s="6"/>
      <c r="AJ42" s="5">
        <v>45217.0</v>
      </c>
      <c r="AK42" s="6"/>
      <c r="AL42" s="5">
        <v>45218.0</v>
      </c>
      <c r="AM42" s="6"/>
      <c r="AN42" s="5">
        <v>45219.0</v>
      </c>
      <c r="AO42" s="6"/>
      <c r="AP42" s="5">
        <v>45220.0</v>
      </c>
      <c r="AQ42" s="6"/>
      <c r="AR42" s="5">
        <v>45221.0</v>
      </c>
      <c r="AS42" s="6"/>
      <c r="AT42" s="5">
        <v>45222.0</v>
      </c>
      <c r="AU42" s="6"/>
      <c r="AV42" s="5">
        <v>45223.0</v>
      </c>
      <c r="AW42" s="6"/>
      <c r="AX42" s="5">
        <v>45224.0</v>
      </c>
      <c r="AY42" s="6"/>
      <c r="AZ42" s="5">
        <v>45225.0</v>
      </c>
      <c r="BA42" s="6"/>
      <c r="BB42" s="5">
        <v>45226.0</v>
      </c>
      <c r="BC42" s="6"/>
      <c r="BD42" s="5">
        <v>45227.0</v>
      </c>
      <c r="BE42" s="6"/>
      <c r="BF42" s="5">
        <v>45228.0</v>
      </c>
      <c r="BG42" s="6"/>
      <c r="BH42" s="5">
        <v>45229.0</v>
      </c>
      <c r="BI42" s="6"/>
      <c r="BJ42" s="5">
        <v>45230.0</v>
      </c>
      <c r="BK42" s="6"/>
      <c r="BL42" s="7" t="s">
        <v>1</v>
      </c>
    </row>
    <row r="43">
      <c r="A43" s="8" t="s">
        <v>147</v>
      </c>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10"/>
    </row>
    <row r="44" ht="79.5" customHeight="1">
      <c r="B44" s="11"/>
      <c r="D44" s="11"/>
      <c r="F44" s="11"/>
      <c r="H44" s="11"/>
      <c r="J44" s="11"/>
      <c r="L44" s="11"/>
      <c r="N44" s="11"/>
      <c r="P44" s="11"/>
      <c r="R44" s="11"/>
      <c r="T44" s="11"/>
      <c r="V44" s="11"/>
      <c r="X44" s="11"/>
      <c r="Z44" s="11"/>
      <c r="AB44" s="11"/>
      <c r="AD44" s="11"/>
      <c r="AF44" s="11"/>
      <c r="AH44" s="11"/>
      <c r="AJ44" s="11"/>
      <c r="AL44" s="11"/>
      <c r="AN44" s="11"/>
      <c r="AP44" s="11"/>
      <c r="AR44" s="11"/>
      <c r="AT44" s="11"/>
      <c r="AV44" s="11"/>
      <c r="AX44" s="11"/>
      <c r="AZ44" s="11"/>
      <c r="BB44" s="11"/>
      <c r="BD44" s="11"/>
      <c r="BF44" s="11"/>
      <c r="BH44" s="11"/>
      <c r="BJ44" s="11"/>
      <c r="BL44" s="10"/>
    </row>
    <row r="45">
      <c r="A45" s="12" t="s">
        <v>24</v>
      </c>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
        <f>SUM(B45:BK45)</f>
        <v>0</v>
      </c>
    </row>
    <row r="46">
      <c r="A46" s="4" t="s">
        <v>0</v>
      </c>
      <c r="B46" s="5">
        <v>45200.0</v>
      </c>
      <c r="C46" s="6"/>
      <c r="D46" s="5">
        <v>45201.0</v>
      </c>
      <c r="E46" s="6"/>
      <c r="F46" s="5">
        <v>45202.0</v>
      </c>
      <c r="G46" s="6"/>
      <c r="H46" s="5">
        <v>45203.0</v>
      </c>
      <c r="I46" s="6"/>
      <c r="J46" s="5">
        <v>45204.0</v>
      </c>
      <c r="K46" s="6"/>
      <c r="L46" s="5">
        <v>45205.0</v>
      </c>
      <c r="M46" s="6"/>
      <c r="N46" s="5">
        <v>45206.0</v>
      </c>
      <c r="O46" s="6"/>
      <c r="P46" s="5">
        <v>45207.0</v>
      </c>
      <c r="Q46" s="6"/>
      <c r="R46" s="5">
        <v>45208.0</v>
      </c>
      <c r="S46" s="6"/>
      <c r="T46" s="5">
        <v>45209.0</v>
      </c>
      <c r="U46" s="6"/>
      <c r="V46" s="5">
        <v>45210.0</v>
      </c>
      <c r="W46" s="6"/>
      <c r="X46" s="5">
        <v>45211.0</v>
      </c>
      <c r="Y46" s="6"/>
      <c r="Z46" s="5">
        <v>45212.0</v>
      </c>
      <c r="AA46" s="6"/>
      <c r="AB46" s="5">
        <v>45213.0</v>
      </c>
      <c r="AC46" s="6"/>
      <c r="AD46" s="5">
        <v>45214.0</v>
      </c>
      <c r="AE46" s="6"/>
      <c r="AF46" s="5">
        <v>45215.0</v>
      </c>
      <c r="AG46" s="6"/>
      <c r="AH46" s="5">
        <v>45216.0</v>
      </c>
      <c r="AI46" s="6"/>
      <c r="AJ46" s="5">
        <v>45217.0</v>
      </c>
      <c r="AK46" s="6"/>
      <c r="AL46" s="5">
        <v>45218.0</v>
      </c>
      <c r="AM46" s="6"/>
      <c r="AN46" s="5">
        <v>45219.0</v>
      </c>
      <c r="AO46" s="6"/>
      <c r="AP46" s="5">
        <v>45220.0</v>
      </c>
      <c r="AQ46" s="6"/>
      <c r="AR46" s="5">
        <v>45221.0</v>
      </c>
      <c r="AS46" s="6"/>
      <c r="AT46" s="5">
        <v>45222.0</v>
      </c>
      <c r="AU46" s="6"/>
      <c r="AV46" s="5">
        <v>45223.0</v>
      </c>
      <c r="AW46" s="6"/>
      <c r="AX46" s="5">
        <v>45224.0</v>
      </c>
      <c r="AY46" s="6"/>
      <c r="AZ46" s="5">
        <v>45225.0</v>
      </c>
      <c r="BA46" s="6"/>
      <c r="BB46" s="5">
        <v>45226.0</v>
      </c>
      <c r="BC46" s="6"/>
      <c r="BD46" s="5">
        <v>45227.0</v>
      </c>
      <c r="BE46" s="6"/>
      <c r="BF46" s="5">
        <v>45228.0</v>
      </c>
      <c r="BG46" s="6"/>
      <c r="BH46" s="5">
        <v>45229.0</v>
      </c>
      <c r="BI46" s="6"/>
      <c r="BJ46" s="5">
        <v>45230.0</v>
      </c>
      <c r="BK46" s="6"/>
      <c r="BL46" s="7" t="s">
        <v>1</v>
      </c>
    </row>
    <row r="47">
      <c r="A47" s="8" t="s">
        <v>148</v>
      </c>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10"/>
    </row>
    <row r="48" ht="79.5" customHeight="1">
      <c r="B48" s="11"/>
      <c r="D48" s="11"/>
      <c r="F48" s="11"/>
      <c r="H48" s="11"/>
      <c r="J48" s="11"/>
      <c r="L48" s="11"/>
      <c r="N48" s="11"/>
      <c r="P48" s="11"/>
      <c r="R48" s="11"/>
      <c r="T48" s="11"/>
      <c r="V48" s="11"/>
      <c r="X48" s="11"/>
      <c r="Z48" s="11"/>
      <c r="AB48" s="11"/>
      <c r="AD48" s="11"/>
      <c r="AF48" s="11"/>
      <c r="AH48" s="11"/>
      <c r="AJ48" s="11"/>
      <c r="AL48" s="11" t="s">
        <v>27</v>
      </c>
      <c r="AN48" s="11" t="s">
        <v>27</v>
      </c>
      <c r="AP48" s="11" t="s">
        <v>27</v>
      </c>
      <c r="AR48" s="11"/>
      <c r="AT48" s="11" t="s">
        <v>27</v>
      </c>
      <c r="AV48" s="11" t="s">
        <v>27</v>
      </c>
      <c r="AX48" s="11" t="s">
        <v>27</v>
      </c>
      <c r="AZ48" s="11" t="s">
        <v>27</v>
      </c>
      <c r="BB48" s="11" t="s">
        <v>141</v>
      </c>
      <c r="BD48" s="11" t="s">
        <v>27</v>
      </c>
      <c r="BF48" s="11"/>
      <c r="BH48" s="11" t="s">
        <v>149</v>
      </c>
      <c r="BJ48" s="11" t="s">
        <v>150</v>
      </c>
      <c r="BL48" s="10"/>
    </row>
    <row r="49">
      <c r="A49" s="12" t="s">
        <v>24</v>
      </c>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
        <f>SUM(B49:BK49)</f>
        <v>0</v>
      </c>
    </row>
    <row r="50">
      <c r="A50" s="4" t="s">
        <v>0</v>
      </c>
      <c r="B50" s="5">
        <v>45200.0</v>
      </c>
      <c r="C50" s="6"/>
      <c r="D50" s="5">
        <v>45201.0</v>
      </c>
      <c r="E50" s="6"/>
      <c r="F50" s="5">
        <v>45202.0</v>
      </c>
      <c r="G50" s="6"/>
      <c r="H50" s="5">
        <v>45203.0</v>
      </c>
      <c r="I50" s="6"/>
      <c r="J50" s="5">
        <v>45204.0</v>
      </c>
      <c r="K50" s="6"/>
      <c r="L50" s="5">
        <v>45205.0</v>
      </c>
      <c r="M50" s="6"/>
      <c r="N50" s="5">
        <v>45206.0</v>
      </c>
      <c r="O50" s="6"/>
      <c r="P50" s="5">
        <v>45207.0</v>
      </c>
      <c r="Q50" s="6"/>
      <c r="R50" s="5">
        <v>45208.0</v>
      </c>
      <c r="S50" s="6"/>
      <c r="T50" s="5">
        <v>45209.0</v>
      </c>
      <c r="U50" s="6"/>
      <c r="V50" s="5">
        <v>45210.0</v>
      </c>
      <c r="W50" s="6"/>
      <c r="X50" s="5">
        <v>45211.0</v>
      </c>
      <c r="Y50" s="6"/>
      <c r="Z50" s="5">
        <v>45212.0</v>
      </c>
      <c r="AA50" s="6"/>
      <c r="AB50" s="5">
        <v>45213.0</v>
      </c>
      <c r="AC50" s="6"/>
      <c r="AD50" s="5">
        <v>45214.0</v>
      </c>
      <c r="AE50" s="6"/>
      <c r="AF50" s="5">
        <v>45215.0</v>
      </c>
      <c r="AG50" s="6"/>
      <c r="AH50" s="5">
        <v>45216.0</v>
      </c>
      <c r="AI50" s="6"/>
      <c r="AJ50" s="5">
        <v>45217.0</v>
      </c>
      <c r="AK50" s="6"/>
      <c r="AL50" s="5">
        <v>45218.0</v>
      </c>
      <c r="AM50" s="6"/>
      <c r="AN50" s="5">
        <v>45219.0</v>
      </c>
      <c r="AO50" s="6"/>
      <c r="AP50" s="5">
        <v>45220.0</v>
      </c>
      <c r="AQ50" s="6"/>
      <c r="AR50" s="5">
        <v>45221.0</v>
      </c>
      <c r="AS50" s="6"/>
      <c r="AT50" s="5">
        <v>45222.0</v>
      </c>
      <c r="AU50" s="6"/>
      <c r="AV50" s="5">
        <v>45223.0</v>
      </c>
      <c r="AW50" s="6"/>
      <c r="AX50" s="5">
        <v>45224.0</v>
      </c>
      <c r="AY50" s="6"/>
      <c r="AZ50" s="5">
        <v>45225.0</v>
      </c>
      <c r="BA50" s="6"/>
      <c r="BB50" s="5">
        <v>45226.0</v>
      </c>
      <c r="BC50" s="6"/>
      <c r="BD50" s="5">
        <v>45227.0</v>
      </c>
      <c r="BE50" s="6"/>
      <c r="BF50" s="5">
        <v>45228.0</v>
      </c>
      <c r="BG50" s="6"/>
      <c r="BH50" s="5">
        <v>45229.0</v>
      </c>
      <c r="BI50" s="6"/>
      <c r="BJ50" s="5">
        <v>45230.0</v>
      </c>
      <c r="BK50" s="6"/>
      <c r="BL50" s="7" t="s">
        <v>1</v>
      </c>
    </row>
    <row r="51">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10"/>
    </row>
    <row r="52" ht="79.5" customHeight="1">
      <c r="B52" s="11"/>
      <c r="D52" s="11"/>
      <c r="F52" s="11"/>
      <c r="H52" s="11"/>
      <c r="J52" s="11"/>
      <c r="L52" s="11"/>
      <c r="N52" s="11"/>
      <c r="P52" s="11"/>
      <c r="R52" s="11"/>
      <c r="T52" s="11"/>
      <c r="V52" s="11"/>
      <c r="X52" s="11"/>
      <c r="Z52" s="11"/>
      <c r="AB52" s="11"/>
      <c r="AD52" s="11"/>
      <c r="AF52" s="11"/>
      <c r="AH52" s="11"/>
      <c r="AJ52" s="11"/>
      <c r="AL52" s="11"/>
      <c r="AN52" s="11"/>
      <c r="AP52" s="11"/>
      <c r="AR52" s="11"/>
      <c r="AT52" s="11"/>
      <c r="AV52" s="11"/>
      <c r="AX52" s="11"/>
      <c r="AZ52" s="11"/>
      <c r="BB52" s="11"/>
      <c r="BD52" s="11"/>
      <c r="BF52" s="11"/>
      <c r="BH52" s="11"/>
      <c r="BJ52" s="11"/>
      <c r="BL52" s="10"/>
    </row>
    <row r="53">
      <c r="A53" s="12" t="s">
        <v>24</v>
      </c>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
        <f>SUM(B53:BK53)</f>
        <v>0</v>
      </c>
    </row>
    <row r="54">
      <c r="A54" s="4" t="s">
        <v>0</v>
      </c>
      <c r="B54" s="5">
        <v>45200.0</v>
      </c>
      <c r="C54" s="6"/>
      <c r="D54" s="5">
        <v>45201.0</v>
      </c>
      <c r="E54" s="6"/>
      <c r="F54" s="5">
        <v>45202.0</v>
      </c>
      <c r="G54" s="6"/>
      <c r="H54" s="5">
        <v>45203.0</v>
      </c>
      <c r="I54" s="6"/>
      <c r="J54" s="5">
        <v>45204.0</v>
      </c>
      <c r="K54" s="6"/>
      <c r="L54" s="5">
        <v>45205.0</v>
      </c>
      <c r="M54" s="6"/>
      <c r="N54" s="5">
        <v>45206.0</v>
      </c>
      <c r="O54" s="6"/>
      <c r="P54" s="5">
        <v>45207.0</v>
      </c>
      <c r="Q54" s="6"/>
      <c r="R54" s="5">
        <v>45208.0</v>
      </c>
      <c r="S54" s="6"/>
      <c r="T54" s="5">
        <v>45209.0</v>
      </c>
      <c r="U54" s="6"/>
      <c r="V54" s="5">
        <v>45210.0</v>
      </c>
      <c r="W54" s="6"/>
      <c r="X54" s="5">
        <v>45211.0</v>
      </c>
      <c r="Y54" s="6"/>
      <c r="Z54" s="5">
        <v>45212.0</v>
      </c>
      <c r="AA54" s="6"/>
      <c r="AB54" s="5">
        <v>45213.0</v>
      </c>
      <c r="AC54" s="6"/>
      <c r="AD54" s="5">
        <v>45214.0</v>
      </c>
      <c r="AE54" s="6"/>
      <c r="AF54" s="5">
        <v>45215.0</v>
      </c>
      <c r="AG54" s="6"/>
      <c r="AH54" s="5">
        <v>45216.0</v>
      </c>
      <c r="AI54" s="6"/>
      <c r="AJ54" s="5">
        <v>45217.0</v>
      </c>
      <c r="AK54" s="6"/>
      <c r="AL54" s="5">
        <v>45218.0</v>
      </c>
      <c r="AM54" s="6"/>
      <c r="AN54" s="5">
        <v>45219.0</v>
      </c>
      <c r="AO54" s="6"/>
      <c r="AP54" s="5">
        <v>45220.0</v>
      </c>
      <c r="AQ54" s="6"/>
      <c r="AR54" s="5">
        <v>45221.0</v>
      </c>
      <c r="AS54" s="6"/>
      <c r="AT54" s="5">
        <v>45222.0</v>
      </c>
      <c r="AU54" s="6"/>
      <c r="AV54" s="5">
        <v>45223.0</v>
      </c>
      <c r="AW54" s="6"/>
      <c r="AX54" s="5">
        <v>45224.0</v>
      </c>
      <c r="AY54" s="6"/>
      <c r="AZ54" s="5">
        <v>45225.0</v>
      </c>
      <c r="BA54" s="6"/>
      <c r="BB54" s="5">
        <v>45226.0</v>
      </c>
      <c r="BC54" s="6"/>
      <c r="BD54" s="5">
        <v>45227.0</v>
      </c>
      <c r="BE54" s="6"/>
      <c r="BF54" s="5">
        <v>45228.0</v>
      </c>
      <c r="BG54" s="6"/>
      <c r="BH54" s="5">
        <v>45229.0</v>
      </c>
      <c r="BI54" s="6"/>
      <c r="BJ54" s="5">
        <v>45230.0</v>
      </c>
      <c r="BK54" s="6"/>
      <c r="BL54" s="7" t="s">
        <v>1</v>
      </c>
    </row>
    <row r="5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10"/>
    </row>
    <row r="56" ht="79.5" customHeight="1">
      <c r="B56" s="11"/>
      <c r="D56" s="11"/>
      <c r="F56" s="11"/>
      <c r="H56" s="11"/>
      <c r="J56" s="11"/>
      <c r="L56" s="11"/>
      <c r="N56" s="11"/>
      <c r="P56" s="11"/>
      <c r="R56" s="11"/>
      <c r="T56" s="11"/>
      <c r="V56" s="11"/>
      <c r="X56" s="11"/>
      <c r="Z56" s="11"/>
      <c r="AB56" s="11"/>
      <c r="AD56" s="11"/>
      <c r="AF56" s="11"/>
      <c r="AH56" s="11"/>
      <c r="AJ56" s="11"/>
      <c r="AL56" s="11"/>
      <c r="AN56" s="11"/>
      <c r="AP56" s="11"/>
      <c r="AR56" s="11"/>
      <c r="AT56" s="11"/>
      <c r="AV56" s="11"/>
      <c r="AX56" s="11"/>
      <c r="AZ56" s="11"/>
      <c r="BB56" s="11"/>
      <c r="BD56" s="11"/>
      <c r="BF56" s="11"/>
      <c r="BH56" s="11"/>
      <c r="BJ56" s="11"/>
      <c r="BL56" s="10"/>
    </row>
    <row r="57">
      <c r="A57" s="12" t="s">
        <v>24</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
        <f>SUM(B57:BK57)</f>
        <v>0</v>
      </c>
    </row>
    <row r="58">
      <c r="A58" s="4" t="s">
        <v>0</v>
      </c>
      <c r="B58" s="5">
        <v>45200.0</v>
      </c>
      <c r="C58" s="6"/>
      <c r="D58" s="5">
        <v>45201.0</v>
      </c>
      <c r="E58" s="6"/>
      <c r="F58" s="5">
        <v>45202.0</v>
      </c>
      <c r="G58" s="6"/>
      <c r="H58" s="5">
        <v>45203.0</v>
      </c>
      <c r="I58" s="6"/>
      <c r="J58" s="5">
        <v>45204.0</v>
      </c>
      <c r="K58" s="6"/>
      <c r="L58" s="5">
        <v>45205.0</v>
      </c>
      <c r="M58" s="6"/>
      <c r="N58" s="5">
        <v>45206.0</v>
      </c>
      <c r="O58" s="6"/>
      <c r="P58" s="5">
        <v>45207.0</v>
      </c>
      <c r="Q58" s="6"/>
      <c r="R58" s="5">
        <v>45208.0</v>
      </c>
      <c r="S58" s="6"/>
      <c r="T58" s="5">
        <v>45209.0</v>
      </c>
      <c r="U58" s="6"/>
      <c r="V58" s="5">
        <v>45210.0</v>
      </c>
      <c r="W58" s="6"/>
      <c r="X58" s="5">
        <v>45211.0</v>
      </c>
      <c r="Y58" s="6"/>
      <c r="Z58" s="5">
        <v>45212.0</v>
      </c>
      <c r="AA58" s="6"/>
      <c r="AB58" s="5">
        <v>45213.0</v>
      </c>
      <c r="AC58" s="6"/>
      <c r="AD58" s="5">
        <v>45214.0</v>
      </c>
      <c r="AE58" s="6"/>
      <c r="AF58" s="5">
        <v>45215.0</v>
      </c>
      <c r="AG58" s="6"/>
      <c r="AH58" s="5">
        <v>45216.0</v>
      </c>
      <c r="AI58" s="6"/>
      <c r="AJ58" s="5">
        <v>45217.0</v>
      </c>
      <c r="AK58" s="6"/>
      <c r="AL58" s="5">
        <v>45218.0</v>
      </c>
      <c r="AM58" s="6"/>
      <c r="AN58" s="5">
        <v>45219.0</v>
      </c>
      <c r="AO58" s="6"/>
      <c r="AP58" s="5">
        <v>45220.0</v>
      </c>
      <c r="AQ58" s="6"/>
      <c r="AR58" s="5">
        <v>45221.0</v>
      </c>
      <c r="AS58" s="6"/>
      <c r="AT58" s="5">
        <v>45222.0</v>
      </c>
      <c r="AU58" s="6"/>
      <c r="AV58" s="5">
        <v>45223.0</v>
      </c>
      <c r="AW58" s="6"/>
      <c r="AX58" s="5">
        <v>45224.0</v>
      </c>
      <c r="AY58" s="6"/>
      <c r="AZ58" s="5">
        <v>45225.0</v>
      </c>
      <c r="BA58" s="6"/>
      <c r="BB58" s="5">
        <v>45226.0</v>
      </c>
      <c r="BC58" s="6"/>
      <c r="BD58" s="5">
        <v>45227.0</v>
      </c>
      <c r="BE58" s="6"/>
      <c r="BF58" s="5">
        <v>45228.0</v>
      </c>
      <c r="BG58" s="6"/>
      <c r="BH58" s="5">
        <v>45229.0</v>
      </c>
      <c r="BI58" s="6"/>
      <c r="BJ58" s="5">
        <v>45230.0</v>
      </c>
      <c r="BK58" s="6"/>
      <c r="BL58" s="7" t="s">
        <v>1</v>
      </c>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10"/>
    </row>
    <row r="60" ht="79.5" customHeight="1">
      <c r="B60" s="11"/>
      <c r="D60" s="11"/>
      <c r="F60" s="11"/>
      <c r="H60" s="11"/>
      <c r="J60" s="11"/>
      <c r="L60" s="11"/>
      <c r="N60" s="11"/>
      <c r="P60" s="11"/>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0"/>
    </row>
    <row r="61">
      <c r="A61" s="12" t="s">
        <v>24</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
        <f>SUM(B61:BK61)</f>
        <v>0</v>
      </c>
    </row>
    <row r="62">
      <c r="A62" s="4" t="s">
        <v>0</v>
      </c>
      <c r="B62" s="5">
        <v>45200.0</v>
      </c>
      <c r="C62" s="6"/>
      <c r="D62" s="5">
        <v>45201.0</v>
      </c>
      <c r="E62" s="6"/>
      <c r="F62" s="5">
        <v>45202.0</v>
      </c>
      <c r="G62" s="6"/>
      <c r="H62" s="5">
        <v>45203.0</v>
      </c>
      <c r="I62" s="6"/>
      <c r="J62" s="5">
        <v>45204.0</v>
      </c>
      <c r="K62" s="6"/>
      <c r="L62" s="5">
        <v>45205.0</v>
      </c>
      <c r="M62" s="6"/>
      <c r="N62" s="5">
        <v>45206.0</v>
      </c>
      <c r="O62" s="6"/>
      <c r="P62" s="5">
        <v>45207.0</v>
      </c>
      <c r="Q62" s="6"/>
      <c r="R62" s="5">
        <v>45208.0</v>
      </c>
      <c r="S62" s="6"/>
      <c r="T62" s="5">
        <v>45209.0</v>
      </c>
      <c r="U62" s="6"/>
      <c r="V62" s="5">
        <v>45210.0</v>
      </c>
      <c r="W62" s="6"/>
      <c r="X62" s="5">
        <v>45211.0</v>
      </c>
      <c r="Y62" s="6"/>
      <c r="Z62" s="5">
        <v>45212.0</v>
      </c>
      <c r="AA62" s="6"/>
      <c r="AB62" s="5">
        <v>45213.0</v>
      </c>
      <c r="AC62" s="6"/>
      <c r="AD62" s="5">
        <v>45214.0</v>
      </c>
      <c r="AE62" s="6"/>
      <c r="AF62" s="5">
        <v>45215.0</v>
      </c>
      <c r="AG62" s="6"/>
      <c r="AH62" s="5">
        <v>45216.0</v>
      </c>
      <c r="AI62" s="6"/>
      <c r="AJ62" s="5">
        <v>45217.0</v>
      </c>
      <c r="AK62" s="6"/>
      <c r="AL62" s="5">
        <v>45218.0</v>
      </c>
      <c r="AM62" s="6"/>
      <c r="AN62" s="5">
        <v>45219.0</v>
      </c>
      <c r="AO62" s="6"/>
      <c r="AP62" s="5">
        <v>45220.0</v>
      </c>
      <c r="AQ62" s="6"/>
      <c r="AR62" s="5">
        <v>45221.0</v>
      </c>
      <c r="AS62" s="6"/>
      <c r="AT62" s="5">
        <v>45222.0</v>
      </c>
      <c r="AU62" s="6"/>
      <c r="AV62" s="5">
        <v>45223.0</v>
      </c>
      <c r="AW62" s="6"/>
      <c r="AX62" s="5">
        <v>45224.0</v>
      </c>
      <c r="AY62" s="6"/>
      <c r="AZ62" s="5">
        <v>45225.0</v>
      </c>
      <c r="BA62" s="6"/>
      <c r="BB62" s="5">
        <v>45226.0</v>
      </c>
      <c r="BC62" s="6"/>
      <c r="BD62" s="5">
        <v>45227.0</v>
      </c>
      <c r="BE62" s="6"/>
      <c r="BF62" s="5">
        <v>45228.0</v>
      </c>
      <c r="BG62" s="6"/>
      <c r="BH62" s="5">
        <v>45229.0</v>
      </c>
      <c r="BI62" s="6"/>
      <c r="BJ62" s="5">
        <v>45230.0</v>
      </c>
      <c r="BK62" s="6"/>
      <c r="BL62" s="7" t="s">
        <v>1</v>
      </c>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10"/>
    </row>
    <row r="64" ht="79.5" customHeight="1">
      <c r="B64" s="11"/>
      <c r="D64" s="11"/>
      <c r="F64" s="11"/>
      <c r="H64" s="11"/>
      <c r="J64" s="11"/>
      <c r="L64" s="11"/>
      <c r="N64" s="11"/>
      <c r="P64" s="11"/>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0"/>
    </row>
    <row r="65">
      <c r="A65" s="12" t="s">
        <v>24</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
        <f>SUM(B65:BK65)</f>
        <v>0</v>
      </c>
    </row>
    <row r="66">
      <c r="A66" s="4" t="s">
        <v>0</v>
      </c>
      <c r="B66" s="5">
        <v>45200.0</v>
      </c>
      <c r="C66" s="6"/>
      <c r="D66" s="5">
        <v>45201.0</v>
      </c>
      <c r="E66" s="6"/>
      <c r="F66" s="5">
        <v>45202.0</v>
      </c>
      <c r="G66" s="6"/>
      <c r="H66" s="5">
        <v>45203.0</v>
      </c>
      <c r="I66" s="6"/>
      <c r="J66" s="5">
        <v>45204.0</v>
      </c>
      <c r="K66" s="6"/>
      <c r="L66" s="5">
        <v>45205.0</v>
      </c>
      <c r="M66" s="6"/>
      <c r="N66" s="5">
        <v>45206.0</v>
      </c>
      <c r="O66" s="6"/>
      <c r="P66" s="5">
        <v>45207.0</v>
      </c>
      <c r="Q66" s="6"/>
      <c r="R66" s="5">
        <v>45208.0</v>
      </c>
      <c r="S66" s="6"/>
      <c r="T66" s="5">
        <v>45209.0</v>
      </c>
      <c r="U66" s="6"/>
      <c r="V66" s="5">
        <v>45210.0</v>
      </c>
      <c r="W66" s="6"/>
      <c r="X66" s="5">
        <v>45211.0</v>
      </c>
      <c r="Y66" s="6"/>
      <c r="Z66" s="5">
        <v>45212.0</v>
      </c>
      <c r="AA66" s="6"/>
      <c r="AB66" s="5">
        <v>45213.0</v>
      </c>
      <c r="AC66" s="6"/>
      <c r="AD66" s="5">
        <v>45214.0</v>
      </c>
      <c r="AE66" s="6"/>
      <c r="AF66" s="5">
        <v>45215.0</v>
      </c>
      <c r="AG66" s="6"/>
      <c r="AH66" s="5">
        <v>45216.0</v>
      </c>
      <c r="AI66" s="6"/>
      <c r="AJ66" s="5">
        <v>45217.0</v>
      </c>
      <c r="AK66" s="6"/>
      <c r="AL66" s="5">
        <v>45218.0</v>
      </c>
      <c r="AM66" s="6"/>
      <c r="AN66" s="5">
        <v>45219.0</v>
      </c>
      <c r="AO66" s="6"/>
      <c r="AP66" s="5">
        <v>45220.0</v>
      </c>
      <c r="AQ66" s="6"/>
      <c r="AR66" s="5">
        <v>45221.0</v>
      </c>
      <c r="AS66" s="6"/>
      <c r="AT66" s="5">
        <v>45222.0</v>
      </c>
      <c r="AU66" s="6"/>
      <c r="AV66" s="5">
        <v>45223.0</v>
      </c>
      <c r="AW66" s="6"/>
      <c r="AX66" s="5">
        <v>45224.0</v>
      </c>
      <c r="AY66" s="6"/>
      <c r="AZ66" s="5">
        <v>45225.0</v>
      </c>
      <c r="BA66" s="6"/>
      <c r="BB66" s="5">
        <v>45226.0</v>
      </c>
      <c r="BC66" s="6"/>
      <c r="BD66" s="5">
        <v>45227.0</v>
      </c>
      <c r="BE66" s="6"/>
      <c r="BF66" s="5">
        <v>45228.0</v>
      </c>
      <c r="BG66" s="6"/>
      <c r="BH66" s="5">
        <v>45229.0</v>
      </c>
      <c r="BI66" s="6"/>
      <c r="BJ66" s="5">
        <v>45230.0</v>
      </c>
      <c r="BK66" s="6"/>
      <c r="BL66" s="7" t="s">
        <v>1</v>
      </c>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0"/>
    </row>
    <row r="68" ht="79.5" customHeight="1">
      <c r="B68" s="11"/>
      <c r="D68" s="11"/>
      <c r="F68" s="11"/>
      <c r="H68" s="11"/>
      <c r="J68" s="11"/>
      <c r="L68" s="11"/>
      <c r="N68" s="11"/>
      <c r="P68" s="11"/>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0"/>
    </row>
    <row r="69">
      <c r="A69" s="12" t="s">
        <v>24</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
        <f>SUM(B69:BK69)</f>
        <v>0</v>
      </c>
    </row>
    <row r="70">
      <c r="A70" s="4" t="s">
        <v>0</v>
      </c>
      <c r="B70" s="5">
        <v>45200.0</v>
      </c>
      <c r="C70" s="6"/>
      <c r="D70" s="5">
        <v>45201.0</v>
      </c>
      <c r="E70" s="6"/>
      <c r="F70" s="5">
        <v>45202.0</v>
      </c>
      <c r="G70" s="6"/>
      <c r="H70" s="5">
        <v>45203.0</v>
      </c>
      <c r="I70" s="6"/>
      <c r="J70" s="5">
        <v>45204.0</v>
      </c>
      <c r="K70" s="6"/>
      <c r="L70" s="5">
        <v>45205.0</v>
      </c>
      <c r="M70" s="6"/>
      <c r="N70" s="5">
        <v>45206.0</v>
      </c>
      <c r="O70" s="6"/>
      <c r="P70" s="5">
        <v>45207.0</v>
      </c>
      <c r="Q70" s="6"/>
      <c r="R70" s="5">
        <v>45208.0</v>
      </c>
      <c r="S70" s="6"/>
      <c r="T70" s="5">
        <v>45209.0</v>
      </c>
      <c r="U70" s="6"/>
      <c r="V70" s="5">
        <v>45210.0</v>
      </c>
      <c r="W70" s="6"/>
      <c r="X70" s="5">
        <v>45211.0</v>
      </c>
      <c r="Y70" s="6"/>
      <c r="Z70" s="5">
        <v>45212.0</v>
      </c>
      <c r="AA70" s="6"/>
      <c r="AB70" s="5">
        <v>45213.0</v>
      </c>
      <c r="AC70" s="6"/>
      <c r="AD70" s="5">
        <v>45214.0</v>
      </c>
      <c r="AE70" s="6"/>
      <c r="AF70" s="5">
        <v>45215.0</v>
      </c>
      <c r="AG70" s="6"/>
      <c r="AH70" s="5">
        <v>45216.0</v>
      </c>
      <c r="AI70" s="6"/>
      <c r="AJ70" s="5">
        <v>45217.0</v>
      </c>
      <c r="AK70" s="6"/>
      <c r="AL70" s="5">
        <v>45218.0</v>
      </c>
      <c r="AM70" s="6"/>
      <c r="AN70" s="5">
        <v>45219.0</v>
      </c>
      <c r="AO70" s="6"/>
      <c r="AP70" s="5">
        <v>45220.0</v>
      </c>
      <c r="AQ70" s="6"/>
      <c r="AR70" s="5">
        <v>45221.0</v>
      </c>
      <c r="AS70" s="6"/>
      <c r="AT70" s="5">
        <v>45222.0</v>
      </c>
      <c r="AU70" s="6"/>
      <c r="AV70" s="5">
        <v>45223.0</v>
      </c>
      <c r="AW70" s="6"/>
      <c r="AX70" s="5">
        <v>45224.0</v>
      </c>
      <c r="AY70" s="6"/>
      <c r="AZ70" s="5">
        <v>45225.0</v>
      </c>
      <c r="BA70" s="6"/>
      <c r="BB70" s="5">
        <v>45226.0</v>
      </c>
      <c r="BC70" s="6"/>
      <c r="BD70" s="5">
        <v>45227.0</v>
      </c>
      <c r="BE70" s="6"/>
      <c r="BF70" s="5">
        <v>45228.0</v>
      </c>
      <c r="BG70" s="6"/>
      <c r="BH70" s="5">
        <v>45229.0</v>
      </c>
      <c r="BI70" s="6"/>
      <c r="BJ70" s="5">
        <v>45230.0</v>
      </c>
      <c r="BK70" s="6"/>
      <c r="BL70" s="7" t="s">
        <v>1</v>
      </c>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10"/>
    </row>
    <row r="72" ht="79.5" customHeight="1">
      <c r="B72" s="11"/>
      <c r="D72" s="11"/>
      <c r="F72" s="11"/>
      <c r="H72" s="11"/>
      <c r="J72" s="11"/>
      <c r="L72" s="11"/>
      <c r="N72" s="11"/>
      <c r="P72" s="11"/>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0"/>
    </row>
    <row r="73">
      <c r="A73" s="12" t="s">
        <v>24</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
        <f>SUM(B73:BK73)</f>
        <v>0</v>
      </c>
    </row>
    <row r="74">
      <c r="A74" s="4" t="s">
        <v>0</v>
      </c>
      <c r="B74" s="5">
        <v>45200.0</v>
      </c>
      <c r="C74" s="6"/>
      <c r="D74" s="5">
        <v>45201.0</v>
      </c>
      <c r="E74" s="6"/>
      <c r="F74" s="5">
        <v>45202.0</v>
      </c>
      <c r="G74" s="6"/>
      <c r="H74" s="5">
        <v>45203.0</v>
      </c>
      <c r="I74" s="6"/>
      <c r="J74" s="5">
        <v>45204.0</v>
      </c>
      <c r="K74" s="6"/>
      <c r="L74" s="5">
        <v>45205.0</v>
      </c>
      <c r="M74" s="6"/>
      <c r="N74" s="5">
        <v>45206.0</v>
      </c>
      <c r="O74" s="6"/>
      <c r="P74" s="5">
        <v>45207.0</v>
      </c>
      <c r="Q74" s="6"/>
      <c r="R74" s="5">
        <v>45208.0</v>
      </c>
      <c r="S74" s="6"/>
      <c r="T74" s="5">
        <v>45209.0</v>
      </c>
      <c r="U74" s="6"/>
      <c r="V74" s="5">
        <v>45210.0</v>
      </c>
      <c r="W74" s="6"/>
      <c r="X74" s="5">
        <v>45211.0</v>
      </c>
      <c r="Y74" s="6"/>
      <c r="Z74" s="5">
        <v>45212.0</v>
      </c>
      <c r="AA74" s="6"/>
      <c r="AB74" s="5">
        <v>45213.0</v>
      </c>
      <c r="AC74" s="6"/>
      <c r="AD74" s="5">
        <v>45214.0</v>
      </c>
      <c r="AE74" s="6"/>
      <c r="AF74" s="5">
        <v>45215.0</v>
      </c>
      <c r="AG74" s="6"/>
      <c r="AH74" s="5">
        <v>45216.0</v>
      </c>
      <c r="AI74" s="6"/>
      <c r="AJ74" s="5">
        <v>45217.0</v>
      </c>
      <c r="AK74" s="6"/>
      <c r="AL74" s="5">
        <v>45218.0</v>
      </c>
      <c r="AM74" s="6"/>
      <c r="AN74" s="5">
        <v>45219.0</v>
      </c>
      <c r="AO74" s="6"/>
      <c r="AP74" s="5">
        <v>45220.0</v>
      </c>
      <c r="AQ74" s="6"/>
      <c r="AR74" s="5">
        <v>45221.0</v>
      </c>
      <c r="AS74" s="6"/>
      <c r="AT74" s="5">
        <v>45222.0</v>
      </c>
      <c r="AU74" s="6"/>
      <c r="AV74" s="5">
        <v>45223.0</v>
      </c>
      <c r="AW74" s="6"/>
      <c r="AX74" s="5">
        <v>45224.0</v>
      </c>
      <c r="AY74" s="6"/>
      <c r="AZ74" s="5">
        <v>45225.0</v>
      </c>
      <c r="BA74" s="6"/>
      <c r="BB74" s="5">
        <v>45226.0</v>
      </c>
      <c r="BC74" s="6"/>
      <c r="BD74" s="5">
        <v>45227.0</v>
      </c>
      <c r="BE74" s="6"/>
      <c r="BF74" s="5">
        <v>45228.0</v>
      </c>
      <c r="BG74" s="6"/>
      <c r="BH74" s="5">
        <v>45229.0</v>
      </c>
      <c r="BI74" s="6"/>
      <c r="BJ74" s="5">
        <v>45230.0</v>
      </c>
      <c r="BK74" s="6"/>
      <c r="BL74" s="7" t="s">
        <v>1</v>
      </c>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10"/>
    </row>
    <row r="76" ht="79.5" customHeight="1">
      <c r="B76" s="11"/>
      <c r="D76" s="11"/>
      <c r="F76" s="11"/>
      <c r="H76" s="11"/>
      <c r="J76" s="11"/>
      <c r="L76" s="11"/>
      <c r="N76" s="11"/>
      <c r="P76" s="11"/>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0"/>
    </row>
    <row r="77">
      <c r="A77" s="12" t="s">
        <v>24</v>
      </c>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
        <f>SUM(B77:BK77)</f>
        <v>0</v>
      </c>
    </row>
    <row r="78">
      <c r="A78" s="4" t="s">
        <v>0</v>
      </c>
      <c r="B78" s="5">
        <v>45200.0</v>
      </c>
      <c r="C78" s="6"/>
      <c r="D78" s="5">
        <v>45201.0</v>
      </c>
      <c r="E78" s="6"/>
      <c r="F78" s="5">
        <v>45202.0</v>
      </c>
      <c r="G78" s="6"/>
      <c r="H78" s="5">
        <v>45203.0</v>
      </c>
      <c r="I78" s="6"/>
      <c r="J78" s="5">
        <v>45204.0</v>
      </c>
      <c r="K78" s="6"/>
      <c r="L78" s="5">
        <v>45205.0</v>
      </c>
      <c r="M78" s="6"/>
      <c r="N78" s="5">
        <v>45206.0</v>
      </c>
      <c r="O78" s="6"/>
      <c r="P78" s="5">
        <v>45207.0</v>
      </c>
      <c r="Q78" s="6"/>
      <c r="R78" s="5">
        <v>45208.0</v>
      </c>
      <c r="S78" s="6"/>
      <c r="T78" s="5">
        <v>45209.0</v>
      </c>
      <c r="U78" s="6"/>
      <c r="V78" s="5">
        <v>45210.0</v>
      </c>
      <c r="W78" s="6"/>
      <c r="X78" s="5">
        <v>45211.0</v>
      </c>
      <c r="Y78" s="6"/>
      <c r="Z78" s="5">
        <v>45212.0</v>
      </c>
      <c r="AA78" s="6"/>
      <c r="AB78" s="5">
        <v>45213.0</v>
      </c>
      <c r="AC78" s="6"/>
      <c r="AD78" s="5">
        <v>45214.0</v>
      </c>
      <c r="AE78" s="6"/>
      <c r="AF78" s="5">
        <v>45215.0</v>
      </c>
      <c r="AG78" s="6"/>
      <c r="AH78" s="5">
        <v>45216.0</v>
      </c>
      <c r="AI78" s="6"/>
      <c r="AJ78" s="5">
        <v>45217.0</v>
      </c>
      <c r="AK78" s="6"/>
      <c r="AL78" s="5">
        <v>45218.0</v>
      </c>
      <c r="AM78" s="6"/>
      <c r="AN78" s="5">
        <v>45219.0</v>
      </c>
      <c r="AO78" s="6"/>
      <c r="AP78" s="5">
        <v>45220.0</v>
      </c>
      <c r="AQ78" s="6"/>
      <c r="AR78" s="5">
        <v>45221.0</v>
      </c>
      <c r="AS78" s="6"/>
      <c r="AT78" s="5">
        <v>45222.0</v>
      </c>
      <c r="AU78" s="6"/>
      <c r="AV78" s="5">
        <v>45223.0</v>
      </c>
      <c r="AW78" s="6"/>
      <c r="AX78" s="5">
        <v>45224.0</v>
      </c>
      <c r="AY78" s="6"/>
      <c r="AZ78" s="5">
        <v>45225.0</v>
      </c>
      <c r="BA78" s="6"/>
      <c r="BB78" s="5">
        <v>45226.0</v>
      </c>
      <c r="BC78" s="6"/>
      <c r="BD78" s="5">
        <v>45227.0</v>
      </c>
      <c r="BE78" s="6"/>
      <c r="BF78" s="5">
        <v>45228.0</v>
      </c>
      <c r="BG78" s="6"/>
      <c r="BH78" s="5">
        <v>45229.0</v>
      </c>
      <c r="BI78" s="6"/>
      <c r="BJ78" s="5">
        <v>45230.0</v>
      </c>
      <c r="BK78" s="6"/>
      <c r="BL78" s="7" t="s">
        <v>1</v>
      </c>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10"/>
    </row>
    <row r="80" ht="79.5" customHeight="1">
      <c r="B80" s="11"/>
      <c r="D80" s="11"/>
      <c r="F80" s="11"/>
      <c r="H80" s="11"/>
      <c r="J80" s="11"/>
      <c r="L80" s="11"/>
      <c r="N80" s="11"/>
      <c r="P80" s="11"/>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0"/>
    </row>
    <row r="81">
      <c r="A81" s="12" t="s">
        <v>24</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
        <f>SUM(B81:BK81)</f>
        <v>0</v>
      </c>
    </row>
    <row r="82">
      <c r="A82" s="4" t="s">
        <v>0</v>
      </c>
      <c r="B82" s="5">
        <v>45200.0</v>
      </c>
      <c r="C82" s="6"/>
      <c r="D82" s="5">
        <v>45201.0</v>
      </c>
      <c r="E82" s="6"/>
      <c r="F82" s="5">
        <v>45202.0</v>
      </c>
      <c r="G82" s="6"/>
      <c r="H82" s="5">
        <v>45203.0</v>
      </c>
      <c r="I82" s="6"/>
      <c r="J82" s="5">
        <v>45204.0</v>
      </c>
      <c r="K82" s="6"/>
      <c r="L82" s="5">
        <v>45205.0</v>
      </c>
      <c r="M82" s="6"/>
      <c r="N82" s="5">
        <v>45206.0</v>
      </c>
      <c r="O82" s="6"/>
      <c r="P82" s="5">
        <v>45207.0</v>
      </c>
      <c r="Q82" s="6"/>
      <c r="R82" s="5">
        <v>45208.0</v>
      </c>
      <c r="S82" s="6"/>
      <c r="T82" s="5">
        <v>45209.0</v>
      </c>
      <c r="U82" s="6"/>
      <c r="V82" s="5">
        <v>45210.0</v>
      </c>
      <c r="W82" s="6"/>
      <c r="X82" s="5">
        <v>45211.0</v>
      </c>
      <c r="Y82" s="6"/>
      <c r="Z82" s="5">
        <v>45212.0</v>
      </c>
      <c r="AA82" s="6"/>
      <c r="AB82" s="5">
        <v>45213.0</v>
      </c>
      <c r="AC82" s="6"/>
      <c r="AD82" s="5">
        <v>45214.0</v>
      </c>
      <c r="AE82" s="6"/>
      <c r="AF82" s="5">
        <v>45215.0</v>
      </c>
      <c r="AG82" s="6"/>
      <c r="AH82" s="5">
        <v>45216.0</v>
      </c>
      <c r="AI82" s="6"/>
      <c r="AJ82" s="5">
        <v>45217.0</v>
      </c>
      <c r="AK82" s="6"/>
      <c r="AL82" s="5">
        <v>45218.0</v>
      </c>
      <c r="AM82" s="6"/>
      <c r="AN82" s="5">
        <v>45219.0</v>
      </c>
      <c r="AO82" s="6"/>
      <c r="AP82" s="5">
        <v>45220.0</v>
      </c>
      <c r="AQ82" s="6"/>
      <c r="AR82" s="5">
        <v>45221.0</v>
      </c>
      <c r="AS82" s="6"/>
      <c r="AT82" s="5">
        <v>45222.0</v>
      </c>
      <c r="AU82" s="6"/>
      <c r="AV82" s="5">
        <v>45223.0</v>
      </c>
      <c r="AW82" s="6"/>
      <c r="AX82" s="5">
        <v>45224.0</v>
      </c>
      <c r="AY82" s="6"/>
      <c r="AZ82" s="5">
        <v>45225.0</v>
      </c>
      <c r="BA82" s="6"/>
      <c r="BB82" s="5">
        <v>45226.0</v>
      </c>
      <c r="BC82" s="6"/>
      <c r="BD82" s="5">
        <v>45227.0</v>
      </c>
      <c r="BE82" s="6"/>
      <c r="BF82" s="5">
        <v>45228.0</v>
      </c>
      <c r="BG82" s="6"/>
      <c r="BH82" s="5">
        <v>45229.0</v>
      </c>
      <c r="BI82" s="6"/>
      <c r="BJ82" s="5">
        <v>45230.0</v>
      </c>
      <c r="BK82" s="6"/>
      <c r="BL82" s="7" t="s">
        <v>1</v>
      </c>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10"/>
    </row>
    <row r="84" ht="79.5" customHeight="1">
      <c r="B84" s="11"/>
      <c r="D84" s="11"/>
      <c r="F84" s="11"/>
      <c r="H84" s="11"/>
      <c r="J84" s="11"/>
      <c r="L84" s="11"/>
      <c r="N84" s="11"/>
      <c r="P84" s="11"/>
      <c r="R84" s="11"/>
      <c r="T84" s="11"/>
      <c r="V84" s="11"/>
      <c r="X84" s="11"/>
      <c r="Z84" s="11"/>
      <c r="AB84" s="11"/>
      <c r="AD84" s="11"/>
      <c r="AF84" s="11"/>
      <c r="AH84" s="11"/>
      <c r="AJ84" s="11"/>
      <c r="AL84" s="11"/>
      <c r="AN84" s="11"/>
      <c r="AP84" s="11"/>
      <c r="AR84" s="11"/>
      <c r="AT84" s="11"/>
      <c r="AV84" s="11"/>
      <c r="AX84" s="11"/>
      <c r="AZ84" s="11"/>
      <c r="BB84" s="11"/>
      <c r="BD84" s="11"/>
      <c r="BF84" s="11"/>
      <c r="BH84" s="11"/>
      <c r="BJ84" s="11"/>
      <c r="BL84" s="10"/>
    </row>
    <row r="85">
      <c r="A85" s="12" t="s">
        <v>24</v>
      </c>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
        <f>SUM(B85:BK85)</f>
        <v>0</v>
      </c>
    </row>
    <row r="86">
      <c r="A86" s="4" t="s">
        <v>0</v>
      </c>
      <c r="B86" s="5">
        <v>45200.0</v>
      </c>
      <c r="C86" s="6"/>
      <c r="D86" s="5">
        <v>45201.0</v>
      </c>
      <c r="E86" s="6"/>
      <c r="F86" s="5">
        <v>45202.0</v>
      </c>
      <c r="G86" s="6"/>
      <c r="H86" s="5">
        <v>45203.0</v>
      </c>
      <c r="I86" s="6"/>
      <c r="J86" s="5">
        <v>45204.0</v>
      </c>
      <c r="K86" s="6"/>
      <c r="L86" s="5">
        <v>45205.0</v>
      </c>
      <c r="M86" s="6"/>
      <c r="N86" s="5">
        <v>45206.0</v>
      </c>
      <c r="O86" s="6"/>
      <c r="P86" s="5">
        <v>45207.0</v>
      </c>
      <c r="Q86" s="6"/>
      <c r="R86" s="5">
        <v>45208.0</v>
      </c>
      <c r="S86" s="6"/>
      <c r="T86" s="5">
        <v>45209.0</v>
      </c>
      <c r="U86" s="6"/>
      <c r="V86" s="5">
        <v>45210.0</v>
      </c>
      <c r="W86" s="6"/>
      <c r="X86" s="5">
        <v>45211.0</v>
      </c>
      <c r="Y86" s="6"/>
      <c r="Z86" s="5">
        <v>45212.0</v>
      </c>
      <c r="AA86" s="6"/>
      <c r="AB86" s="5">
        <v>45213.0</v>
      </c>
      <c r="AC86" s="6"/>
      <c r="AD86" s="5">
        <v>45214.0</v>
      </c>
      <c r="AE86" s="6"/>
      <c r="AF86" s="5">
        <v>45215.0</v>
      </c>
      <c r="AG86" s="6"/>
      <c r="AH86" s="5">
        <v>45216.0</v>
      </c>
      <c r="AI86" s="6"/>
      <c r="AJ86" s="5">
        <v>45217.0</v>
      </c>
      <c r="AK86" s="6"/>
      <c r="AL86" s="5">
        <v>45218.0</v>
      </c>
      <c r="AM86" s="6"/>
      <c r="AN86" s="5">
        <v>45219.0</v>
      </c>
      <c r="AO86" s="6"/>
      <c r="AP86" s="5">
        <v>45220.0</v>
      </c>
      <c r="AQ86" s="6"/>
      <c r="AR86" s="5">
        <v>45221.0</v>
      </c>
      <c r="AS86" s="6"/>
      <c r="AT86" s="5">
        <v>45222.0</v>
      </c>
      <c r="AU86" s="6"/>
      <c r="AV86" s="5">
        <v>45223.0</v>
      </c>
      <c r="AW86" s="6"/>
      <c r="AX86" s="5">
        <v>45224.0</v>
      </c>
      <c r="AY86" s="6"/>
      <c r="AZ86" s="5">
        <v>45225.0</v>
      </c>
      <c r="BA86" s="6"/>
      <c r="BB86" s="5">
        <v>45226.0</v>
      </c>
      <c r="BC86" s="6"/>
      <c r="BD86" s="5">
        <v>45227.0</v>
      </c>
      <c r="BE86" s="6"/>
      <c r="BF86" s="5">
        <v>45228.0</v>
      </c>
      <c r="BG86" s="6"/>
      <c r="BH86" s="5">
        <v>45229.0</v>
      </c>
      <c r="BI86" s="6"/>
      <c r="BJ86" s="5">
        <v>45230.0</v>
      </c>
      <c r="BK86" s="6"/>
      <c r="BL86" s="7" t="s">
        <v>1</v>
      </c>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10"/>
    </row>
    <row r="88" ht="79.5" customHeight="1">
      <c r="B88" s="11"/>
      <c r="D88" s="11"/>
      <c r="F88" s="11"/>
      <c r="H88" s="11"/>
      <c r="J88" s="11"/>
      <c r="L88" s="11"/>
      <c r="N88" s="11"/>
      <c r="P88" s="11"/>
      <c r="R88" s="11"/>
      <c r="T88" s="11"/>
      <c r="V88" s="11"/>
      <c r="X88" s="11"/>
      <c r="Z88" s="11"/>
      <c r="AB88" s="11"/>
      <c r="AD88" s="11"/>
      <c r="AF88" s="11"/>
      <c r="AH88" s="11"/>
      <c r="AJ88" s="11"/>
      <c r="AL88" s="11"/>
      <c r="AN88" s="11"/>
      <c r="AP88" s="11"/>
      <c r="AR88" s="11"/>
      <c r="AT88" s="11"/>
      <c r="AV88" s="11"/>
      <c r="AX88" s="11"/>
      <c r="AZ88" s="11"/>
      <c r="BB88" s="11"/>
      <c r="BD88" s="11"/>
      <c r="BF88" s="11"/>
      <c r="BH88" s="11"/>
      <c r="BJ88" s="11"/>
      <c r="BL88" s="10"/>
    </row>
    <row r="89">
      <c r="A89" s="12" t="s">
        <v>24</v>
      </c>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
        <f>SUM(B89:BK89)</f>
        <v>0</v>
      </c>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6"/>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3"/>
      <c r="AC91" s="2"/>
      <c r="AD91" s="2"/>
      <c r="AE91" s="2"/>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3"/>
      <c r="AC92" s="2"/>
      <c r="AD92" s="2"/>
      <c r="AE92" s="2"/>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3"/>
      <c r="AC93" s="2"/>
      <c r="AD93" s="2"/>
      <c r="AE93" s="2"/>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3"/>
      <c r="AC94" s="2"/>
      <c r="AD94" s="2"/>
      <c r="AE94" s="2"/>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3"/>
      <c r="AC95" s="2"/>
      <c r="AD95" s="2"/>
      <c r="AE95" s="2"/>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3"/>
      <c r="AC96" s="2"/>
      <c r="AD96" s="2"/>
      <c r="AE96" s="2"/>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3"/>
      <c r="AC97" s="2"/>
      <c r="AD97" s="2"/>
      <c r="AE97" s="2"/>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3"/>
      <c r="AC98" s="2"/>
      <c r="AD98" s="2"/>
      <c r="AE98" s="2"/>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3"/>
      <c r="AC99" s="2"/>
      <c r="AD99" s="2"/>
      <c r="AE99" s="2"/>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3"/>
      <c r="AC100" s="2"/>
      <c r="AD100" s="2"/>
      <c r="AE100" s="2"/>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BH40:BI40"/>
    <mergeCell ref="BJ40:BK40"/>
    <mergeCell ref="AT40:AU40"/>
    <mergeCell ref="AV40:AW40"/>
    <mergeCell ref="AX40:AY40"/>
    <mergeCell ref="AZ40:BA40"/>
    <mergeCell ref="BB40:BC40"/>
    <mergeCell ref="BD40:BE40"/>
    <mergeCell ref="BF40:BG40"/>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N16:O16"/>
    <mergeCell ref="P16:Q16"/>
    <mergeCell ref="R16:S16"/>
    <mergeCell ref="T16:U16"/>
    <mergeCell ref="V16:W16"/>
    <mergeCell ref="X16:Y16"/>
    <mergeCell ref="Z16:AA16"/>
    <mergeCell ref="AP16:AQ16"/>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BD20:BE20"/>
    <mergeCell ref="BF20:BG20"/>
    <mergeCell ref="BH20:BI20"/>
    <mergeCell ref="BJ20:BK20"/>
    <mergeCell ref="AP20:AQ20"/>
    <mergeCell ref="AR20:AS20"/>
    <mergeCell ref="AT20:AU20"/>
    <mergeCell ref="AV20:AW20"/>
    <mergeCell ref="AX20:AY20"/>
    <mergeCell ref="AZ20:BA20"/>
    <mergeCell ref="BB20:BC20"/>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AD24:AE24"/>
    <mergeCell ref="AF24:AG24"/>
    <mergeCell ref="AH24:AI24"/>
    <mergeCell ref="AJ24:AK24"/>
    <mergeCell ref="AL24:AM24"/>
    <mergeCell ref="AN24:AO24"/>
    <mergeCell ref="BD24:BE24"/>
    <mergeCell ref="BF24:BG24"/>
    <mergeCell ref="BH24:BI24"/>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27:A28"/>
    <mergeCell ref="B28:C28"/>
    <mergeCell ref="D28:E28"/>
    <mergeCell ref="F28:G28"/>
    <mergeCell ref="H28:I28"/>
    <mergeCell ref="J28:K28"/>
    <mergeCell ref="L28:M28"/>
    <mergeCell ref="N28:O28"/>
    <mergeCell ref="P28:Q28"/>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BD72:BE72"/>
    <mergeCell ref="BF72:BG72"/>
    <mergeCell ref="BH72:BI72"/>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75:A76"/>
    <mergeCell ref="B76:C76"/>
    <mergeCell ref="D76:E76"/>
    <mergeCell ref="F76:G76"/>
    <mergeCell ref="H76:I76"/>
    <mergeCell ref="J76:K76"/>
    <mergeCell ref="L76:M76"/>
    <mergeCell ref="N76:O76"/>
    <mergeCell ref="P76:Q76"/>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BH88:BI88"/>
    <mergeCell ref="BJ88:BK88"/>
    <mergeCell ref="AT88:AU88"/>
    <mergeCell ref="AV88:AW88"/>
    <mergeCell ref="AX88:AY88"/>
    <mergeCell ref="AZ88:BA88"/>
    <mergeCell ref="BB88:BC88"/>
    <mergeCell ref="BD88:BE88"/>
    <mergeCell ref="BF88:BG88"/>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BD84:BE84"/>
    <mergeCell ref="BF84:BG84"/>
    <mergeCell ref="BH84:BI84"/>
    <mergeCell ref="BJ84:BK84"/>
    <mergeCell ref="AP84:AQ84"/>
    <mergeCell ref="AR84:AS84"/>
    <mergeCell ref="AT84:AU84"/>
    <mergeCell ref="AV84:AW84"/>
    <mergeCell ref="AX84:AY84"/>
    <mergeCell ref="AZ84:BA84"/>
    <mergeCell ref="BB84:BC84"/>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N52:O52"/>
    <mergeCell ref="P52:Q52"/>
    <mergeCell ref="R52:S52"/>
    <mergeCell ref="T52:U52"/>
    <mergeCell ref="V52:W52"/>
    <mergeCell ref="X52:Y52"/>
    <mergeCell ref="Z52:AA52"/>
    <mergeCell ref="AP52:AQ52"/>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BD56:BE56"/>
    <mergeCell ref="BF56:BG56"/>
    <mergeCell ref="BH56:BI56"/>
    <mergeCell ref="BJ56:BK56"/>
    <mergeCell ref="AP56:AQ56"/>
    <mergeCell ref="AR56:AS56"/>
    <mergeCell ref="AT56:AU56"/>
    <mergeCell ref="AV56:AW56"/>
    <mergeCell ref="AX56:AY56"/>
    <mergeCell ref="AZ56:BA56"/>
    <mergeCell ref="BB56:BC56"/>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AD60:AE60"/>
    <mergeCell ref="AF60:AG60"/>
    <mergeCell ref="AH60:AI60"/>
    <mergeCell ref="AJ60:AK60"/>
    <mergeCell ref="AL60:AM60"/>
    <mergeCell ref="AN60:AO60"/>
    <mergeCell ref="BD60:BE60"/>
    <mergeCell ref="BF60:BG60"/>
    <mergeCell ref="BH60:BI60"/>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63:A64"/>
    <mergeCell ref="B64:C64"/>
    <mergeCell ref="D64:E64"/>
    <mergeCell ref="F64:G64"/>
    <mergeCell ref="H64:I64"/>
    <mergeCell ref="J64:K64"/>
    <mergeCell ref="L64:M64"/>
    <mergeCell ref="N64:O64"/>
    <mergeCell ref="P64:Q64"/>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D80:BE80"/>
    <mergeCell ref="BF80:BG80"/>
    <mergeCell ref="BH80:BI80"/>
    <mergeCell ref="BJ80:BK80"/>
    <mergeCell ref="AP80:AQ80"/>
    <mergeCell ref="AR80:AS80"/>
    <mergeCell ref="AT80:AU80"/>
    <mergeCell ref="AV80:AW80"/>
    <mergeCell ref="AX80:AY80"/>
    <mergeCell ref="AZ80:BA80"/>
    <mergeCell ref="BB80:BC80"/>
    <mergeCell ref="A79:A80"/>
    <mergeCell ref="B80:C80"/>
    <mergeCell ref="D80:E80"/>
    <mergeCell ref="F80:G80"/>
    <mergeCell ref="H80:I80"/>
    <mergeCell ref="J80:K80"/>
    <mergeCell ref="L80:M80"/>
  </mergeCells>
  <conditionalFormatting sqref="B13:BL13 B17:BL17 B21:BL21 B25:BL25 B29:BL29 B33:BL33 B37:BL37 B41:BL41 B45:BL45 B49:BL49 B53:BL53 B57:BL57 B61:BL61 B65:BL65 B69:BL69 B73:BL73 B77:BL77 B81:BL81 B85:BL85 B89:BL89">
    <cfRule type="cellIs" dxfId="0"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 priority="2" operator="containsText" text="D,">
      <formula>NOT(ISERROR(SEARCH(("D,"),(D11))))</formula>
    </cfRule>
  </conditionalFormatting>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dataValidations>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formula1>"APLICA PRIMA"</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formula1>0.5</formula1>
    </dataValidation>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formula1>"FALTA,RETARDO,ACUERDO,P SIN GOCE,NO SE CITO,FESTIVO,VACACIONES,INCAPACIDAD,SUSPENSION"</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25"/>
    <col customWidth="1" min="2" max="64" width="15.63"/>
  </cols>
  <sheetData>
    <row r="1">
      <c r="A1" s="1"/>
      <c r="B1" s="1"/>
      <c r="E1" s="1"/>
      <c r="F1" s="1"/>
      <c r="G1" s="1"/>
      <c r="H1" s="2"/>
      <c r="I1" s="2"/>
      <c r="J1" s="1"/>
      <c r="K1" s="1"/>
      <c r="L1" s="1"/>
      <c r="M1" s="1"/>
      <c r="N1" s="1"/>
      <c r="O1" s="1"/>
      <c r="P1" s="1"/>
      <c r="Q1" s="1"/>
      <c r="R1" s="1"/>
      <c r="S1" s="1"/>
      <c r="T1" s="1"/>
      <c r="U1" s="1"/>
      <c r="V1" s="1"/>
      <c r="W1" s="1"/>
      <c r="X1" s="1"/>
      <c r="Y1" s="1"/>
      <c r="Z1" s="1"/>
      <c r="AA1" s="1"/>
      <c r="AB1" s="3"/>
      <c r="AC1" s="2"/>
      <c r="AD1" s="2"/>
      <c r="AE1" s="2"/>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 r="A2" s="1"/>
      <c r="B2" s="1"/>
      <c r="E2" s="1"/>
      <c r="F2" s="1"/>
      <c r="G2" s="1"/>
      <c r="H2" s="2"/>
      <c r="I2" s="2"/>
      <c r="J2" s="1"/>
      <c r="K2" s="1"/>
      <c r="L2" s="1"/>
      <c r="M2" s="1"/>
      <c r="N2" s="1"/>
      <c r="O2" s="1"/>
      <c r="P2" s="1"/>
      <c r="Q2" s="1"/>
      <c r="R2" s="1"/>
      <c r="S2" s="1"/>
      <c r="T2" s="1"/>
      <c r="U2" s="1"/>
      <c r="V2" s="1"/>
      <c r="W2" s="1"/>
      <c r="X2" s="1"/>
      <c r="Y2" s="1"/>
      <c r="Z2" s="1"/>
      <c r="AA2" s="1"/>
      <c r="AB2" s="3"/>
      <c r="AC2" s="2"/>
      <c r="AD2" s="2"/>
      <c r="AE2" s="2"/>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 r="A3" s="2"/>
      <c r="B3" s="1"/>
      <c r="E3" s="1"/>
      <c r="F3" s="1"/>
      <c r="G3" s="1"/>
      <c r="H3" s="2"/>
      <c r="I3" s="2"/>
      <c r="J3" s="1"/>
      <c r="K3" s="1"/>
      <c r="L3" s="1"/>
      <c r="M3" s="1"/>
      <c r="N3" s="1"/>
      <c r="O3" s="1"/>
      <c r="P3" s="1"/>
      <c r="Q3" s="1"/>
      <c r="R3" s="1"/>
      <c r="S3" s="1"/>
      <c r="T3" s="1"/>
      <c r="U3" s="1"/>
      <c r="V3" s="1"/>
      <c r="W3" s="1"/>
      <c r="X3" s="1"/>
      <c r="Y3" s="1"/>
      <c r="Z3" s="1"/>
      <c r="AA3" s="1"/>
      <c r="AB3" s="3"/>
      <c r="AC3" s="2"/>
      <c r="AD3" s="2"/>
      <c r="AE3" s="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 r="A4" s="2"/>
      <c r="B4" s="1"/>
      <c r="E4" s="1"/>
      <c r="F4" s="1"/>
      <c r="G4" s="1"/>
      <c r="H4" s="2"/>
      <c r="I4" s="2"/>
      <c r="J4" s="1"/>
      <c r="K4" s="1"/>
      <c r="L4" s="1"/>
      <c r="M4" s="1"/>
      <c r="N4" s="1"/>
      <c r="O4" s="1"/>
      <c r="P4" s="1"/>
      <c r="Q4" s="1"/>
      <c r="R4" s="1"/>
      <c r="S4" s="1"/>
      <c r="T4" s="1"/>
      <c r="U4" s="1"/>
      <c r="V4" s="1"/>
      <c r="W4" s="1"/>
      <c r="X4" s="1"/>
      <c r="Y4" s="1"/>
      <c r="Z4" s="1"/>
      <c r="AA4" s="1"/>
      <c r="AB4" s="3"/>
      <c r="AC4" s="2"/>
      <c r="AD4" s="2"/>
      <c r="AE4" s="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 r="A5" s="2"/>
      <c r="B5" s="1"/>
      <c r="E5" s="1"/>
      <c r="F5" s="1"/>
      <c r="G5" s="1"/>
      <c r="H5" s="2"/>
      <c r="I5" s="2"/>
      <c r="J5" s="1"/>
      <c r="K5" s="1"/>
      <c r="L5" s="1"/>
      <c r="M5" s="1"/>
      <c r="N5" s="1"/>
      <c r="O5" s="1"/>
      <c r="P5" s="1"/>
      <c r="Q5" s="1"/>
      <c r="R5" s="1"/>
      <c r="S5" s="1"/>
      <c r="T5" s="1"/>
      <c r="U5" s="1"/>
      <c r="V5" s="1"/>
      <c r="W5" s="1"/>
      <c r="X5" s="1"/>
      <c r="Y5" s="1"/>
      <c r="Z5" s="1"/>
      <c r="AA5" s="1"/>
      <c r="AB5" s="3"/>
      <c r="AC5" s="2"/>
      <c r="AD5" s="2"/>
      <c r="AE5" s="2"/>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 r="A6" s="2"/>
      <c r="B6" s="1"/>
      <c r="D6" s="1"/>
      <c r="E6" s="1"/>
      <c r="F6" s="1"/>
      <c r="G6" s="1"/>
      <c r="H6" s="1"/>
      <c r="I6" s="1"/>
      <c r="J6" s="1"/>
      <c r="K6" s="1"/>
      <c r="L6" s="1"/>
      <c r="M6" s="1"/>
      <c r="N6" s="1"/>
      <c r="O6" s="1"/>
      <c r="P6" s="1"/>
      <c r="Q6" s="1"/>
      <c r="R6" s="1"/>
      <c r="S6" s="1"/>
      <c r="T6" s="1"/>
      <c r="U6" s="1"/>
      <c r="V6" s="1"/>
      <c r="W6" s="1"/>
      <c r="X6" s="1"/>
      <c r="Y6" s="1"/>
      <c r="Z6" s="1"/>
      <c r="AA6" s="1"/>
      <c r="AB6" s="3"/>
      <c r="AC6" s="2"/>
      <c r="AD6" s="2"/>
      <c r="AE6" s="2"/>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 r="A7" s="2"/>
      <c r="B7" s="1"/>
      <c r="D7" s="1"/>
      <c r="E7" s="1"/>
      <c r="F7" s="1"/>
      <c r="G7" s="1"/>
      <c r="H7" s="1"/>
      <c r="I7" s="1"/>
      <c r="J7" s="1"/>
      <c r="K7" s="1"/>
      <c r="L7" s="1"/>
      <c r="M7" s="1"/>
      <c r="N7" s="1"/>
      <c r="O7" s="1"/>
      <c r="P7" s="1"/>
      <c r="Q7" s="1"/>
      <c r="R7" s="1"/>
      <c r="S7" s="1"/>
      <c r="T7" s="1"/>
      <c r="U7" s="1"/>
      <c r="V7" s="1"/>
      <c r="W7" s="1"/>
      <c r="X7" s="1"/>
      <c r="Y7" s="1"/>
      <c r="Z7" s="1"/>
      <c r="AA7" s="1"/>
      <c r="AB7" s="3"/>
      <c r="AC7" s="2"/>
      <c r="AD7" s="2"/>
      <c r="AE7" s="2"/>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 r="A8" s="2"/>
      <c r="B8" s="1"/>
      <c r="D8" s="1"/>
      <c r="E8" s="1"/>
      <c r="F8" s="1"/>
      <c r="G8" s="1"/>
      <c r="H8" s="1"/>
      <c r="I8" s="1"/>
      <c r="J8" s="1"/>
      <c r="K8" s="1"/>
      <c r="L8" s="1"/>
      <c r="M8" s="1"/>
      <c r="N8" s="1"/>
      <c r="O8" s="1"/>
      <c r="P8" s="1"/>
      <c r="Q8" s="1"/>
      <c r="R8" s="1"/>
      <c r="S8" s="1"/>
      <c r="T8" s="1"/>
      <c r="U8" s="1"/>
      <c r="V8" s="1"/>
      <c r="W8" s="1"/>
      <c r="X8" s="1"/>
      <c r="Y8" s="1"/>
      <c r="Z8" s="1"/>
      <c r="AA8" s="1"/>
      <c r="AB8" s="3"/>
      <c r="AC8" s="2"/>
      <c r="AD8" s="2"/>
      <c r="AE8" s="2"/>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 r="A9" s="1"/>
      <c r="B9" s="1"/>
      <c r="D9" s="1"/>
      <c r="E9" s="1"/>
      <c r="F9" s="1"/>
      <c r="G9" s="1"/>
      <c r="H9" s="1"/>
      <c r="I9" s="1"/>
      <c r="J9" s="1"/>
      <c r="K9" s="1"/>
      <c r="L9" s="1"/>
      <c r="M9" s="1"/>
      <c r="N9" s="1"/>
      <c r="O9" s="1"/>
      <c r="P9" s="1"/>
      <c r="Q9" s="1"/>
      <c r="R9" s="1"/>
      <c r="S9" s="1"/>
      <c r="T9" s="1"/>
      <c r="U9" s="1"/>
      <c r="V9" s="1"/>
      <c r="W9" s="1"/>
      <c r="X9" s="1"/>
      <c r="Y9" s="1"/>
      <c r="Z9" s="1"/>
      <c r="AA9" s="1"/>
      <c r="AB9" s="3"/>
      <c r="AC9" s="2"/>
      <c r="AD9" s="2"/>
      <c r="AE9" s="2"/>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 r="A10" s="4" t="str">
        <f>IFERROR(__xludf.DUMMYFUNCTION("IMPORTRANGE(""https://docs.google.com/spreadsheets/d/1XZNtPNIL5YqAIeFhs5XCFBvNEkCX8pL94iPzjeOlpsM/edit#gid=809306713"",""PUEBLA!A10:BL100"")"),"NOMBRE")</f>
        <v>NOMBRE</v>
      </c>
      <c r="B10" s="5">
        <f>IFERROR(__xludf.DUMMYFUNCTION("""COMPUTED_VALUE"""),45200.0)</f>
        <v>45200</v>
      </c>
      <c r="C10" s="6"/>
      <c r="D10" s="5">
        <f>IFERROR(__xludf.DUMMYFUNCTION("""COMPUTED_VALUE"""),45201.0)</f>
        <v>45201</v>
      </c>
      <c r="E10" s="6"/>
      <c r="F10" s="5">
        <f>IFERROR(__xludf.DUMMYFUNCTION("""COMPUTED_VALUE"""),45202.0)</f>
        <v>45202</v>
      </c>
      <c r="G10" s="6"/>
      <c r="H10" s="5">
        <f>IFERROR(__xludf.DUMMYFUNCTION("""COMPUTED_VALUE"""),45203.0)</f>
        <v>45203</v>
      </c>
      <c r="I10" s="6"/>
      <c r="J10" s="5">
        <f>IFERROR(__xludf.DUMMYFUNCTION("""COMPUTED_VALUE"""),45204.0)</f>
        <v>45204</v>
      </c>
      <c r="K10" s="6"/>
      <c r="L10" s="5">
        <f>IFERROR(__xludf.DUMMYFUNCTION("""COMPUTED_VALUE"""),45205.0)</f>
        <v>45205</v>
      </c>
      <c r="M10" s="6"/>
      <c r="N10" s="5">
        <f>IFERROR(__xludf.DUMMYFUNCTION("""COMPUTED_VALUE"""),45206.0)</f>
        <v>45206</v>
      </c>
      <c r="O10" s="18" t="str">
        <f>IFERROR(__xludf.DUMMYFUNCTION("""COMPUTED_VALUE"""),"NO SE CITO")</f>
        <v>NO SE CITO</v>
      </c>
      <c r="P10" s="5">
        <f>IFERROR(__xludf.DUMMYFUNCTION("""COMPUTED_VALUE"""),45207.0)</f>
        <v>45207</v>
      </c>
      <c r="Q10" s="6"/>
      <c r="R10" s="5">
        <f>IFERROR(__xludf.DUMMYFUNCTION("""COMPUTED_VALUE"""),45208.0)</f>
        <v>45208</v>
      </c>
      <c r="S10" s="6"/>
      <c r="T10" s="5">
        <f>IFERROR(__xludf.DUMMYFUNCTION("""COMPUTED_VALUE"""),45209.0)</f>
        <v>45209</v>
      </c>
      <c r="U10" s="18"/>
      <c r="V10" s="5">
        <f>IFERROR(__xludf.DUMMYFUNCTION("""COMPUTED_VALUE"""),45210.0)</f>
        <v>45210</v>
      </c>
      <c r="W10" s="18"/>
      <c r="X10" s="5">
        <f>IFERROR(__xludf.DUMMYFUNCTION("""COMPUTED_VALUE"""),45211.0)</f>
        <v>45211</v>
      </c>
      <c r="Y10" s="18"/>
      <c r="Z10" s="5">
        <f>IFERROR(__xludf.DUMMYFUNCTION("""COMPUTED_VALUE"""),45212.0)</f>
        <v>45212</v>
      </c>
      <c r="AA10" s="18"/>
      <c r="AB10" s="5">
        <f>IFERROR(__xludf.DUMMYFUNCTION("""COMPUTED_VALUE"""),45213.0)</f>
        <v>45213</v>
      </c>
      <c r="AC10" s="18"/>
      <c r="AD10" s="5">
        <f>IFERROR(__xludf.DUMMYFUNCTION("""COMPUTED_VALUE"""),45214.0)</f>
        <v>45214</v>
      </c>
      <c r="AE10" s="18"/>
      <c r="AF10" s="5">
        <f>IFERROR(__xludf.DUMMYFUNCTION("""COMPUTED_VALUE"""),45215.0)</f>
        <v>45215</v>
      </c>
      <c r="AG10" s="18"/>
      <c r="AH10" s="5">
        <f>IFERROR(__xludf.DUMMYFUNCTION("""COMPUTED_VALUE"""),45216.0)</f>
        <v>45216</v>
      </c>
      <c r="AI10" s="18"/>
      <c r="AJ10" s="5">
        <f>IFERROR(__xludf.DUMMYFUNCTION("""COMPUTED_VALUE"""),45217.0)</f>
        <v>45217</v>
      </c>
      <c r="AK10" s="18"/>
      <c r="AL10" s="5">
        <f>IFERROR(__xludf.DUMMYFUNCTION("""COMPUTED_VALUE"""),45218.0)</f>
        <v>45218</v>
      </c>
      <c r="AM10" s="18" t="str">
        <f>IFERROR(__xludf.DUMMYFUNCTION("""COMPUTED_VALUE"""),"VACACIONES")</f>
        <v>VACACIONES</v>
      </c>
      <c r="AN10" s="5">
        <f>IFERROR(__xludf.DUMMYFUNCTION("""COMPUTED_VALUE"""),45219.0)</f>
        <v>45219</v>
      </c>
      <c r="AO10" s="18" t="str">
        <f>IFERROR(__xludf.DUMMYFUNCTION("""COMPUTED_VALUE"""),"VACACIONES")</f>
        <v>VACACIONES</v>
      </c>
      <c r="AP10" s="5">
        <f>IFERROR(__xludf.DUMMYFUNCTION("""COMPUTED_VALUE"""),45220.0)</f>
        <v>45220</v>
      </c>
      <c r="AQ10" s="18"/>
      <c r="AR10" s="5">
        <f>IFERROR(__xludf.DUMMYFUNCTION("""COMPUTED_VALUE"""),45221.0)</f>
        <v>45221</v>
      </c>
      <c r="AS10" s="18"/>
      <c r="AT10" s="5">
        <f>IFERROR(__xludf.DUMMYFUNCTION("""COMPUTED_VALUE"""),45222.0)</f>
        <v>45222</v>
      </c>
      <c r="AU10" s="18"/>
      <c r="AV10" s="5">
        <f>IFERROR(__xludf.DUMMYFUNCTION("""COMPUTED_VALUE"""),45223.0)</f>
        <v>45223</v>
      </c>
      <c r="AW10" s="18"/>
      <c r="AX10" s="5">
        <f>IFERROR(__xludf.DUMMYFUNCTION("""COMPUTED_VALUE"""),45224.0)</f>
        <v>45224</v>
      </c>
      <c r="AY10" s="18"/>
      <c r="AZ10" s="5">
        <f>IFERROR(__xludf.DUMMYFUNCTION("""COMPUTED_VALUE"""),45225.0)</f>
        <v>45225</v>
      </c>
      <c r="BA10" s="18"/>
      <c r="BB10" s="5">
        <f>IFERROR(__xludf.DUMMYFUNCTION("""COMPUTED_VALUE"""),45226.0)</f>
        <v>45226</v>
      </c>
      <c r="BC10" s="18"/>
      <c r="BD10" s="5">
        <f>IFERROR(__xludf.DUMMYFUNCTION("""COMPUTED_VALUE"""),45227.0)</f>
        <v>45227</v>
      </c>
      <c r="BE10" s="18" t="str">
        <f>IFERROR(__xludf.DUMMYFUNCTION("""COMPUTED_VALUE"""),"NO SE CITO")</f>
        <v>NO SE CITO</v>
      </c>
      <c r="BF10" s="5">
        <f>IFERROR(__xludf.DUMMYFUNCTION("""COMPUTED_VALUE"""),45228.0)</f>
        <v>45228</v>
      </c>
      <c r="BG10" s="18"/>
      <c r="BH10" s="5">
        <f>IFERROR(__xludf.DUMMYFUNCTION("""COMPUTED_VALUE"""),45229.0)</f>
        <v>45229</v>
      </c>
      <c r="BI10" s="18"/>
      <c r="BJ10" s="5">
        <f>IFERROR(__xludf.DUMMYFUNCTION("""COMPUTED_VALUE"""),45230.0)</f>
        <v>45230</v>
      </c>
      <c r="BK10" s="18"/>
      <c r="BL10" s="7" t="str">
        <f>IFERROR(__xludf.DUMMYFUNCTION("""COMPUTED_VALUE"""),"HORAS EXTRA")</f>
        <v>HORAS EXTRA</v>
      </c>
    </row>
    <row r="11">
      <c r="A11" s="8" t="str">
        <f>IFERROR(__xludf.DUMMYFUNCTION("""COMPUTED_VALUE"""),"MAURICIO LARA")</f>
        <v>MAURICIO LARA</v>
      </c>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10"/>
    </row>
    <row r="12" ht="78.0" customHeight="1">
      <c r="B12" s="11"/>
      <c r="D12" s="11" t="str">
        <f>IFERROR(__xludf.DUMMYFUNCTION("""COMPUTED_VALUE"""),"-Se va a traer material y flike a dhl.")</f>
        <v>-Se va a traer material y flike a dhl.</v>
      </c>
      <c r="F12" s="11" t="str">
        <f>IFERROR(__xludf.DUMMYFUNCTION("""COMPUTED_VALUE"""),"-Certificación de F.O. de procesos a subestación de automatización.")</f>
        <v>-Certificación de F.O. de procesos a subestación de automatización.</v>
      </c>
      <c r="H12" s="11" t="str">
        <f>IFERROR(__xludf.DUMMYFUNCTION("""COMPUTED_VALUE"""),"-Certificación de F.O. de sala eléctrica del volcador de automatización.")</f>
        <v>-Certificación de F.O. de sala eléctrica del volcador de automatización.</v>
      </c>
      <c r="J12" s="11" t="str">
        <f>IFERROR(__xludf.DUMMYFUNCTION("""COMPUTED_VALUE"""),"-Instalación de cable utp para cámara del estante 7 en laminación de Cerón.")</f>
        <v>-Instalación de cable utp para cámara del estante 7 en laminación de Cerón.</v>
      </c>
      <c r="L12" s="11" t="str">
        <f>IFERROR(__xludf.DUMMYFUNCTION("""COMPUTED_VALUE"""),"-Instalación de jumper de F.O. en procesos.                                                                   -Revisión de F.O. de Portillo en laminación.")</f>
        <v>-Instalación de jumper de F.O. en procesos.                                                                   -Revisión de F.O. de Portillo en laminación.</v>
      </c>
      <c r="N12" s="11"/>
      <c r="P12" s="11"/>
      <c r="R12" s="11" t="str">
        <f>IFERROR(__xludf.DUMMYFUNCTION("""COMPUTED_VALUE"""),"-Se realiza levantamiento en cuarto de calidad para dar de alta el NVR y CPU del iba en laminación del Ing Portillo.")</f>
        <v>-Se realiza levantamiento en cuarto de calidad para dar de alta el NVR y CPU del iba en laminación del Ing Portillo.</v>
      </c>
      <c r="T12" s="11" t="str">
        <f>IFERROR(__xludf.DUMMYFUNCTION("""COMPUTED_VALUE"""),"-Se revisa enlace de torre de gas a la caseta chatarra, se restablece, de Valeria Puga.                                                         -Se lleva fluke a DHL para envio a Monterrey con Luis y los cartuchos a México para calibración.")</f>
        <v>-Se revisa enlace de torre de gas a la caseta chatarra, se restablece, de Valeria Puga.                                                         -Se lleva fluke a DHL para envio a Monterrey con Luis y los cartuchos a México para calibración.</v>
      </c>
      <c r="V12" s="11" t="str">
        <f>IFERROR(__xludf.DUMMYFUNCTION("""COMPUTED_VALUE"""),"- Se realizan permisos para mantenimeinto de cámaras en zona de piletas, pero se suspende por el clima.                                                                            - Se realiza la instalación de la antena de la caseta de chatarra de Valeria"&amp;" Puega.                                                                     - Se va a traer material a Home Depot.")</f>
        <v>- Se realizan permisos para mantenimeinto de cámaras en zona de piletas, pero se suspende por el clima.                                                                            - Se realiza la instalación de la antena de la caseta de chatarra de Valeria Puega.                                                                     - Se va a traer material a Home Depot.</v>
      </c>
      <c r="X12" s="11" t="str">
        <f>IFERROR(__xludf.DUMMYFUNCTION("""COMPUTED_VALUE"""),"-Configuración de cámara del estante #7 en laminación de Cerón.                                                   -Instalación de accesorios y CPU del iba en el cuarto de calidad de Portillo en laminación.")</f>
        <v>-Configuración de cámara del estante #7 en laminación de Cerón.                                                   -Instalación de accesorios y CPU del iba en el cuarto de calidad de Portillo en laminación.</v>
      </c>
      <c r="Z12" s="11" t="str">
        <f>IFERROR(__xludf.DUMMYFUNCTION("""COMPUTED_VALUE"""),"-Mantenimiento de cámaras, cancelado por la lluvia en patio de chatarra.                                          -Revisión de cable utp del orbis en laminación. ")</f>
        <v>-Mantenimiento de cámaras, cancelado por la lluvia en patio de chatarra.                                          -Revisión de cable utp del orbis en laminación. </v>
      </c>
      <c r="AB12" s="11" t="str">
        <f>IFERROR(__xludf.DUMMYFUNCTION("""COMPUTED_VALUE"""),"-Mantenimiento de cámaras, cancelado por la velocidad del viento en patio de chatarra.                                          -Revisión de cable utp del orbis en laminación. ")</f>
        <v>-Mantenimiento de cámaras, cancelado por la velocidad del viento en patio de chatarra.                                          -Revisión de cable utp del orbis en laminación. </v>
      </c>
      <c r="AD12" s="11"/>
      <c r="AF12" s="11" t="str">
        <f>IFERROR(__xludf.DUMMYFUNCTION("""COMPUTED_VALUE"""),"-Se va a traer el EPP a DHL.                                                                        -Se va a traer material a syscom.")</f>
        <v>-Se va a traer el EPP a DHL.                                                                        -Se va a traer material a syscom.</v>
      </c>
      <c r="AH12" s="11" t="str">
        <f>IFERROR(__xludf.DUMMYFUNCTION("""COMPUTED_VALUE"""),"-Se va con usuarios para darle seguimiento a cotizaciones atrasadas.                                                            - Se revisan daños de cámara de logistica atras del totem por golpe con trailer.")</f>
        <v>-Se va con usuarios para darle seguimiento a cotizaciones atrasadas.                                                            - Se revisan daños de cámara de logistica atras del totem por golpe con trailer.</v>
      </c>
      <c r="AJ12" s="11" t="str">
        <f>IFERROR(__xludf.DUMMYFUNCTION("""COMPUTED_VALUE"""),"-Se revisa cámara termografica de acaeria de Uriel Mendez.                                                           -Se revisa CPU del cuarto de calidad para instalar los drivers.")</f>
        <v>-Se revisa cámara termografica de acaeria de Uriel Mendez.                                                           -Se revisa CPU del cuarto de calidad para instalar los drivers.</v>
      </c>
      <c r="AL12" s="11"/>
      <c r="AN12" s="11"/>
      <c r="AP12" s="11" t="str">
        <f>IFERROR(__xludf.DUMMYFUNCTION("""COMPUTED_VALUE"""),"-Se mandan montos generados de la semana.")</f>
        <v>-Se mandan montos generados de la semana.</v>
      </c>
      <c r="AR12" s="11"/>
      <c r="AT12" s="11" t="str">
        <f>IFERROR(__xludf.DUMMYFUNCTION("""COMPUTED_VALUE"""),"-Se va a traer material a Home depot.")</f>
        <v>-Se va a traer material a Home depot.</v>
      </c>
      <c r="AV12" s="11" t="str">
        <f>IFERROR(__xludf.DUMMYFUNCTION("""COMPUTED_VALUE"""),"-Instalación de tuberia en redi para cámaras del inge Hiamin.")</f>
        <v>-Instalación de tuberia en redi para cámaras del inge Hiamin.</v>
      </c>
      <c r="AX12" s="11" t="str">
        <f>IFERROR(__xludf.DUMMYFUNCTION("""COMPUTED_VALUE"""),"-Se reactivan cámaras del mimico.                                                        -Se revisa cámara ambiental.                                                                                -Se asignan  IP al NVR de laminación del cuarto de calidad"&amp;" del Inge Protillo.")</f>
        <v>-Se reactivan cámaras del mimico.                                                        -Se revisa cámara ambiental.                                                                                -Se asignan  IP al NVR de laminación del cuarto de calidad del Inge Protillo.</v>
      </c>
      <c r="AZ12" s="11" t="str">
        <f>IFERROR(__xludf.DUMMYFUNCTION("""COMPUTED_VALUE"""),"-Instalación de tuberia en Redi para cámaras del inge Hiamín.                                                         -Manteniemiento de cámara ambiental patio de chatarra de Uriel Mendez.")</f>
        <v>-Instalación de tuberia en Redi para cámaras del inge Hiamín.                                                         -Manteniemiento de cámara ambiental patio de chatarra de Uriel Mendez.</v>
      </c>
      <c r="BB12" s="11" t="str">
        <f>IFERROR(__xludf.DUMMYFUNCTION("""COMPUTED_VALUE"""),"-Se va por material a syscom.                                                                          -Se revisa switch caido de torre de gas.")</f>
        <v>-Se va por material a syscom.                                                                          -Se revisa switch caido de torre de gas.</v>
      </c>
      <c r="BD12" s="11"/>
      <c r="BF12" s="11"/>
      <c r="BH12" s="11" t="str">
        <f>IFERROR(__xludf.DUMMYFUNCTION("""COMPUTED_VALUE"""),"-Viaje al cedis Tultitlan para levantamiento de 11 cámaras de con el ing Wilfredo.")</f>
        <v>-Viaje al cedis Tultitlan para levantamiento de 11 cámaras de con el ing Wilfredo.</v>
      </c>
      <c r="BJ12" s="11" t="str">
        <f>IFERROR(__xludf.DUMMYFUNCTION("""COMPUTED_VALUE"""),"-Se realiza instalación de tuberia en redi para cámara del ing. Hiamin.")</f>
        <v>-Se realiza instalación de tuberia en redi para cámara del ing. Hiamin.</v>
      </c>
      <c r="BL12" s="10"/>
    </row>
    <row r="13">
      <c r="A13" s="12" t="str">
        <f>IFERROR(__xludf.DUMMYFUNCTION("""COMPUTED_VALUE"""),"HORAS EXTRA/PRIMA ALIMENTICIA")</f>
        <v>HORAS EXTRA/PRIMA ALIMENTICIA</v>
      </c>
      <c r="B13" s="13"/>
      <c r="C13" s="13"/>
      <c r="D13" s="13"/>
      <c r="E13" s="13"/>
      <c r="F13" s="13"/>
      <c r="G13" s="13"/>
      <c r="H13" s="13"/>
      <c r="I13" s="13"/>
      <c r="J13" s="13">
        <f>IFERROR(__xludf.DUMMYFUNCTION("""COMPUTED_VALUE"""),1.0)</f>
        <v>1</v>
      </c>
      <c r="K13" s="13"/>
      <c r="L13" s="13"/>
      <c r="M13" s="13"/>
      <c r="N13" s="13"/>
      <c r="O13" s="13"/>
      <c r="P13" s="13"/>
      <c r="Q13" s="13"/>
      <c r="R13" s="13"/>
      <c r="S13" s="13"/>
      <c r="T13" s="13"/>
      <c r="U13" s="13"/>
      <c r="V13" s="13">
        <f>IFERROR(__xludf.DUMMYFUNCTION("""COMPUTED_VALUE"""),1.0)</f>
        <v>1</v>
      </c>
      <c r="W13" s="13"/>
      <c r="X13" s="13"/>
      <c r="Y13" s="13"/>
      <c r="Z13" s="13">
        <f>IFERROR(__xludf.DUMMYFUNCTION("""COMPUTED_VALUE"""),0.5)</f>
        <v>0.5</v>
      </c>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f>IFERROR(__xludf.DUMMYFUNCTION("""COMPUTED_VALUE"""),4.5)</f>
        <v>4.5</v>
      </c>
      <c r="BI13" s="13"/>
      <c r="BJ13" s="13"/>
      <c r="BK13" s="13"/>
      <c r="BL13" s="1">
        <f>IFERROR(__xludf.DUMMYFUNCTION("""COMPUTED_VALUE"""),7.0)</f>
        <v>7</v>
      </c>
    </row>
    <row r="14">
      <c r="A14" s="4" t="str">
        <f>IFERROR(__xludf.DUMMYFUNCTION("""COMPUTED_VALUE"""),"NOMBRE")</f>
        <v>NOMBRE</v>
      </c>
      <c r="B14" s="5">
        <f>IFERROR(__xludf.DUMMYFUNCTION("""COMPUTED_VALUE"""),45200.0)</f>
        <v>45200</v>
      </c>
      <c r="C14" s="6"/>
      <c r="D14" s="5">
        <f>IFERROR(__xludf.DUMMYFUNCTION("""COMPUTED_VALUE"""),45201.0)</f>
        <v>45201</v>
      </c>
      <c r="E14" s="6" t="str">
        <f>IFERROR(__xludf.DUMMYFUNCTION("""COMPUTED_VALUE"""),"VACACIONES")</f>
        <v>VACACIONES</v>
      </c>
      <c r="F14" s="5">
        <f>IFERROR(__xludf.DUMMYFUNCTION("""COMPUTED_VALUE"""),45202.0)</f>
        <v>45202</v>
      </c>
      <c r="G14" s="6"/>
      <c r="H14" s="5">
        <f>IFERROR(__xludf.DUMMYFUNCTION("""COMPUTED_VALUE"""),45203.0)</f>
        <v>45203</v>
      </c>
      <c r="I14" s="6"/>
      <c r="J14" s="5">
        <f>IFERROR(__xludf.DUMMYFUNCTION("""COMPUTED_VALUE"""),45204.0)</f>
        <v>45204</v>
      </c>
      <c r="K14" s="6"/>
      <c r="L14" s="5">
        <f>IFERROR(__xludf.DUMMYFUNCTION("""COMPUTED_VALUE"""),45205.0)</f>
        <v>45205</v>
      </c>
      <c r="M14" s="6"/>
      <c r="N14" s="5">
        <f>IFERROR(__xludf.DUMMYFUNCTION("""COMPUTED_VALUE"""),45206.0)</f>
        <v>45206</v>
      </c>
      <c r="O14" s="18" t="str">
        <f>IFERROR(__xludf.DUMMYFUNCTION("""COMPUTED_VALUE"""),"NO SE CITO")</f>
        <v>NO SE CITO</v>
      </c>
      <c r="P14" s="5">
        <f>IFERROR(__xludf.DUMMYFUNCTION("""COMPUTED_VALUE"""),45207.0)</f>
        <v>45207</v>
      </c>
      <c r="Q14" s="6"/>
      <c r="R14" s="5">
        <f>IFERROR(__xludf.DUMMYFUNCTION("""COMPUTED_VALUE"""),45208.0)</f>
        <v>45208</v>
      </c>
      <c r="S14" s="6"/>
      <c r="T14" s="5">
        <f>IFERROR(__xludf.DUMMYFUNCTION("""COMPUTED_VALUE"""),45209.0)</f>
        <v>45209</v>
      </c>
      <c r="U14" s="18"/>
      <c r="V14" s="5">
        <f>IFERROR(__xludf.DUMMYFUNCTION("""COMPUTED_VALUE"""),45210.0)</f>
        <v>45210</v>
      </c>
      <c r="W14" s="18"/>
      <c r="X14" s="5">
        <f>IFERROR(__xludf.DUMMYFUNCTION("""COMPUTED_VALUE"""),45211.0)</f>
        <v>45211</v>
      </c>
      <c r="Y14" s="18"/>
      <c r="Z14" s="5">
        <f>IFERROR(__xludf.DUMMYFUNCTION("""COMPUTED_VALUE"""),45212.0)</f>
        <v>45212</v>
      </c>
      <c r="AA14" s="18"/>
      <c r="AB14" s="5">
        <f>IFERROR(__xludf.DUMMYFUNCTION("""COMPUTED_VALUE"""),45213.0)</f>
        <v>45213</v>
      </c>
      <c r="AC14" s="18"/>
      <c r="AD14" s="5">
        <f>IFERROR(__xludf.DUMMYFUNCTION("""COMPUTED_VALUE"""),45214.0)</f>
        <v>45214</v>
      </c>
      <c r="AE14" s="18"/>
      <c r="AF14" s="5">
        <f>IFERROR(__xludf.DUMMYFUNCTION("""COMPUTED_VALUE"""),45215.0)</f>
        <v>45215</v>
      </c>
      <c r="AG14" s="18"/>
      <c r="AH14" s="5">
        <f>IFERROR(__xludf.DUMMYFUNCTION("""COMPUTED_VALUE"""),45216.0)</f>
        <v>45216</v>
      </c>
      <c r="AI14" s="18"/>
      <c r="AJ14" s="5">
        <f>IFERROR(__xludf.DUMMYFUNCTION("""COMPUTED_VALUE"""),45217.0)</f>
        <v>45217</v>
      </c>
      <c r="AK14" s="18"/>
      <c r="AL14" s="5">
        <f>IFERROR(__xludf.DUMMYFUNCTION("""COMPUTED_VALUE"""),45218.0)</f>
        <v>45218</v>
      </c>
      <c r="AM14" s="18"/>
      <c r="AN14" s="5">
        <f>IFERROR(__xludf.DUMMYFUNCTION("""COMPUTED_VALUE"""),45219.0)</f>
        <v>45219</v>
      </c>
      <c r="AO14" s="18"/>
      <c r="AP14" s="5">
        <f>IFERROR(__xludf.DUMMYFUNCTION("""COMPUTED_VALUE"""),45220.0)</f>
        <v>45220</v>
      </c>
      <c r="AQ14" s="18" t="str">
        <f>IFERROR(__xludf.DUMMYFUNCTION("""COMPUTED_VALUE"""),"NO SE CITO")</f>
        <v>NO SE CITO</v>
      </c>
      <c r="AR14" s="5">
        <f>IFERROR(__xludf.DUMMYFUNCTION("""COMPUTED_VALUE"""),45221.0)</f>
        <v>45221</v>
      </c>
      <c r="AS14" s="18"/>
      <c r="AT14" s="5">
        <f>IFERROR(__xludf.DUMMYFUNCTION("""COMPUTED_VALUE"""),45222.0)</f>
        <v>45222</v>
      </c>
      <c r="AU14" s="18"/>
      <c r="AV14" s="5">
        <f>IFERROR(__xludf.DUMMYFUNCTION("""COMPUTED_VALUE"""),45223.0)</f>
        <v>45223</v>
      </c>
      <c r="AW14" s="18"/>
      <c r="AX14" s="5">
        <f>IFERROR(__xludf.DUMMYFUNCTION("""COMPUTED_VALUE"""),45224.0)</f>
        <v>45224</v>
      </c>
      <c r="AY14" s="18"/>
      <c r="AZ14" s="5">
        <f>IFERROR(__xludf.DUMMYFUNCTION("""COMPUTED_VALUE"""),45225.0)</f>
        <v>45225</v>
      </c>
      <c r="BA14" s="18"/>
      <c r="BB14" s="5">
        <f>IFERROR(__xludf.DUMMYFUNCTION("""COMPUTED_VALUE"""),45226.0)</f>
        <v>45226</v>
      </c>
      <c r="BC14" s="18"/>
      <c r="BD14" s="5">
        <f>IFERROR(__xludf.DUMMYFUNCTION("""COMPUTED_VALUE"""),45227.0)</f>
        <v>45227</v>
      </c>
      <c r="BE14" s="18" t="str">
        <f>IFERROR(__xludf.DUMMYFUNCTION("""COMPUTED_VALUE"""),"NO SE CITO")</f>
        <v>NO SE CITO</v>
      </c>
      <c r="BF14" s="5">
        <f>IFERROR(__xludf.DUMMYFUNCTION("""COMPUTED_VALUE"""),45228.0)</f>
        <v>45228</v>
      </c>
      <c r="BG14" s="18"/>
      <c r="BH14" s="5">
        <f>IFERROR(__xludf.DUMMYFUNCTION("""COMPUTED_VALUE"""),45229.0)</f>
        <v>45229</v>
      </c>
      <c r="BI14" s="18"/>
      <c r="BJ14" s="5">
        <f>IFERROR(__xludf.DUMMYFUNCTION("""COMPUTED_VALUE"""),45230.0)</f>
        <v>45230</v>
      </c>
      <c r="BK14" s="18"/>
      <c r="BL14" s="7" t="str">
        <f>IFERROR(__xludf.DUMMYFUNCTION("""COMPUTED_VALUE"""),"HORAS EXTRA")</f>
        <v>HORAS EXTRA</v>
      </c>
    </row>
    <row r="15">
      <c r="A15" s="8" t="str">
        <f>IFERROR(__xludf.DUMMYFUNCTION("""COMPUTED_VALUE"""),"RAMIRO OLIVARES")</f>
        <v>RAMIRO OLIVARES</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10"/>
    </row>
    <row r="16" ht="79.5" customHeight="1">
      <c r="B16" s="11"/>
      <c r="D16" s="11"/>
      <c r="F16" s="11" t="str">
        <f>IFERROR(__xludf.DUMMYFUNCTION("""COMPUTED_VALUE"""),"-Certificación de F.O. de procesos a subestación de automatización.")</f>
        <v>-Certificación de F.O. de procesos a subestación de automatización.</v>
      </c>
      <c r="H16" s="11" t="str">
        <f>IFERROR(__xludf.DUMMYFUNCTION("""COMPUTED_VALUE"""),"-Certificación de F.O. de sala eléctrica del volcador de automatización.")</f>
        <v>-Certificación de F.O. de sala eléctrica del volcador de automatización.</v>
      </c>
      <c r="J16" s="11" t="str">
        <f>IFERROR(__xludf.DUMMYFUNCTION("""COMPUTED_VALUE"""),"-Instalación de cable utp para cámara del estante 7 en laminación de Cerón.")</f>
        <v>-Instalación de cable utp para cámara del estante 7 en laminación de Cerón.</v>
      </c>
      <c r="L16" s="11" t="str">
        <f>IFERROR(__xludf.DUMMYFUNCTION("""COMPUTED_VALUE"""),"-Instalación de jumper de F.O. en procesos.                                                                   -Revisión de F.O. de Portillo en laminación.")</f>
        <v>-Instalación de jumper de F.O. en procesos.                                                                   -Revisión de F.O. de Portillo en laminación.</v>
      </c>
      <c r="N16" s="11"/>
      <c r="P16" s="11"/>
      <c r="R16" s="11" t="str">
        <f>IFERROR(__xludf.DUMMYFUNCTION("""COMPUTED_VALUE"""),"-Se realiza levantamiento en cuarto de calidad para dar de alta el NVR y CPU del iba en laminación del Ing Portillo.")</f>
        <v>-Se realiza levantamiento en cuarto de calidad para dar de alta el NVR y CPU del iba en laminación del Ing Portillo.</v>
      </c>
      <c r="T16" s="11" t="str">
        <f>IFERROR(__xludf.DUMMYFUNCTION("""COMPUTED_VALUE"""),"-Se revisa enlace de torre de gas a la caseta chatarra, se restablece, de Valeria Puga.")</f>
        <v>-Se revisa enlace de torre de gas a la caseta chatarra, se restablece, de Valeria Puga.</v>
      </c>
      <c r="V16" s="11" t="str">
        <f>IFERROR(__xludf.DUMMYFUNCTION("""COMPUTED_VALUE"""),"- Se realizan permisos para mantenimeinto de cámaras en zona de piletas, pero se suspende por el clima.                                                                            - Se realiza la instalación de la antena de la caseta de chatarra de Valeria"&amp;" Puega.                                                                     - Se restablece pluma de báscula del ing. Zamora.")</f>
        <v>- Se realizan permisos para mantenimeinto de cámaras en zona de piletas, pero se suspende por el clima.                                                                            - Se realiza la instalación de la antena de la caseta de chatarra de Valeria Puega.                                                                     - Se restablece pluma de báscula del ing. Zamora.</v>
      </c>
      <c r="X16" s="11" t="str">
        <f>IFERROR(__xludf.DUMMYFUNCTION("""COMPUTED_VALUE"""),"-Configuración de cámara del estante #7 en laminación de Cerón.                                                   -Instalación de accesorios y CPU del iba en el cuarto de calidad de Portillo en laminación.")</f>
        <v>-Configuración de cámara del estante #7 en laminación de Cerón.                                                   -Instalación de accesorios y CPU del iba en el cuarto de calidad de Portillo en laminación.</v>
      </c>
      <c r="Z16" s="11" t="str">
        <f>IFERROR(__xludf.DUMMYFUNCTION("""COMPUTED_VALUE"""),"-Mantenimiento de cámaras, cancelado por la lluvia en patio de chatarra.                                          -Revisión de cable utp del orbis en laminación. ")</f>
        <v>-Mantenimiento de cámaras, cancelado por la lluvia en patio de chatarra.                                          -Revisión de cable utp del orbis en laminación. </v>
      </c>
      <c r="AB16" s="11" t="str">
        <f>IFERROR(__xludf.DUMMYFUNCTION("""COMPUTED_VALUE"""),"-Mantenimiento de cámaras, cancelado por la velocidad del viento en patio de chatarra.                                          -Revisión de cable utp del orbis en laminación. ")</f>
        <v>-Mantenimiento de cámaras, cancelado por la velocidad del viento en patio de chatarra.                                          -Revisión de cable utp del orbis en laminación. </v>
      </c>
      <c r="AD16" s="11"/>
      <c r="AF16" s="11" t="str">
        <f>IFERROR(__xludf.DUMMYFUNCTION("""COMPUTED_VALUE"""),"-Se revisa la trayectoria para instalar el cable utp en laminación de Gerardo Perez")</f>
        <v>-Se revisa la trayectoria para instalar el cable utp en laminación de Gerardo Perez</v>
      </c>
      <c r="AH16" s="11" t="str">
        <f>IFERROR(__xludf.DUMMYFUNCTION("""COMPUTED_VALUE"""),"-Se va con usuarios para darle seguimiento a cotizaciones atrasadas.                                                            - Se revisan daños de cámara de logistica atras del totem por golpe con trailer.")</f>
        <v>-Se va con usuarios para darle seguimiento a cotizaciones atrasadas.                                                            - Se revisan daños de cámara de logistica atras del totem por golpe con trailer.</v>
      </c>
      <c r="AJ16" s="11" t="str">
        <f>IFERROR(__xludf.DUMMYFUNCTION("""COMPUTED_VALUE"""),"-Se revisa cámara termografica de acaeria de Uriel Mendez.                                                           -Se revisa CPU del cuarto de calidad para instalar los drivers.")</f>
        <v>-Se revisa cámara termografica de acaeria de Uriel Mendez.                                                           -Se revisa CPU del cuarto de calidad para instalar los drivers.</v>
      </c>
      <c r="AL16" s="11" t="str">
        <f>IFERROR(__xludf.DUMMYFUNCTION("""COMPUTED_VALUE"""),"-Mantenimieto de cámara patio escoria y zona de piletas de Valeria.")</f>
        <v>-Mantenimieto de cámara patio escoria y zona de piletas de Valeria.</v>
      </c>
      <c r="AN16" s="11" t="str">
        <f>IFERROR(__xludf.DUMMYFUNCTION("""COMPUTED_VALUE"""),"-Mantenimeito de cámara de zona de piletas y patio de chatarra de Valeria Puga.")</f>
        <v>-Mantenimeito de cámara de zona de piletas y patio de chatarra de Valeria Puga.</v>
      </c>
      <c r="AP16" s="11"/>
      <c r="AR16" s="11"/>
      <c r="AT16" s="11" t="str">
        <f>IFERROR(__xludf.DUMMYFUNCTION("""COMPUTED_VALUE"""),"-Se revisa el área para la instalación de tuberia en Redi del inge Hiamin.")</f>
        <v>-Se revisa el área para la instalación de tuberia en Redi del inge Hiamin.</v>
      </c>
      <c r="AV16" s="11" t="str">
        <f>IFERROR(__xludf.DUMMYFUNCTION("""COMPUTED_VALUE"""),"-Instalación de tuberia en redi para cámaras del inge Hiamin.")</f>
        <v>-Instalación de tuberia en redi para cámaras del inge Hiamin.</v>
      </c>
      <c r="AX16" s="11" t="str">
        <f>IFERROR(__xludf.DUMMYFUNCTION("""COMPUTED_VALUE"""),"-Instalación de tuberia en redi para cámaras del inge Hiamin.")</f>
        <v>-Instalación de tuberia en redi para cámaras del inge Hiamin.</v>
      </c>
      <c r="AZ16" s="11" t="str">
        <f>IFERROR(__xludf.DUMMYFUNCTION("""COMPUTED_VALUE"""),"-Se inicia ponchado de  F.O. de una punta de Redi del ing. Osorio")</f>
        <v>-Se inicia ponchado de  F.O. de una punta de Redi del ing. Osorio</v>
      </c>
      <c r="BB16" s="11" t="str">
        <f>IFERROR(__xludf.DUMMYFUNCTION("""COMPUTED_VALUE"""),"-Se configuran los 8 enlaces para Redi del ing. Hiamín y se instalan.")</f>
        <v>-Se configuran los 8 enlaces para Redi del ing. Hiamín y se instalan.</v>
      </c>
      <c r="BD16" s="11"/>
      <c r="BF16" s="11"/>
      <c r="BH16" s="11" t="str">
        <f>IFERROR(__xludf.DUMMYFUNCTION("""COMPUTED_VALUE"""),"-Se termina de instalar tuberia en el pulpito de redi para los AP de Hiamin.")</f>
        <v>-Se termina de instalar tuberia en el pulpito de redi para los AP de Hiamin.</v>
      </c>
      <c r="BJ16" s="11" t="str">
        <f>IFERROR(__xludf.DUMMYFUNCTION("""COMPUTED_VALUE"""),"-Se realiza instalación de tuberia en redi para cámara del ing. Hiamin.")</f>
        <v>-Se realiza instalación de tuberia en redi para cámara del ing. Hiamin.</v>
      </c>
      <c r="BL16" s="10"/>
    </row>
    <row r="17">
      <c r="A17" s="12" t="str">
        <f>IFERROR(__xludf.DUMMYFUNCTION("""COMPUTED_VALUE"""),"HORAS EXTRA/PRIMA ALIMENTICIA")</f>
        <v>HORAS EXTRA/PRIMA ALIMENTICIA</v>
      </c>
      <c r="B17" s="13"/>
      <c r="C17" s="13"/>
      <c r="D17" s="13"/>
      <c r="E17" s="13"/>
      <c r="F17" s="13"/>
      <c r="G17" s="13"/>
      <c r="H17" s="13"/>
      <c r="I17" s="13"/>
      <c r="J17" s="13">
        <f>IFERROR(__xludf.DUMMYFUNCTION("""COMPUTED_VALUE"""),1.0)</f>
        <v>1</v>
      </c>
      <c r="K17" s="13"/>
      <c r="L17" s="13"/>
      <c r="M17" s="13"/>
      <c r="N17" s="13"/>
      <c r="O17" s="13"/>
      <c r="P17" s="13"/>
      <c r="Q17" s="13"/>
      <c r="R17" s="13"/>
      <c r="S17" s="13"/>
      <c r="T17" s="13"/>
      <c r="U17" s="13"/>
      <c r="V17" s="13">
        <f>IFERROR(__xludf.DUMMYFUNCTION("""COMPUTED_VALUE"""),1.0)</f>
        <v>1</v>
      </c>
      <c r="W17" s="13"/>
      <c r="X17" s="13"/>
      <c r="Y17" s="13"/>
      <c r="Z17" s="13">
        <f>IFERROR(__xludf.DUMMYFUNCTION("""COMPUTED_VALUE"""),0.5)</f>
        <v>0.5</v>
      </c>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
        <f>IFERROR(__xludf.DUMMYFUNCTION("""COMPUTED_VALUE"""),2.5)</f>
        <v>2.5</v>
      </c>
    </row>
    <row r="18">
      <c r="A18" s="4" t="str">
        <f>IFERROR(__xludf.DUMMYFUNCTION("""COMPUTED_VALUE"""),"NOMBRE")</f>
        <v>NOMBRE</v>
      </c>
      <c r="B18" s="5">
        <f>IFERROR(__xludf.DUMMYFUNCTION("""COMPUTED_VALUE"""),45200.0)</f>
        <v>45200</v>
      </c>
      <c r="C18" s="6"/>
      <c r="D18" s="5">
        <f>IFERROR(__xludf.DUMMYFUNCTION("""COMPUTED_VALUE"""),45201.0)</f>
        <v>45201</v>
      </c>
      <c r="E18" s="6"/>
      <c r="F18" s="5">
        <f>IFERROR(__xludf.DUMMYFUNCTION("""COMPUTED_VALUE"""),45202.0)</f>
        <v>45202</v>
      </c>
      <c r="G18" s="6"/>
      <c r="H18" s="5">
        <f>IFERROR(__xludf.DUMMYFUNCTION("""COMPUTED_VALUE"""),45203.0)</f>
        <v>45203</v>
      </c>
      <c r="I18" s="6"/>
      <c r="J18" s="5">
        <f>IFERROR(__xludf.DUMMYFUNCTION("""COMPUTED_VALUE"""),45204.0)</f>
        <v>45204</v>
      </c>
      <c r="K18" s="6"/>
      <c r="L18" s="5">
        <f>IFERROR(__xludf.DUMMYFUNCTION("""COMPUTED_VALUE"""),45205.0)</f>
        <v>45205</v>
      </c>
      <c r="M18" s="6"/>
      <c r="N18" s="5">
        <f>IFERROR(__xludf.DUMMYFUNCTION("""COMPUTED_VALUE"""),45206.0)</f>
        <v>45206</v>
      </c>
      <c r="O18" s="18" t="str">
        <f>IFERROR(__xludf.DUMMYFUNCTION("""COMPUTED_VALUE"""),"NO SE CITO")</f>
        <v>NO SE CITO</v>
      </c>
      <c r="P18" s="5">
        <f>IFERROR(__xludf.DUMMYFUNCTION("""COMPUTED_VALUE"""),45207.0)</f>
        <v>45207</v>
      </c>
      <c r="Q18" s="6"/>
      <c r="R18" s="5">
        <f>IFERROR(__xludf.DUMMYFUNCTION("""COMPUTED_VALUE"""),45208.0)</f>
        <v>45208</v>
      </c>
      <c r="S18" s="6"/>
      <c r="T18" s="5">
        <f>IFERROR(__xludf.DUMMYFUNCTION("""COMPUTED_VALUE"""),45209.0)</f>
        <v>45209</v>
      </c>
      <c r="U18" s="18"/>
      <c r="V18" s="5">
        <f>IFERROR(__xludf.DUMMYFUNCTION("""COMPUTED_VALUE"""),45210.0)</f>
        <v>45210</v>
      </c>
      <c r="W18" s="18"/>
      <c r="X18" s="5">
        <f>IFERROR(__xludf.DUMMYFUNCTION("""COMPUTED_VALUE"""),45211.0)</f>
        <v>45211</v>
      </c>
      <c r="Y18" s="18"/>
      <c r="Z18" s="5">
        <f>IFERROR(__xludf.DUMMYFUNCTION("""COMPUTED_VALUE"""),45212.0)</f>
        <v>45212</v>
      </c>
      <c r="AA18" s="18"/>
      <c r="AB18" s="5">
        <f>IFERROR(__xludf.DUMMYFUNCTION("""COMPUTED_VALUE"""),45213.0)</f>
        <v>45213</v>
      </c>
      <c r="AC18" s="18"/>
      <c r="AD18" s="5">
        <f>IFERROR(__xludf.DUMMYFUNCTION("""COMPUTED_VALUE"""),45214.0)</f>
        <v>45214</v>
      </c>
      <c r="AE18" s="18"/>
      <c r="AF18" s="5">
        <f>IFERROR(__xludf.DUMMYFUNCTION("""COMPUTED_VALUE"""),45215.0)</f>
        <v>45215</v>
      </c>
      <c r="AG18" s="18"/>
      <c r="AH18" s="5">
        <f>IFERROR(__xludf.DUMMYFUNCTION("""COMPUTED_VALUE"""),45216.0)</f>
        <v>45216</v>
      </c>
      <c r="AI18" s="18"/>
      <c r="AJ18" s="5">
        <f>IFERROR(__xludf.DUMMYFUNCTION("""COMPUTED_VALUE"""),45217.0)</f>
        <v>45217</v>
      </c>
      <c r="AK18" s="18"/>
      <c r="AL18" s="5">
        <f>IFERROR(__xludf.DUMMYFUNCTION("""COMPUTED_VALUE"""),45218.0)</f>
        <v>45218</v>
      </c>
      <c r="AM18" s="18"/>
      <c r="AN18" s="5">
        <f>IFERROR(__xludf.DUMMYFUNCTION("""COMPUTED_VALUE"""),45219.0)</f>
        <v>45219</v>
      </c>
      <c r="AO18" s="18"/>
      <c r="AP18" s="5">
        <f>IFERROR(__xludf.DUMMYFUNCTION("""COMPUTED_VALUE"""),45220.0)</f>
        <v>45220</v>
      </c>
      <c r="AQ18" s="18" t="str">
        <f>IFERROR(__xludf.DUMMYFUNCTION("""COMPUTED_VALUE"""),"NO SE CITO")</f>
        <v>NO SE CITO</v>
      </c>
      <c r="AR18" s="5">
        <f>IFERROR(__xludf.DUMMYFUNCTION("""COMPUTED_VALUE"""),45221.0)</f>
        <v>45221</v>
      </c>
      <c r="AS18" s="18"/>
      <c r="AT18" s="5">
        <f>IFERROR(__xludf.DUMMYFUNCTION("""COMPUTED_VALUE"""),45222.0)</f>
        <v>45222</v>
      </c>
      <c r="AU18" s="18" t="str">
        <f>IFERROR(__xludf.DUMMYFUNCTION("""COMPUTED_VALUE"""),"VACACIONES")</f>
        <v>VACACIONES</v>
      </c>
      <c r="AV18" s="5">
        <f>IFERROR(__xludf.DUMMYFUNCTION("""COMPUTED_VALUE"""),45223.0)</f>
        <v>45223</v>
      </c>
      <c r="AW18" s="18" t="str">
        <f>IFERROR(__xludf.DUMMYFUNCTION("""COMPUTED_VALUE"""),"VACACIONES")</f>
        <v>VACACIONES</v>
      </c>
      <c r="AX18" s="5">
        <f>IFERROR(__xludf.DUMMYFUNCTION("""COMPUTED_VALUE"""),45224.0)</f>
        <v>45224</v>
      </c>
      <c r="AY18" s="18"/>
      <c r="AZ18" s="5">
        <f>IFERROR(__xludf.DUMMYFUNCTION("""COMPUTED_VALUE"""),45225.0)</f>
        <v>45225</v>
      </c>
      <c r="BA18" s="18"/>
      <c r="BB18" s="5">
        <f>IFERROR(__xludf.DUMMYFUNCTION("""COMPUTED_VALUE"""),45226.0)</f>
        <v>45226</v>
      </c>
      <c r="BC18" s="18"/>
      <c r="BD18" s="5">
        <f>IFERROR(__xludf.DUMMYFUNCTION("""COMPUTED_VALUE"""),45227.0)</f>
        <v>45227</v>
      </c>
      <c r="BE18" s="18" t="str">
        <f>IFERROR(__xludf.DUMMYFUNCTION("""COMPUTED_VALUE"""),"NO SE CITO")</f>
        <v>NO SE CITO</v>
      </c>
      <c r="BF18" s="5">
        <f>IFERROR(__xludf.DUMMYFUNCTION("""COMPUTED_VALUE"""),45228.0)</f>
        <v>45228</v>
      </c>
      <c r="BG18" s="18"/>
      <c r="BH18" s="5">
        <f>IFERROR(__xludf.DUMMYFUNCTION("""COMPUTED_VALUE"""),45229.0)</f>
        <v>45229</v>
      </c>
      <c r="BI18" s="18"/>
      <c r="BJ18" s="5">
        <f>IFERROR(__xludf.DUMMYFUNCTION("""COMPUTED_VALUE"""),45230.0)</f>
        <v>45230</v>
      </c>
      <c r="BK18" s="18"/>
      <c r="BL18" s="7" t="str">
        <f>IFERROR(__xludf.DUMMYFUNCTION("""COMPUTED_VALUE"""),"HORAS EXTRA")</f>
        <v>HORAS EXTRA</v>
      </c>
    </row>
    <row r="19">
      <c r="A19" s="8" t="str">
        <f>IFERROR(__xludf.DUMMYFUNCTION("""COMPUTED_VALUE"""),"GILBERTO OLIVARES")</f>
        <v>GILBERTO OLIVARES</v>
      </c>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10"/>
    </row>
    <row r="20" ht="79.5" customHeight="1">
      <c r="B20" s="11"/>
      <c r="D20" s="11" t="str">
        <f>IFERROR(__xludf.DUMMYFUNCTION("""COMPUTED_VALUE"""),"-Se realiza inventario y mantenimiento de herramienta.")</f>
        <v>-Se realiza inventario y mantenimiento de herramienta.</v>
      </c>
      <c r="F20" s="11" t="str">
        <f>IFERROR(__xludf.DUMMYFUNCTION("""COMPUTED_VALUE"""),"-Certificación de F.O. de procesos a subestación de automatización.")</f>
        <v>-Certificación de F.O. de procesos a subestación de automatización.</v>
      </c>
      <c r="H20" s="11" t="str">
        <f>IFERROR(__xludf.DUMMYFUNCTION("""COMPUTED_VALUE"""),"-Certificación de F.O. de sala eléctrica del volcador de automatización.")</f>
        <v>-Certificación de F.O. de sala eléctrica del volcador de automatización.</v>
      </c>
      <c r="J20" s="11" t="str">
        <f>IFERROR(__xludf.DUMMYFUNCTION("""COMPUTED_VALUE"""),"-Revisión de enlaces de F.O. de Gerardo Perez, en laminación.                                                                 -Revisión de enlaces de F.O. de Portillo en laminación.")</f>
        <v>-Revisión de enlaces de F.O. de Gerardo Perez, en laminación.                                                                 -Revisión de enlaces de F.O. de Portillo en laminación.</v>
      </c>
      <c r="L20" s="11" t="str">
        <f>IFERROR(__xludf.DUMMYFUNCTION("""COMPUTED_VALUE"""),"-Instalación de jumper de F.O. en procesos.                                                                   -Revisión de F.O. de Portillo en laminación.")</f>
        <v>-Instalación de jumper de F.O. en procesos.                                                                   -Revisión de F.O. de Portillo en laminación.</v>
      </c>
      <c r="N20" s="11"/>
      <c r="P20" s="11"/>
      <c r="R20" s="11" t="str">
        <f>IFERROR(__xludf.DUMMYFUNCTION("""COMPUTED_VALUE"""),"-Se realiza levantamiento en cuarto de calidad para dar de alta el NVR y CPU del iba en laminación del Ing Portillo.")</f>
        <v>-Se realiza levantamiento en cuarto de calidad para dar de alta el NVR y CPU del iba en laminación del Ing Portillo.</v>
      </c>
      <c r="T20" s="11" t="str">
        <f>IFERROR(__xludf.DUMMYFUNCTION("""COMPUTED_VALUE"""),"-Se revisa enlace de torre de gas a la caseta chatarra, se restablece, de Valeria Puga.")</f>
        <v>-Se revisa enlace de torre de gas a la caseta chatarra, se restablece, de Valeria Puga.</v>
      </c>
      <c r="V20" s="11" t="str">
        <f>IFERROR(__xludf.DUMMYFUNCTION("""COMPUTED_VALUE"""),"- Se realizan permisos para mantenimeinto de cámaras en zona de piletas, pero se suspende por el clima.                                                                            - Se realiza la instalación de la antena de la caseta de chatarra de Valeria"&amp;" Puega.                                                                     - Se restablece pluma de báscula del ing. Zamora.")</f>
        <v>- Se realizan permisos para mantenimeinto de cámaras en zona de piletas, pero se suspende por el clima.                                                                            - Se realiza la instalación de la antena de la caseta de chatarra de Valeria Puega.                                                                     - Se restablece pluma de báscula del ing. Zamora.</v>
      </c>
      <c r="X20" s="11" t="str">
        <f>IFERROR(__xludf.DUMMYFUNCTION("""COMPUTED_VALUE"""),"-Configuración de cámara del estante #7 en laminación de Cerón.                                                   -Instalación de accesorios y CPU del iba en el cuarto de calidad de Portillo en laminación.")</f>
        <v>-Configuración de cámara del estante #7 en laminación de Cerón.                                                   -Instalación de accesorios y CPU del iba en el cuarto de calidad de Portillo en laminación.</v>
      </c>
      <c r="Z20" s="11" t="str">
        <f>IFERROR(__xludf.DUMMYFUNCTION("""COMPUTED_VALUE"""),"-Mantenimiento de cámaras, cancelado por la lluvia en patio de chatarra.                                          -Revisión de cable utp del orbis en laminación. ")</f>
        <v>-Mantenimiento de cámaras, cancelado por la lluvia en patio de chatarra.                                          -Revisión de cable utp del orbis en laminación. </v>
      </c>
      <c r="AB20" s="11" t="str">
        <f>IFERROR(__xludf.DUMMYFUNCTION("""COMPUTED_VALUE"""),"-Mantenimiento de cámaras, cancelado por la velocidad del viento en patio de chatarra.                                          -Revisión de cable utp del orbis en laminación. ")</f>
        <v>-Mantenimiento de cámaras, cancelado por la velocidad del viento en patio de chatarra.                                          -Revisión de cable utp del orbis en laminación. </v>
      </c>
      <c r="AD20" s="11"/>
      <c r="AF20" s="11" t="str">
        <f>IFERROR(__xludf.DUMMYFUNCTION("""COMPUTED_VALUE"""),"-Se revisa la trayectoria para instalar el cable utp en laminación de Gerardo Perez")</f>
        <v>-Se revisa la trayectoria para instalar el cable utp en laminación de Gerardo Perez</v>
      </c>
      <c r="AH20" s="11" t="str">
        <f>IFERROR(__xludf.DUMMYFUNCTION("""COMPUTED_VALUE"""),"-Se realiza levantamiento para instalación de F.O. en sala eléctrica parrila de carga de Cerón.")</f>
        <v>-Se realiza levantamiento para instalación de F.O. en sala eléctrica parrila de carga de Cerón.</v>
      </c>
      <c r="AJ20" s="11" t="str">
        <f>IFERROR(__xludf.DUMMYFUNCTION("""COMPUTED_VALUE"""),"- Se revisa trayectoria de F.O. para el orbis 1 de lamianación de Gerardo Perez.")</f>
        <v>- Se revisa trayectoria de F.O. para el orbis 1 de lamianación de Gerardo Perez.</v>
      </c>
      <c r="AL20" s="11" t="str">
        <f>IFERROR(__xludf.DUMMYFUNCTION("""COMPUTED_VALUE"""),"-Mantenimieto de cámara patio escoria y zona de piletas de Valeria.")</f>
        <v>-Mantenimieto de cámara patio escoria y zona de piletas de Valeria.</v>
      </c>
      <c r="AN20" s="11" t="str">
        <f>IFERROR(__xludf.DUMMYFUNCTION("""COMPUTED_VALUE"""),"-Mantenimeito de cámara de zona de piletas y patio de chatarra de Valeria Puga.")</f>
        <v>-Mantenimeito de cámara de zona de piletas y patio de chatarra de Valeria Puga.</v>
      </c>
      <c r="AP20" s="11"/>
      <c r="AR20" s="11"/>
      <c r="AT20" s="11"/>
      <c r="AV20" s="11"/>
      <c r="AX20" s="11" t="str">
        <f>IFERROR(__xludf.DUMMYFUNCTION("""COMPUTED_VALUE"""),"-Instalación de tuberia en redi para cámaras del inge Hiamin.")</f>
        <v>-Instalación de tuberia en redi para cámaras del inge Hiamin.</v>
      </c>
      <c r="AZ20" s="11" t="str">
        <f>IFERROR(__xludf.DUMMYFUNCTION("""COMPUTED_VALUE"""),"-Se inicia ponchado de  F.O. de una punta de Redi del ing. Osorio")</f>
        <v>-Se inicia ponchado de  F.O. de una punta de Redi del ing. Osorio</v>
      </c>
      <c r="BB20" s="11" t="str">
        <f>IFERROR(__xludf.DUMMYFUNCTION("""COMPUTED_VALUE"""),"-Se configuran los 8 enlaces para Redi del ing. Hiamín y se instalan.")</f>
        <v>-Se configuran los 8 enlaces para Redi del ing. Hiamín y se instalan.</v>
      </c>
      <c r="BD20" s="11"/>
      <c r="BF20" s="11"/>
      <c r="BH20" s="11" t="str">
        <f>IFERROR(__xludf.DUMMYFUNCTION("""COMPUTED_VALUE"""),"-Se termina de instalar tuberia en el pulpito de redi para los AP de Hiamin.")</f>
        <v>-Se termina de instalar tuberia en el pulpito de redi para los AP de Hiamin.</v>
      </c>
      <c r="BJ20" s="11" t="str">
        <f>IFERROR(__xludf.DUMMYFUNCTION("""COMPUTED_VALUE"""),"-Se realiza instalación de tuberia en redi para cámara del ing. Hiamin.")</f>
        <v>-Se realiza instalación de tuberia en redi para cámara del ing. Hiamin.</v>
      </c>
      <c r="BL20" s="10"/>
    </row>
    <row r="21">
      <c r="A21" s="12" t="str">
        <f>IFERROR(__xludf.DUMMYFUNCTION("""COMPUTED_VALUE"""),"HORAS EXTRA/PRIMA ALIMENTICIA")</f>
        <v>HORAS EXTRA/PRIMA ALIMENTICIA</v>
      </c>
      <c r="B21" s="13"/>
      <c r="C21" s="13"/>
      <c r="D21" s="13"/>
      <c r="E21" s="13"/>
      <c r="F21" s="13"/>
      <c r="G21" s="13"/>
      <c r="H21" s="13"/>
      <c r="I21" s="13"/>
      <c r="J21" s="13">
        <f>IFERROR(__xludf.DUMMYFUNCTION("""COMPUTED_VALUE"""),1.0)</f>
        <v>1</v>
      </c>
      <c r="K21" s="13"/>
      <c r="L21" s="13"/>
      <c r="M21" s="13"/>
      <c r="N21" s="13"/>
      <c r="O21" s="13"/>
      <c r="P21" s="13"/>
      <c r="Q21" s="13"/>
      <c r="R21" s="13"/>
      <c r="S21" s="13"/>
      <c r="T21" s="13"/>
      <c r="U21" s="13"/>
      <c r="V21" s="13">
        <f>IFERROR(__xludf.DUMMYFUNCTION("""COMPUTED_VALUE"""),1.0)</f>
        <v>1</v>
      </c>
      <c r="W21" s="13"/>
      <c r="X21" s="13"/>
      <c r="Y21" s="13"/>
      <c r="Z21" s="13">
        <f>IFERROR(__xludf.DUMMYFUNCTION("""COMPUTED_VALUE"""),0.5)</f>
        <v>0.5</v>
      </c>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
        <f>IFERROR(__xludf.DUMMYFUNCTION("""COMPUTED_VALUE"""),2.5)</f>
        <v>2.5</v>
      </c>
    </row>
    <row r="22">
      <c r="A22" s="4" t="str">
        <f>IFERROR(__xludf.DUMMYFUNCTION("""COMPUTED_VALUE"""),"NOMBRE")</f>
        <v>NOMBRE</v>
      </c>
      <c r="B22" s="5">
        <f>IFERROR(__xludf.DUMMYFUNCTION("""COMPUTED_VALUE"""),45200.0)</f>
        <v>45200</v>
      </c>
      <c r="C22" s="6"/>
      <c r="D22" s="5">
        <f>IFERROR(__xludf.DUMMYFUNCTION("""COMPUTED_VALUE"""),45201.0)</f>
        <v>45201</v>
      </c>
      <c r="E22" s="6"/>
      <c r="F22" s="5">
        <f>IFERROR(__xludf.DUMMYFUNCTION("""COMPUTED_VALUE"""),45202.0)</f>
        <v>45202</v>
      </c>
      <c r="G22" s="6"/>
      <c r="H22" s="5">
        <f>IFERROR(__xludf.DUMMYFUNCTION("""COMPUTED_VALUE"""),45203.0)</f>
        <v>45203</v>
      </c>
      <c r="I22" s="6"/>
      <c r="J22" s="5">
        <f>IFERROR(__xludf.DUMMYFUNCTION("""COMPUTED_VALUE"""),45204.0)</f>
        <v>45204</v>
      </c>
      <c r="K22" s="6"/>
      <c r="L22" s="5">
        <f>IFERROR(__xludf.DUMMYFUNCTION("""COMPUTED_VALUE"""),45205.0)</f>
        <v>45205</v>
      </c>
      <c r="M22" s="6"/>
      <c r="N22" s="5">
        <f>IFERROR(__xludf.DUMMYFUNCTION("""COMPUTED_VALUE"""),45206.0)</f>
        <v>45206</v>
      </c>
      <c r="O22" s="18" t="str">
        <f>IFERROR(__xludf.DUMMYFUNCTION("""COMPUTED_VALUE"""),"NO SE CITO")</f>
        <v>NO SE CITO</v>
      </c>
      <c r="P22" s="5">
        <f>IFERROR(__xludf.DUMMYFUNCTION("""COMPUTED_VALUE"""),45207.0)</f>
        <v>45207</v>
      </c>
      <c r="Q22" s="6"/>
      <c r="R22" s="5">
        <f>IFERROR(__xludf.DUMMYFUNCTION("""COMPUTED_VALUE"""),45208.0)</f>
        <v>45208</v>
      </c>
      <c r="S22" s="6"/>
      <c r="T22" s="5">
        <f>IFERROR(__xludf.DUMMYFUNCTION("""COMPUTED_VALUE"""),45209.0)</f>
        <v>45209</v>
      </c>
      <c r="U22" s="18"/>
      <c r="V22" s="5">
        <f>IFERROR(__xludf.DUMMYFUNCTION("""COMPUTED_VALUE"""),45210.0)</f>
        <v>45210</v>
      </c>
      <c r="W22" s="18"/>
      <c r="X22" s="5">
        <f>IFERROR(__xludf.DUMMYFUNCTION("""COMPUTED_VALUE"""),45211.0)</f>
        <v>45211</v>
      </c>
      <c r="Y22" s="18"/>
      <c r="Z22" s="5">
        <f>IFERROR(__xludf.DUMMYFUNCTION("""COMPUTED_VALUE"""),45212.0)</f>
        <v>45212</v>
      </c>
      <c r="AA22" s="18"/>
      <c r="AB22" s="5">
        <f>IFERROR(__xludf.DUMMYFUNCTION("""COMPUTED_VALUE"""),45213.0)</f>
        <v>45213</v>
      </c>
      <c r="AC22" s="18"/>
      <c r="AD22" s="5">
        <f>IFERROR(__xludf.DUMMYFUNCTION("""COMPUTED_VALUE"""),45214.0)</f>
        <v>45214</v>
      </c>
      <c r="AE22" s="18"/>
      <c r="AF22" s="5">
        <f>IFERROR(__xludf.DUMMYFUNCTION("""COMPUTED_VALUE"""),45215.0)</f>
        <v>45215</v>
      </c>
      <c r="AG22" s="18"/>
      <c r="AH22" s="5">
        <f>IFERROR(__xludf.DUMMYFUNCTION("""COMPUTED_VALUE"""),45216.0)</f>
        <v>45216</v>
      </c>
      <c r="AI22" s="18"/>
      <c r="AJ22" s="5">
        <f>IFERROR(__xludf.DUMMYFUNCTION("""COMPUTED_VALUE"""),45217.0)</f>
        <v>45217</v>
      </c>
      <c r="AK22" s="18"/>
      <c r="AL22" s="5">
        <f>IFERROR(__xludf.DUMMYFUNCTION("""COMPUTED_VALUE"""),45218.0)</f>
        <v>45218</v>
      </c>
      <c r="AM22" s="18"/>
      <c r="AN22" s="5">
        <f>IFERROR(__xludf.DUMMYFUNCTION("""COMPUTED_VALUE"""),45219.0)</f>
        <v>45219</v>
      </c>
      <c r="AO22" s="18"/>
      <c r="AP22" s="5">
        <f>IFERROR(__xludf.DUMMYFUNCTION("""COMPUTED_VALUE"""),45220.0)</f>
        <v>45220</v>
      </c>
      <c r="AQ22" s="18" t="str">
        <f>IFERROR(__xludf.DUMMYFUNCTION("""COMPUTED_VALUE"""),"NO SE CITO")</f>
        <v>NO SE CITO</v>
      </c>
      <c r="AR22" s="5">
        <f>IFERROR(__xludf.DUMMYFUNCTION("""COMPUTED_VALUE"""),45221.0)</f>
        <v>45221</v>
      </c>
      <c r="AS22" s="18"/>
      <c r="AT22" s="5">
        <f>IFERROR(__xludf.DUMMYFUNCTION("""COMPUTED_VALUE"""),45222.0)</f>
        <v>45222</v>
      </c>
      <c r="AU22" s="18"/>
      <c r="AV22" s="5">
        <f>IFERROR(__xludf.DUMMYFUNCTION("""COMPUTED_VALUE"""),45223.0)</f>
        <v>45223</v>
      </c>
      <c r="AW22" s="18"/>
      <c r="AX22" s="5">
        <f>IFERROR(__xludf.DUMMYFUNCTION("""COMPUTED_VALUE"""),45224.0)</f>
        <v>45224</v>
      </c>
      <c r="AY22" s="18"/>
      <c r="AZ22" s="5">
        <f>IFERROR(__xludf.DUMMYFUNCTION("""COMPUTED_VALUE"""),45225.0)</f>
        <v>45225</v>
      </c>
      <c r="BA22" s="18"/>
      <c r="BB22" s="5">
        <f>IFERROR(__xludf.DUMMYFUNCTION("""COMPUTED_VALUE"""),45226.0)</f>
        <v>45226</v>
      </c>
      <c r="BC22" s="18" t="str">
        <f>IFERROR(__xludf.DUMMYFUNCTION("""COMPUTED_VALUE"""),"VACACIONES")</f>
        <v>VACACIONES</v>
      </c>
      <c r="BD22" s="5">
        <f>IFERROR(__xludf.DUMMYFUNCTION("""COMPUTED_VALUE"""),45227.0)</f>
        <v>45227</v>
      </c>
      <c r="BE22" s="18" t="str">
        <f>IFERROR(__xludf.DUMMYFUNCTION("""COMPUTED_VALUE"""),"NO SE CITO")</f>
        <v>NO SE CITO</v>
      </c>
      <c r="BF22" s="5">
        <f>IFERROR(__xludf.DUMMYFUNCTION("""COMPUTED_VALUE"""),45228.0)</f>
        <v>45228</v>
      </c>
      <c r="BG22" s="18"/>
      <c r="BH22" s="5">
        <f>IFERROR(__xludf.DUMMYFUNCTION("""COMPUTED_VALUE"""),45229.0)</f>
        <v>45229</v>
      </c>
      <c r="BI22" s="18"/>
      <c r="BJ22" s="5">
        <f>IFERROR(__xludf.DUMMYFUNCTION("""COMPUTED_VALUE"""),45230.0)</f>
        <v>45230</v>
      </c>
      <c r="BK22" s="18"/>
      <c r="BL22" s="7" t="str">
        <f>IFERROR(__xludf.DUMMYFUNCTION("""COMPUTED_VALUE"""),"HORAS EXTRA")</f>
        <v>HORAS EXTRA</v>
      </c>
    </row>
    <row r="23">
      <c r="A23" s="8" t="str">
        <f>IFERROR(__xludf.DUMMYFUNCTION("""COMPUTED_VALUE"""),"DIEGO RODRIGUEZ")</f>
        <v>DIEGO RODRIGUEZ</v>
      </c>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10"/>
    </row>
    <row r="24" ht="79.5" customHeight="1">
      <c r="B24" s="11"/>
      <c r="D24" s="11" t="str">
        <f>IFERROR(__xludf.DUMMYFUNCTION("""COMPUTED_VALUE"""),"-Se realiza inventario y mantenimiento de herramienta.")</f>
        <v>-Se realiza inventario y mantenimiento de herramienta.</v>
      </c>
      <c r="F24" s="11" t="str">
        <f>IFERROR(__xludf.DUMMYFUNCTION("""COMPUTED_VALUE"""),"-Certificación de F.O. de procesos a subestación de automatización.")</f>
        <v>-Certificación de F.O. de procesos a subestación de automatización.</v>
      </c>
      <c r="H24" s="11" t="str">
        <f>IFERROR(__xludf.DUMMYFUNCTION("""COMPUTED_VALUE"""),"-Certificación de F.O. de sala eléctrica del volcador de automatización.")</f>
        <v>-Certificación de F.O. de sala eléctrica del volcador de automatización.</v>
      </c>
      <c r="J24" s="11" t="str">
        <f>IFERROR(__xludf.DUMMYFUNCTION("""COMPUTED_VALUE"""),"-Revisión de enlaces de F.O. de Gerardo Perez, en laminación.                                                                 -Revisión de enlaces de F.O. de Portillo en laminación.")</f>
        <v>-Revisión de enlaces de F.O. de Gerardo Perez, en laminación.                                                                 -Revisión de enlaces de F.O. de Portillo en laminación.</v>
      </c>
      <c r="L24" s="11" t="str">
        <f>IFERROR(__xludf.DUMMYFUNCTION("""COMPUTED_VALUE"""),"-Instalación de jumper de F.O. en procesos.                                                                   -Revisión de F.O. de Portillo en laminación.")</f>
        <v>-Instalación de jumper de F.O. en procesos.                                                                   -Revisión de F.O. de Portillo en laminación.</v>
      </c>
      <c r="N24" s="11"/>
      <c r="P24" s="11"/>
      <c r="R24" s="11" t="str">
        <f>IFERROR(__xludf.DUMMYFUNCTION("""COMPUTED_VALUE"""),"-Se realiza levantamiento en cuarto de calidad para dar de alta el NVR y CPU del iba en laminación del Ing Portillo.")</f>
        <v>-Se realiza levantamiento en cuarto de calidad para dar de alta el NVR y CPU del iba en laminación del Ing Portillo.</v>
      </c>
      <c r="T24" s="11" t="str">
        <f>IFERROR(__xludf.DUMMYFUNCTION("""COMPUTED_VALUE"""),"-Se revisa enlace de torre de gas a la caseta chatarra, se restablece, de Valeria Puga.")</f>
        <v>-Se revisa enlace de torre de gas a la caseta chatarra, se restablece, de Valeria Puga.</v>
      </c>
      <c r="V24" s="11" t="str">
        <f>IFERROR(__xludf.DUMMYFUNCTION("""COMPUTED_VALUE"""),"- Se realizan permisos para mantenimeinto de cámaras en zona de piletas, pero se suspende por el clima.                                                                            - Se realiza la instalación de la antena de la caseta de chatarra de Valeria"&amp;" Puega.                                                                     - Se restablece pluma de báscula del ing. Zamora.")</f>
        <v>- Se realizan permisos para mantenimeinto de cámaras en zona de piletas, pero se suspende por el clima.                                                                            - Se realiza la instalación de la antena de la caseta de chatarra de Valeria Puega.                                                                     - Se restablece pluma de báscula del ing. Zamora.</v>
      </c>
      <c r="X24" s="11" t="str">
        <f>IFERROR(__xludf.DUMMYFUNCTION("""COMPUTED_VALUE"""),"-Configuración de cámara del estante #7 en laminación de Cerón.                                                   -Instalación de accesorios y CPU del iba en el cuarto de calidad de Portillo en laminación.")</f>
        <v>-Configuración de cámara del estante #7 en laminación de Cerón.                                                   -Instalación de accesorios y CPU del iba en el cuarto de calidad de Portillo en laminación.</v>
      </c>
      <c r="Z24" s="11" t="str">
        <f>IFERROR(__xludf.DUMMYFUNCTION("""COMPUTED_VALUE"""),"-Mantenimiento de cámaras, cancelado por la lluvia en patio de chatarra.                                          -Revisión de cable utp del orbis en laminación. ")</f>
        <v>-Mantenimiento de cámaras, cancelado por la lluvia en patio de chatarra.                                          -Revisión de cable utp del orbis en laminación. </v>
      </c>
      <c r="AB24" s="11" t="str">
        <f>IFERROR(__xludf.DUMMYFUNCTION("""COMPUTED_VALUE"""),"-Mantenimiento de cámaras, cancelado por la velocidad del viento en patio de chatarra.                                          -Revisión de cable utp del orbis en laminación. ")</f>
        <v>-Mantenimiento de cámaras, cancelado por la velocidad del viento en patio de chatarra.                                          -Revisión de cable utp del orbis en laminación. </v>
      </c>
      <c r="AD24" s="11"/>
      <c r="AF24" s="11" t="str">
        <f>IFERROR(__xludf.DUMMYFUNCTION("""COMPUTED_VALUE"""),"-Se revisa la trayectoria para instalar el cable utp en laminación de Gerardo Perez")</f>
        <v>-Se revisa la trayectoria para instalar el cable utp en laminación de Gerardo Perez</v>
      </c>
      <c r="AH24" s="11" t="str">
        <f>IFERROR(__xludf.DUMMYFUNCTION("""COMPUTED_VALUE"""),"-Se realiza levantamiento para instalación de F.O. en sala eléctrica parrila de carga de Cerón.")</f>
        <v>-Se realiza levantamiento para instalación de F.O. en sala eléctrica parrila de carga de Cerón.</v>
      </c>
      <c r="AJ24" s="11" t="str">
        <f>IFERROR(__xludf.DUMMYFUNCTION("""COMPUTED_VALUE"""),"- Se revisa trayectoria de F.O. para el orbis 1 de lamianación de Gerardo Perez.")</f>
        <v>- Se revisa trayectoria de F.O. para el orbis 1 de lamianación de Gerardo Perez.</v>
      </c>
      <c r="AL24" s="11" t="str">
        <f>IFERROR(__xludf.DUMMYFUNCTION("""COMPUTED_VALUE"""),"-Mantenimieto de cámara patio escoria y zona de piletas de Valeria.")</f>
        <v>-Mantenimieto de cámara patio escoria y zona de piletas de Valeria.</v>
      </c>
      <c r="AN24" s="11" t="str">
        <f>IFERROR(__xludf.DUMMYFUNCTION("""COMPUTED_VALUE"""),"-Mantenimeito de cámara de zona de piletas y patio de chatarra de Valeria Puga.")</f>
        <v>-Mantenimeito de cámara de zona de piletas y patio de chatarra de Valeria Puga.</v>
      </c>
      <c r="AP24" s="11"/>
      <c r="AR24" s="11"/>
      <c r="AT24" s="11" t="str">
        <f>IFERROR(__xludf.DUMMYFUNCTION("""COMPUTED_VALUE"""),"-Se revisa el área para la instalación de tuberia en Redi del inge Hiamin.")</f>
        <v>-Se revisa el área para la instalación de tuberia en Redi del inge Hiamin.</v>
      </c>
      <c r="AV24" s="11" t="str">
        <f>IFERROR(__xludf.DUMMYFUNCTION("""COMPUTED_VALUE"""),"-Instalación de tuberia en redi para cámaras del inge Hiamin.")</f>
        <v>-Instalación de tuberia en redi para cámaras del inge Hiamin.</v>
      </c>
      <c r="AX24" s="11" t="str">
        <f>IFERROR(__xludf.DUMMYFUNCTION("""COMPUTED_VALUE"""),"-Instalación de tuberia en redi para cámaras del inge Hiamin.")</f>
        <v>-Instalación de tuberia en redi para cámaras del inge Hiamin.</v>
      </c>
      <c r="AZ24" s="11" t="str">
        <f>IFERROR(__xludf.DUMMYFUNCTION("""COMPUTED_VALUE"""),"-Instalación de tuberia en Redi para cámaras del inge Hiamín.                                                         -Manteniemiento de cámara ambiental patio de chatarra de Uriel Mendez.")</f>
        <v>-Instalación de tuberia en Redi para cámaras del inge Hiamín.                                                         -Manteniemiento de cámara ambiental patio de chatarra de Uriel Mendez.</v>
      </c>
      <c r="BB24" s="11"/>
      <c r="BD24" s="11"/>
      <c r="BF24" s="11"/>
      <c r="BH24" s="11" t="str">
        <f>IFERROR(__xludf.DUMMYFUNCTION("""COMPUTED_VALUE"""),"-Viaje al cedis Tultitlan para levantamiento de 11 cámaras de con el ing Wilfredo.")</f>
        <v>-Viaje al cedis Tultitlan para levantamiento de 11 cámaras de con el ing Wilfredo.</v>
      </c>
      <c r="BJ24" s="11" t="str">
        <f>IFERROR(__xludf.DUMMYFUNCTION("""COMPUTED_VALUE"""),"-Se realiza instalación de tuberia en redi para cámara del ing. Hiamin.")</f>
        <v>-Se realiza instalación de tuberia en redi para cámara del ing. Hiamin.</v>
      </c>
      <c r="BL24" s="10"/>
    </row>
    <row r="25">
      <c r="A25" s="12" t="str">
        <f>IFERROR(__xludf.DUMMYFUNCTION("""COMPUTED_VALUE"""),"HORAS EXTRA/PRIMA ALIMENTICIA")</f>
        <v>HORAS EXTRA/PRIMA ALIMENTICIA</v>
      </c>
      <c r="B25" s="13"/>
      <c r="C25" s="13"/>
      <c r="D25" s="13"/>
      <c r="E25" s="13"/>
      <c r="F25" s="13"/>
      <c r="G25" s="13"/>
      <c r="H25" s="13"/>
      <c r="I25" s="13"/>
      <c r="J25" s="13">
        <f>IFERROR(__xludf.DUMMYFUNCTION("""COMPUTED_VALUE"""),1.0)</f>
        <v>1</v>
      </c>
      <c r="K25" s="13"/>
      <c r="L25" s="13"/>
      <c r="M25" s="13"/>
      <c r="N25" s="13"/>
      <c r="O25" s="13"/>
      <c r="P25" s="13"/>
      <c r="Q25" s="13"/>
      <c r="R25" s="13"/>
      <c r="S25" s="13"/>
      <c r="T25" s="13"/>
      <c r="U25" s="13"/>
      <c r="V25" s="13">
        <f>IFERROR(__xludf.DUMMYFUNCTION("""COMPUTED_VALUE"""),1.0)</f>
        <v>1</v>
      </c>
      <c r="W25" s="13"/>
      <c r="X25" s="13"/>
      <c r="Y25" s="13"/>
      <c r="Z25" s="13">
        <f>IFERROR(__xludf.DUMMYFUNCTION("""COMPUTED_VALUE"""),0.5)</f>
        <v>0.5</v>
      </c>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f>IFERROR(__xludf.DUMMYFUNCTION("""COMPUTED_VALUE"""),4.5)</f>
        <v>4.5</v>
      </c>
      <c r="BI25" s="13"/>
      <c r="BJ25" s="13"/>
      <c r="BK25" s="13"/>
      <c r="BL25" s="1">
        <f>IFERROR(__xludf.DUMMYFUNCTION("""COMPUTED_VALUE"""),7.0)</f>
        <v>7</v>
      </c>
    </row>
    <row r="26">
      <c r="A26" s="4" t="str">
        <f>IFERROR(__xludf.DUMMYFUNCTION("""COMPUTED_VALUE"""),"NOMBRE")</f>
        <v>NOMBRE</v>
      </c>
      <c r="B26" s="5">
        <f>IFERROR(__xludf.DUMMYFUNCTION("""COMPUTED_VALUE"""),45200.0)</f>
        <v>45200</v>
      </c>
      <c r="C26" s="6"/>
      <c r="D26" s="5">
        <f>IFERROR(__xludf.DUMMYFUNCTION("""COMPUTED_VALUE"""),45201.0)</f>
        <v>45201</v>
      </c>
      <c r="E26" s="6"/>
      <c r="F26" s="5">
        <f>IFERROR(__xludf.DUMMYFUNCTION("""COMPUTED_VALUE"""),45202.0)</f>
        <v>45202</v>
      </c>
      <c r="G26" s="6"/>
      <c r="H26" s="5">
        <f>IFERROR(__xludf.DUMMYFUNCTION("""COMPUTED_VALUE"""),45203.0)</f>
        <v>45203</v>
      </c>
      <c r="I26" s="6"/>
      <c r="J26" s="5">
        <f>IFERROR(__xludf.DUMMYFUNCTION("""COMPUTED_VALUE"""),45204.0)</f>
        <v>45204</v>
      </c>
      <c r="K26" s="6"/>
      <c r="L26" s="5">
        <f>IFERROR(__xludf.DUMMYFUNCTION("""COMPUTED_VALUE"""),45205.0)</f>
        <v>45205</v>
      </c>
      <c r="M26" s="6"/>
      <c r="N26" s="5">
        <f>IFERROR(__xludf.DUMMYFUNCTION("""COMPUTED_VALUE"""),45206.0)</f>
        <v>45206</v>
      </c>
      <c r="O26" s="18"/>
      <c r="P26" s="5">
        <f>IFERROR(__xludf.DUMMYFUNCTION("""COMPUTED_VALUE"""),45207.0)</f>
        <v>45207</v>
      </c>
      <c r="Q26" s="6"/>
      <c r="R26" s="5">
        <f>IFERROR(__xludf.DUMMYFUNCTION("""COMPUTED_VALUE"""),45208.0)</f>
        <v>45208</v>
      </c>
      <c r="S26" s="6"/>
      <c r="T26" s="5">
        <f>IFERROR(__xludf.DUMMYFUNCTION("""COMPUTED_VALUE"""),45209.0)</f>
        <v>45209</v>
      </c>
      <c r="U26" s="18"/>
      <c r="V26" s="5">
        <f>IFERROR(__xludf.DUMMYFUNCTION("""COMPUTED_VALUE"""),45210.0)</f>
        <v>45210</v>
      </c>
      <c r="W26" s="18"/>
      <c r="X26" s="5">
        <f>IFERROR(__xludf.DUMMYFUNCTION("""COMPUTED_VALUE"""),45211.0)</f>
        <v>45211</v>
      </c>
      <c r="Y26" s="18"/>
      <c r="Z26" s="5">
        <f>IFERROR(__xludf.DUMMYFUNCTION("""COMPUTED_VALUE"""),45212.0)</f>
        <v>45212</v>
      </c>
      <c r="AA26" s="18"/>
      <c r="AB26" s="5">
        <f>IFERROR(__xludf.DUMMYFUNCTION("""COMPUTED_VALUE"""),45213.0)</f>
        <v>45213</v>
      </c>
      <c r="AC26" s="18"/>
      <c r="AD26" s="5">
        <f>IFERROR(__xludf.DUMMYFUNCTION("""COMPUTED_VALUE"""),45214.0)</f>
        <v>45214</v>
      </c>
      <c r="AE26" s="18"/>
      <c r="AF26" s="5">
        <f>IFERROR(__xludf.DUMMYFUNCTION("""COMPUTED_VALUE"""),45215.0)</f>
        <v>45215</v>
      </c>
      <c r="AG26" s="18"/>
      <c r="AH26" s="5">
        <f>IFERROR(__xludf.DUMMYFUNCTION("""COMPUTED_VALUE"""),45216.0)</f>
        <v>45216</v>
      </c>
      <c r="AI26" s="18"/>
      <c r="AJ26" s="5">
        <f>IFERROR(__xludf.DUMMYFUNCTION("""COMPUTED_VALUE"""),45217.0)</f>
        <v>45217</v>
      </c>
      <c r="AK26" s="18"/>
      <c r="AL26" s="5">
        <f>IFERROR(__xludf.DUMMYFUNCTION("""COMPUTED_VALUE"""),45218.0)</f>
        <v>45218</v>
      </c>
      <c r="AM26" s="18"/>
      <c r="AN26" s="5">
        <f>IFERROR(__xludf.DUMMYFUNCTION("""COMPUTED_VALUE"""),45219.0)</f>
        <v>45219</v>
      </c>
      <c r="AO26" s="18"/>
      <c r="AP26" s="5">
        <f>IFERROR(__xludf.DUMMYFUNCTION("""COMPUTED_VALUE"""),45220.0)</f>
        <v>45220</v>
      </c>
      <c r="AQ26" s="18"/>
      <c r="AR26" s="5">
        <f>IFERROR(__xludf.DUMMYFUNCTION("""COMPUTED_VALUE"""),45221.0)</f>
        <v>45221</v>
      </c>
      <c r="AS26" s="18"/>
      <c r="AT26" s="5">
        <f>IFERROR(__xludf.DUMMYFUNCTION("""COMPUTED_VALUE"""),45222.0)</f>
        <v>45222</v>
      </c>
      <c r="AU26" s="18"/>
      <c r="AV26" s="5">
        <f>IFERROR(__xludf.DUMMYFUNCTION("""COMPUTED_VALUE"""),45223.0)</f>
        <v>45223</v>
      </c>
      <c r="AW26" s="18"/>
      <c r="AX26" s="5">
        <f>IFERROR(__xludf.DUMMYFUNCTION("""COMPUTED_VALUE"""),45224.0)</f>
        <v>45224</v>
      </c>
      <c r="AY26" s="18"/>
      <c r="AZ26" s="5">
        <f>IFERROR(__xludf.DUMMYFUNCTION("""COMPUTED_VALUE"""),45225.0)</f>
        <v>45225</v>
      </c>
      <c r="BA26" s="18"/>
      <c r="BB26" s="5">
        <f>IFERROR(__xludf.DUMMYFUNCTION("""COMPUTED_VALUE"""),45226.0)</f>
        <v>45226</v>
      </c>
      <c r="BC26" s="18"/>
      <c r="BD26" s="5">
        <f>IFERROR(__xludf.DUMMYFUNCTION("""COMPUTED_VALUE"""),45227.0)</f>
        <v>45227</v>
      </c>
      <c r="BE26" s="18"/>
      <c r="BF26" s="5">
        <f>IFERROR(__xludf.DUMMYFUNCTION("""COMPUTED_VALUE"""),45228.0)</f>
        <v>45228</v>
      </c>
      <c r="BG26" s="18"/>
      <c r="BH26" s="5">
        <f>IFERROR(__xludf.DUMMYFUNCTION("""COMPUTED_VALUE"""),45229.0)</f>
        <v>45229</v>
      </c>
      <c r="BI26" s="18"/>
      <c r="BJ26" s="5">
        <f>IFERROR(__xludf.DUMMYFUNCTION("""COMPUTED_VALUE"""),45230.0)</f>
        <v>45230</v>
      </c>
      <c r="BK26" s="18"/>
      <c r="BL26" s="7" t="str">
        <f>IFERROR(__xludf.DUMMYFUNCTION("""COMPUTED_VALUE"""),"HORAS EXTRA")</f>
        <v>HORAS EXTRA</v>
      </c>
    </row>
    <row r="27">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10"/>
    </row>
    <row r="28" ht="79.5" customHeight="1">
      <c r="B28" s="11"/>
      <c r="D28" s="11"/>
      <c r="F28" s="11"/>
      <c r="H28" s="11"/>
      <c r="J28" s="11"/>
      <c r="L28" s="11"/>
      <c r="N28" s="11"/>
      <c r="P28" s="11"/>
      <c r="R28" s="11"/>
      <c r="T28" s="11"/>
      <c r="V28" s="11"/>
      <c r="X28" s="11"/>
      <c r="Z28" s="11"/>
      <c r="AB28" s="11"/>
      <c r="AD28" s="11"/>
      <c r="AF28" s="11"/>
      <c r="AH28" s="11"/>
      <c r="AJ28" s="11"/>
      <c r="AL28" s="11"/>
      <c r="AN28" s="11"/>
      <c r="AP28" s="11"/>
      <c r="AR28" s="11"/>
      <c r="AT28" s="11"/>
      <c r="AV28" s="11"/>
      <c r="AX28" s="11"/>
      <c r="AZ28" s="11"/>
      <c r="BB28" s="11"/>
      <c r="BD28" s="11"/>
      <c r="BF28" s="11"/>
      <c r="BH28" s="11"/>
      <c r="BJ28" s="11"/>
      <c r="BL28" s="10"/>
    </row>
    <row r="29">
      <c r="A29" s="12" t="str">
        <f>IFERROR(__xludf.DUMMYFUNCTION("""COMPUTED_VALUE"""),"HORAS EXTRA/PRIMA ALIMENTICIA")</f>
        <v>HORAS EXTRA/PRIMA ALIMENTICIA</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
        <f>IFERROR(__xludf.DUMMYFUNCTION("""COMPUTED_VALUE"""),0.0)</f>
        <v>0</v>
      </c>
    </row>
    <row r="30">
      <c r="A30" s="4" t="str">
        <f>IFERROR(__xludf.DUMMYFUNCTION("""COMPUTED_VALUE"""),"NOMBRE")</f>
        <v>NOMBRE</v>
      </c>
      <c r="B30" s="5">
        <f>IFERROR(__xludf.DUMMYFUNCTION("""COMPUTED_VALUE"""),45200.0)</f>
        <v>45200</v>
      </c>
      <c r="C30" s="6"/>
      <c r="D30" s="5">
        <f>IFERROR(__xludf.DUMMYFUNCTION("""COMPUTED_VALUE"""),45201.0)</f>
        <v>45201</v>
      </c>
      <c r="E30" s="6"/>
      <c r="F30" s="5">
        <f>IFERROR(__xludf.DUMMYFUNCTION("""COMPUTED_VALUE"""),45202.0)</f>
        <v>45202</v>
      </c>
      <c r="G30" s="6"/>
      <c r="H30" s="5">
        <f>IFERROR(__xludf.DUMMYFUNCTION("""COMPUTED_VALUE"""),45203.0)</f>
        <v>45203</v>
      </c>
      <c r="I30" s="6"/>
      <c r="J30" s="5">
        <f>IFERROR(__xludf.DUMMYFUNCTION("""COMPUTED_VALUE"""),45204.0)</f>
        <v>45204</v>
      </c>
      <c r="K30" s="6"/>
      <c r="L30" s="5">
        <f>IFERROR(__xludf.DUMMYFUNCTION("""COMPUTED_VALUE"""),45205.0)</f>
        <v>45205</v>
      </c>
      <c r="M30" s="6"/>
      <c r="N30" s="5">
        <f>IFERROR(__xludf.DUMMYFUNCTION("""COMPUTED_VALUE"""),45206.0)</f>
        <v>45206</v>
      </c>
      <c r="O30" s="18"/>
      <c r="P30" s="5">
        <f>IFERROR(__xludf.DUMMYFUNCTION("""COMPUTED_VALUE"""),45207.0)</f>
        <v>45207</v>
      </c>
      <c r="Q30" s="6"/>
      <c r="R30" s="5">
        <f>IFERROR(__xludf.DUMMYFUNCTION("""COMPUTED_VALUE"""),45208.0)</f>
        <v>45208</v>
      </c>
      <c r="S30" s="6"/>
      <c r="T30" s="5">
        <f>IFERROR(__xludf.DUMMYFUNCTION("""COMPUTED_VALUE"""),45209.0)</f>
        <v>45209</v>
      </c>
      <c r="U30" s="18"/>
      <c r="V30" s="5">
        <f>IFERROR(__xludf.DUMMYFUNCTION("""COMPUTED_VALUE"""),45210.0)</f>
        <v>45210</v>
      </c>
      <c r="W30" s="18"/>
      <c r="X30" s="5">
        <f>IFERROR(__xludf.DUMMYFUNCTION("""COMPUTED_VALUE"""),45211.0)</f>
        <v>45211</v>
      </c>
      <c r="Y30" s="18"/>
      <c r="Z30" s="5">
        <f>IFERROR(__xludf.DUMMYFUNCTION("""COMPUTED_VALUE"""),45212.0)</f>
        <v>45212</v>
      </c>
      <c r="AA30" s="18"/>
      <c r="AB30" s="5">
        <f>IFERROR(__xludf.DUMMYFUNCTION("""COMPUTED_VALUE"""),45213.0)</f>
        <v>45213</v>
      </c>
      <c r="AC30" s="18"/>
      <c r="AD30" s="5">
        <f>IFERROR(__xludf.DUMMYFUNCTION("""COMPUTED_VALUE"""),45214.0)</f>
        <v>45214</v>
      </c>
      <c r="AE30" s="18"/>
      <c r="AF30" s="5">
        <f>IFERROR(__xludf.DUMMYFUNCTION("""COMPUTED_VALUE"""),45215.0)</f>
        <v>45215</v>
      </c>
      <c r="AG30" s="18"/>
      <c r="AH30" s="5">
        <f>IFERROR(__xludf.DUMMYFUNCTION("""COMPUTED_VALUE"""),45216.0)</f>
        <v>45216</v>
      </c>
      <c r="AI30" s="18"/>
      <c r="AJ30" s="5">
        <f>IFERROR(__xludf.DUMMYFUNCTION("""COMPUTED_VALUE"""),45217.0)</f>
        <v>45217</v>
      </c>
      <c r="AK30" s="18"/>
      <c r="AL30" s="5">
        <f>IFERROR(__xludf.DUMMYFUNCTION("""COMPUTED_VALUE"""),45218.0)</f>
        <v>45218</v>
      </c>
      <c r="AM30" s="18"/>
      <c r="AN30" s="5">
        <f>IFERROR(__xludf.DUMMYFUNCTION("""COMPUTED_VALUE"""),45219.0)</f>
        <v>45219</v>
      </c>
      <c r="AO30" s="18"/>
      <c r="AP30" s="5">
        <f>IFERROR(__xludf.DUMMYFUNCTION("""COMPUTED_VALUE"""),45220.0)</f>
        <v>45220</v>
      </c>
      <c r="AQ30" s="18"/>
      <c r="AR30" s="5">
        <f>IFERROR(__xludf.DUMMYFUNCTION("""COMPUTED_VALUE"""),45221.0)</f>
        <v>45221</v>
      </c>
      <c r="AS30" s="18"/>
      <c r="AT30" s="5">
        <f>IFERROR(__xludf.DUMMYFUNCTION("""COMPUTED_VALUE"""),45222.0)</f>
        <v>45222</v>
      </c>
      <c r="AU30" s="18"/>
      <c r="AV30" s="5">
        <f>IFERROR(__xludf.DUMMYFUNCTION("""COMPUTED_VALUE"""),45223.0)</f>
        <v>45223</v>
      </c>
      <c r="AW30" s="18"/>
      <c r="AX30" s="5">
        <f>IFERROR(__xludf.DUMMYFUNCTION("""COMPUTED_VALUE"""),45224.0)</f>
        <v>45224</v>
      </c>
      <c r="AY30" s="18"/>
      <c r="AZ30" s="5">
        <f>IFERROR(__xludf.DUMMYFUNCTION("""COMPUTED_VALUE"""),45225.0)</f>
        <v>45225</v>
      </c>
      <c r="BA30" s="18"/>
      <c r="BB30" s="5">
        <f>IFERROR(__xludf.DUMMYFUNCTION("""COMPUTED_VALUE"""),45226.0)</f>
        <v>45226</v>
      </c>
      <c r="BC30" s="18"/>
      <c r="BD30" s="5">
        <f>IFERROR(__xludf.DUMMYFUNCTION("""COMPUTED_VALUE"""),45227.0)</f>
        <v>45227</v>
      </c>
      <c r="BE30" s="18"/>
      <c r="BF30" s="5">
        <f>IFERROR(__xludf.DUMMYFUNCTION("""COMPUTED_VALUE"""),45228.0)</f>
        <v>45228</v>
      </c>
      <c r="BG30" s="18"/>
      <c r="BH30" s="5">
        <f>IFERROR(__xludf.DUMMYFUNCTION("""COMPUTED_VALUE"""),45229.0)</f>
        <v>45229</v>
      </c>
      <c r="BI30" s="18"/>
      <c r="BJ30" s="5">
        <f>IFERROR(__xludf.DUMMYFUNCTION("""COMPUTED_VALUE"""),45230.0)</f>
        <v>45230</v>
      </c>
      <c r="BK30" s="18"/>
      <c r="BL30" s="7" t="str">
        <f>IFERROR(__xludf.DUMMYFUNCTION("""COMPUTED_VALUE"""),"HORAS EXTRA")</f>
        <v>HORAS EXTRA</v>
      </c>
    </row>
    <row r="31">
      <c r="A31" s="8"/>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10"/>
    </row>
    <row r="32" ht="79.5" customHeight="1">
      <c r="B32" s="11"/>
      <c r="D32" s="11"/>
      <c r="F32" s="11"/>
      <c r="H32" s="11"/>
      <c r="J32" s="11"/>
      <c r="L32" s="11"/>
      <c r="N32" s="11"/>
      <c r="P32" s="11"/>
      <c r="R32" s="11"/>
      <c r="T32" s="11"/>
      <c r="V32" s="11"/>
      <c r="X32" s="11"/>
      <c r="Z32" s="11"/>
      <c r="AB32" s="11"/>
      <c r="AD32" s="11"/>
      <c r="AF32" s="11"/>
      <c r="AH32" s="11"/>
      <c r="AJ32" s="11"/>
      <c r="AL32" s="11"/>
      <c r="AN32" s="11"/>
      <c r="AP32" s="11"/>
      <c r="AR32" s="11"/>
      <c r="AT32" s="11"/>
      <c r="AV32" s="11"/>
      <c r="AX32" s="11"/>
      <c r="AZ32" s="11"/>
      <c r="BB32" s="11"/>
      <c r="BD32" s="11"/>
      <c r="BF32" s="11"/>
      <c r="BH32" s="11"/>
      <c r="BJ32" s="11"/>
      <c r="BL32" s="10"/>
    </row>
    <row r="33">
      <c r="A33" s="12" t="str">
        <f>IFERROR(__xludf.DUMMYFUNCTION("""COMPUTED_VALUE"""),"HORAS EXTRA/PRIMA ALIMENTICIA")</f>
        <v>HORAS EXTRA/PRIMA ALIMENTICIA</v>
      </c>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
        <f>IFERROR(__xludf.DUMMYFUNCTION("""COMPUTED_VALUE"""),0.0)</f>
        <v>0</v>
      </c>
    </row>
    <row r="34">
      <c r="A34" s="4" t="str">
        <f>IFERROR(__xludf.DUMMYFUNCTION("""COMPUTED_VALUE"""),"NOMBRE")</f>
        <v>NOMBRE</v>
      </c>
      <c r="B34" s="5">
        <f>IFERROR(__xludf.DUMMYFUNCTION("""COMPUTED_VALUE"""),45200.0)</f>
        <v>45200</v>
      </c>
      <c r="C34" s="6"/>
      <c r="D34" s="5">
        <f>IFERROR(__xludf.DUMMYFUNCTION("""COMPUTED_VALUE"""),45201.0)</f>
        <v>45201</v>
      </c>
      <c r="E34" s="6"/>
      <c r="F34" s="5">
        <f>IFERROR(__xludf.DUMMYFUNCTION("""COMPUTED_VALUE"""),45202.0)</f>
        <v>45202</v>
      </c>
      <c r="G34" s="6"/>
      <c r="H34" s="5">
        <f>IFERROR(__xludf.DUMMYFUNCTION("""COMPUTED_VALUE"""),45203.0)</f>
        <v>45203</v>
      </c>
      <c r="I34" s="6"/>
      <c r="J34" s="5">
        <f>IFERROR(__xludf.DUMMYFUNCTION("""COMPUTED_VALUE"""),45204.0)</f>
        <v>45204</v>
      </c>
      <c r="K34" s="6"/>
      <c r="L34" s="5">
        <f>IFERROR(__xludf.DUMMYFUNCTION("""COMPUTED_VALUE"""),45205.0)</f>
        <v>45205</v>
      </c>
      <c r="M34" s="6"/>
      <c r="N34" s="5">
        <f>IFERROR(__xludf.DUMMYFUNCTION("""COMPUTED_VALUE"""),45206.0)</f>
        <v>45206</v>
      </c>
      <c r="O34" s="18"/>
      <c r="P34" s="5">
        <f>IFERROR(__xludf.DUMMYFUNCTION("""COMPUTED_VALUE"""),45207.0)</f>
        <v>45207</v>
      </c>
      <c r="Q34" s="6"/>
      <c r="R34" s="5">
        <f>IFERROR(__xludf.DUMMYFUNCTION("""COMPUTED_VALUE"""),45208.0)</f>
        <v>45208</v>
      </c>
      <c r="S34" s="6"/>
      <c r="T34" s="5">
        <f>IFERROR(__xludf.DUMMYFUNCTION("""COMPUTED_VALUE"""),45209.0)</f>
        <v>45209</v>
      </c>
      <c r="U34" s="18"/>
      <c r="V34" s="5">
        <f>IFERROR(__xludf.DUMMYFUNCTION("""COMPUTED_VALUE"""),45210.0)</f>
        <v>45210</v>
      </c>
      <c r="W34" s="18"/>
      <c r="X34" s="5">
        <f>IFERROR(__xludf.DUMMYFUNCTION("""COMPUTED_VALUE"""),45211.0)</f>
        <v>45211</v>
      </c>
      <c r="Y34" s="18"/>
      <c r="Z34" s="5">
        <f>IFERROR(__xludf.DUMMYFUNCTION("""COMPUTED_VALUE"""),45212.0)</f>
        <v>45212</v>
      </c>
      <c r="AA34" s="18"/>
      <c r="AB34" s="5">
        <f>IFERROR(__xludf.DUMMYFUNCTION("""COMPUTED_VALUE"""),45213.0)</f>
        <v>45213</v>
      </c>
      <c r="AC34" s="18"/>
      <c r="AD34" s="5">
        <f>IFERROR(__xludf.DUMMYFUNCTION("""COMPUTED_VALUE"""),45214.0)</f>
        <v>45214</v>
      </c>
      <c r="AE34" s="18"/>
      <c r="AF34" s="5">
        <f>IFERROR(__xludf.DUMMYFUNCTION("""COMPUTED_VALUE"""),45215.0)</f>
        <v>45215</v>
      </c>
      <c r="AG34" s="18"/>
      <c r="AH34" s="5">
        <f>IFERROR(__xludf.DUMMYFUNCTION("""COMPUTED_VALUE"""),45216.0)</f>
        <v>45216</v>
      </c>
      <c r="AI34" s="18"/>
      <c r="AJ34" s="5">
        <f>IFERROR(__xludf.DUMMYFUNCTION("""COMPUTED_VALUE"""),45217.0)</f>
        <v>45217</v>
      </c>
      <c r="AK34" s="18"/>
      <c r="AL34" s="5">
        <f>IFERROR(__xludf.DUMMYFUNCTION("""COMPUTED_VALUE"""),45218.0)</f>
        <v>45218</v>
      </c>
      <c r="AM34" s="18"/>
      <c r="AN34" s="5">
        <f>IFERROR(__xludf.DUMMYFUNCTION("""COMPUTED_VALUE"""),45219.0)</f>
        <v>45219</v>
      </c>
      <c r="AO34" s="18"/>
      <c r="AP34" s="5">
        <f>IFERROR(__xludf.DUMMYFUNCTION("""COMPUTED_VALUE"""),45220.0)</f>
        <v>45220</v>
      </c>
      <c r="AQ34" s="18"/>
      <c r="AR34" s="5">
        <f>IFERROR(__xludf.DUMMYFUNCTION("""COMPUTED_VALUE"""),45221.0)</f>
        <v>45221</v>
      </c>
      <c r="AS34" s="18"/>
      <c r="AT34" s="5">
        <f>IFERROR(__xludf.DUMMYFUNCTION("""COMPUTED_VALUE"""),45222.0)</f>
        <v>45222</v>
      </c>
      <c r="AU34" s="18"/>
      <c r="AV34" s="5">
        <f>IFERROR(__xludf.DUMMYFUNCTION("""COMPUTED_VALUE"""),45223.0)</f>
        <v>45223</v>
      </c>
      <c r="AW34" s="18"/>
      <c r="AX34" s="5">
        <f>IFERROR(__xludf.DUMMYFUNCTION("""COMPUTED_VALUE"""),45224.0)</f>
        <v>45224</v>
      </c>
      <c r="AY34" s="18"/>
      <c r="AZ34" s="5">
        <f>IFERROR(__xludf.DUMMYFUNCTION("""COMPUTED_VALUE"""),45225.0)</f>
        <v>45225</v>
      </c>
      <c r="BA34" s="18"/>
      <c r="BB34" s="5">
        <f>IFERROR(__xludf.DUMMYFUNCTION("""COMPUTED_VALUE"""),45226.0)</f>
        <v>45226</v>
      </c>
      <c r="BC34" s="18"/>
      <c r="BD34" s="5">
        <f>IFERROR(__xludf.DUMMYFUNCTION("""COMPUTED_VALUE"""),45227.0)</f>
        <v>45227</v>
      </c>
      <c r="BE34" s="18"/>
      <c r="BF34" s="5">
        <f>IFERROR(__xludf.DUMMYFUNCTION("""COMPUTED_VALUE"""),45228.0)</f>
        <v>45228</v>
      </c>
      <c r="BG34" s="18"/>
      <c r="BH34" s="5">
        <f>IFERROR(__xludf.DUMMYFUNCTION("""COMPUTED_VALUE"""),45229.0)</f>
        <v>45229</v>
      </c>
      <c r="BI34" s="18"/>
      <c r="BJ34" s="5">
        <f>IFERROR(__xludf.DUMMYFUNCTION("""COMPUTED_VALUE"""),45230.0)</f>
        <v>45230</v>
      </c>
      <c r="BK34" s="18"/>
      <c r="BL34" s="7" t="str">
        <f>IFERROR(__xludf.DUMMYFUNCTION("""COMPUTED_VALUE"""),"HORAS EXTRA")</f>
        <v>HORAS EXTRA</v>
      </c>
    </row>
    <row r="35">
      <c r="A35" s="8"/>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10"/>
    </row>
    <row r="36" ht="79.5" customHeight="1">
      <c r="B36" s="11"/>
      <c r="D36" s="11"/>
      <c r="F36" s="11"/>
      <c r="H36" s="11"/>
      <c r="J36" s="11"/>
      <c r="L36" s="11"/>
      <c r="N36" s="11"/>
      <c r="P36" s="11"/>
      <c r="R36" s="11"/>
      <c r="T36" s="11"/>
      <c r="V36" s="11"/>
      <c r="X36" s="11"/>
      <c r="Z36" s="11"/>
      <c r="AB36" s="11"/>
      <c r="AD36" s="11"/>
      <c r="AF36" s="11"/>
      <c r="AH36" s="11"/>
      <c r="AJ36" s="11"/>
      <c r="AL36" s="11"/>
      <c r="AN36" s="11"/>
      <c r="AP36" s="11"/>
      <c r="AR36" s="11"/>
      <c r="AT36" s="11"/>
      <c r="AV36" s="11"/>
      <c r="AX36" s="11"/>
      <c r="AZ36" s="11"/>
      <c r="BB36" s="11"/>
      <c r="BD36" s="11"/>
      <c r="BF36" s="11"/>
      <c r="BH36" s="11"/>
      <c r="BJ36" s="11"/>
      <c r="BL36" s="10"/>
    </row>
    <row r="37">
      <c r="A37" s="12" t="str">
        <f>IFERROR(__xludf.DUMMYFUNCTION("""COMPUTED_VALUE"""),"HORAS EXTRA/PRIMA ALIMENTICIA")</f>
        <v>HORAS EXTRA/PRIMA ALIMENTICIA</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
        <f>IFERROR(__xludf.DUMMYFUNCTION("""COMPUTED_VALUE"""),0.0)</f>
        <v>0</v>
      </c>
    </row>
    <row r="38">
      <c r="A38" s="4" t="str">
        <f>IFERROR(__xludf.DUMMYFUNCTION("""COMPUTED_VALUE"""),"NOMBRE")</f>
        <v>NOMBRE</v>
      </c>
      <c r="B38" s="5">
        <f>IFERROR(__xludf.DUMMYFUNCTION("""COMPUTED_VALUE"""),45200.0)</f>
        <v>45200</v>
      </c>
      <c r="C38" s="6"/>
      <c r="D38" s="5">
        <f>IFERROR(__xludf.DUMMYFUNCTION("""COMPUTED_VALUE"""),45201.0)</f>
        <v>45201</v>
      </c>
      <c r="E38" s="6"/>
      <c r="F38" s="5">
        <f>IFERROR(__xludf.DUMMYFUNCTION("""COMPUTED_VALUE"""),45202.0)</f>
        <v>45202</v>
      </c>
      <c r="G38" s="6"/>
      <c r="H38" s="5">
        <f>IFERROR(__xludf.DUMMYFUNCTION("""COMPUTED_VALUE"""),45203.0)</f>
        <v>45203</v>
      </c>
      <c r="I38" s="6"/>
      <c r="J38" s="5">
        <f>IFERROR(__xludf.DUMMYFUNCTION("""COMPUTED_VALUE"""),45204.0)</f>
        <v>45204</v>
      </c>
      <c r="K38" s="6"/>
      <c r="L38" s="5">
        <f>IFERROR(__xludf.DUMMYFUNCTION("""COMPUTED_VALUE"""),45205.0)</f>
        <v>45205</v>
      </c>
      <c r="M38" s="6"/>
      <c r="N38" s="5">
        <f>IFERROR(__xludf.DUMMYFUNCTION("""COMPUTED_VALUE"""),45206.0)</f>
        <v>45206</v>
      </c>
      <c r="O38" s="18"/>
      <c r="P38" s="5">
        <f>IFERROR(__xludf.DUMMYFUNCTION("""COMPUTED_VALUE"""),45207.0)</f>
        <v>45207</v>
      </c>
      <c r="Q38" s="6"/>
      <c r="R38" s="5">
        <f>IFERROR(__xludf.DUMMYFUNCTION("""COMPUTED_VALUE"""),45208.0)</f>
        <v>45208</v>
      </c>
      <c r="S38" s="6"/>
      <c r="T38" s="5">
        <f>IFERROR(__xludf.DUMMYFUNCTION("""COMPUTED_VALUE"""),45209.0)</f>
        <v>45209</v>
      </c>
      <c r="U38" s="18"/>
      <c r="V38" s="5">
        <f>IFERROR(__xludf.DUMMYFUNCTION("""COMPUTED_VALUE"""),45210.0)</f>
        <v>45210</v>
      </c>
      <c r="W38" s="18"/>
      <c r="X38" s="5">
        <f>IFERROR(__xludf.DUMMYFUNCTION("""COMPUTED_VALUE"""),45211.0)</f>
        <v>45211</v>
      </c>
      <c r="Y38" s="18"/>
      <c r="Z38" s="5">
        <f>IFERROR(__xludf.DUMMYFUNCTION("""COMPUTED_VALUE"""),45212.0)</f>
        <v>45212</v>
      </c>
      <c r="AA38" s="18"/>
      <c r="AB38" s="5">
        <f>IFERROR(__xludf.DUMMYFUNCTION("""COMPUTED_VALUE"""),45213.0)</f>
        <v>45213</v>
      </c>
      <c r="AC38" s="18"/>
      <c r="AD38" s="5">
        <f>IFERROR(__xludf.DUMMYFUNCTION("""COMPUTED_VALUE"""),45214.0)</f>
        <v>45214</v>
      </c>
      <c r="AE38" s="18"/>
      <c r="AF38" s="5">
        <f>IFERROR(__xludf.DUMMYFUNCTION("""COMPUTED_VALUE"""),45215.0)</f>
        <v>45215</v>
      </c>
      <c r="AG38" s="18"/>
      <c r="AH38" s="5">
        <f>IFERROR(__xludf.DUMMYFUNCTION("""COMPUTED_VALUE"""),45216.0)</f>
        <v>45216</v>
      </c>
      <c r="AI38" s="18"/>
      <c r="AJ38" s="5">
        <f>IFERROR(__xludf.DUMMYFUNCTION("""COMPUTED_VALUE"""),45217.0)</f>
        <v>45217</v>
      </c>
      <c r="AK38" s="18"/>
      <c r="AL38" s="5">
        <f>IFERROR(__xludf.DUMMYFUNCTION("""COMPUTED_VALUE"""),45218.0)</f>
        <v>45218</v>
      </c>
      <c r="AM38" s="18"/>
      <c r="AN38" s="5">
        <f>IFERROR(__xludf.DUMMYFUNCTION("""COMPUTED_VALUE"""),45219.0)</f>
        <v>45219</v>
      </c>
      <c r="AO38" s="18"/>
      <c r="AP38" s="5">
        <f>IFERROR(__xludf.DUMMYFUNCTION("""COMPUTED_VALUE"""),45220.0)</f>
        <v>45220</v>
      </c>
      <c r="AQ38" s="18"/>
      <c r="AR38" s="5">
        <f>IFERROR(__xludf.DUMMYFUNCTION("""COMPUTED_VALUE"""),45221.0)</f>
        <v>45221</v>
      </c>
      <c r="AS38" s="18"/>
      <c r="AT38" s="5">
        <f>IFERROR(__xludf.DUMMYFUNCTION("""COMPUTED_VALUE"""),45222.0)</f>
        <v>45222</v>
      </c>
      <c r="AU38" s="18"/>
      <c r="AV38" s="5">
        <f>IFERROR(__xludf.DUMMYFUNCTION("""COMPUTED_VALUE"""),45223.0)</f>
        <v>45223</v>
      </c>
      <c r="AW38" s="18"/>
      <c r="AX38" s="5">
        <f>IFERROR(__xludf.DUMMYFUNCTION("""COMPUTED_VALUE"""),45224.0)</f>
        <v>45224</v>
      </c>
      <c r="AY38" s="18"/>
      <c r="AZ38" s="5">
        <f>IFERROR(__xludf.DUMMYFUNCTION("""COMPUTED_VALUE"""),45225.0)</f>
        <v>45225</v>
      </c>
      <c r="BA38" s="18"/>
      <c r="BB38" s="5">
        <f>IFERROR(__xludf.DUMMYFUNCTION("""COMPUTED_VALUE"""),45226.0)</f>
        <v>45226</v>
      </c>
      <c r="BC38" s="18"/>
      <c r="BD38" s="5">
        <f>IFERROR(__xludf.DUMMYFUNCTION("""COMPUTED_VALUE"""),45227.0)</f>
        <v>45227</v>
      </c>
      <c r="BE38" s="18"/>
      <c r="BF38" s="5">
        <f>IFERROR(__xludf.DUMMYFUNCTION("""COMPUTED_VALUE"""),45228.0)</f>
        <v>45228</v>
      </c>
      <c r="BG38" s="18"/>
      <c r="BH38" s="5">
        <f>IFERROR(__xludf.DUMMYFUNCTION("""COMPUTED_VALUE"""),45229.0)</f>
        <v>45229</v>
      </c>
      <c r="BI38" s="18"/>
      <c r="BJ38" s="5">
        <f>IFERROR(__xludf.DUMMYFUNCTION("""COMPUTED_VALUE"""),45230.0)</f>
        <v>45230</v>
      </c>
      <c r="BK38" s="18"/>
      <c r="BL38" s="7" t="str">
        <f>IFERROR(__xludf.DUMMYFUNCTION("""COMPUTED_VALUE"""),"HORAS EXTRA")</f>
        <v>HORAS EXTRA</v>
      </c>
    </row>
    <row r="39">
      <c r="A39" s="8"/>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10"/>
    </row>
    <row r="40" ht="79.5" customHeight="1">
      <c r="B40" s="11"/>
      <c r="D40" s="11"/>
      <c r="F40" s="11"/>
      <c r="H40" s="11"/>
      <c r="J40" s="11"/>
      <c r="L40" s="11"/>
      <c r="N40" s="11"/>
      <c r="P40" s="11"/>
      <c r="R40" s="11"/>
      <c r="T40" s="11"/>
      <c r="V40" s="11"/>
      <c r="X40" s="11"/>
      <c r="Z40" s="11"/>
      <c r="AB40" s="11"/>
      <c r="AD40" s="11"/>
      <c r="AF40" s="11"/>
      <c r="AH40" s="11"/>
      <c r="AJ40" s="11"/>
      <c r="AL40" s="11"/>
      <c r="AN40" s="11"/>
      <c r="AP40" s="11"/>
      <c r="AR40" s="11"/>
      <c r="AT40" s="11"/>
      <c r="AV40" s="11"/>
      <c r="AX40" s="11"/>
      <c r="AZ40" s="11"/>
      <c r="BB40" s="11"/>
      <c r="BD40" s="11"/>
      <c r="BF40" s="11"/>
      <c r="BH40" s="11"/>
      <c r="BJ40" s="11"/>
      <c r="BL40" s="10"/>
    </row>
    <row r="41">
      <c r="A41" s="12" t="str">
        <f>IFERROR(__xludf.DUMMYFUNCTION("""COMPUTED_VALUE"""),"HORAS EXTRA/PRIMA ALIMENTICIA")</f>
        <v>HORAS EXTRA/PRIMA ALIMENTICIA</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
        <f>IFERROR(__xludf.DUMMYFUNCTION("""COMPUTED_VALUE"""),0.0)</f>
        <v>0</v>
      </c>
    </row>
    <row r="42">
      <c r="A42" s="4" t="str">
        <f>IFERROR(__xludf.DUMMYFUNCTION("""COMPUTED_VALUE"""),"NOMBRE")</f>
        <v>NOMBRE</v>
      </c>
      <c r="B42" s="5">
        <f>IFERROR(__xludf.DUMMYFUNCTION("""COMPUTED_VALUE"""),45200.0)</f>
        <v>45200</v>
      </c>
      <c r="C42" s="6"/>
      <c r="D42" s="5">
        <f>IFERROR(__xludf.DUMMYFUNCTION("""COMPUTED_VALUE"""),45201.0)</f>
        <v>45201</v>
      </c>
      <c r="E42" s="6"/>
      <c r="F42" s="5">
        <f>IFERROR(__xludf.DUMMYFUNCTION("""COMPUTED_VALUE"""),45202.0)</f>
        <v>45202</v>
      </c>
      <c r="G42" s="6"/>
      <c r="H42" s="5">
        <f>IFERROR(__xludf.DUMMYFUNCTION("""COMPUTED_VALUE"""),45203.0)</f>
        <v>45203</v>
      </c>
      <c r="I42" s="6"/>
      <c r="J42" s="5">
        <f>IFERROR(__xludf.DUMMYFUNCTION("""COMPUTED_VALUE"""),45204.0)</f>
        <v>45204</v>
      </c>
      <c r="K42" s="6"/>
      <c r="L42" s="5">
        <f>IFERROR(__xludf.DUMMYFUNCTION("""COMPUTED_VALUE"""),45205.0)</f>
        <v>45205</v>
      </c>
      <c r="M42" s="6"/>
      <c r="N42" s="5">
        <f>IFERROR(__xludf.DUMMYFUNCTION("""COMPUTED_VALUE"""),45206.0)</f>
        <v>45206</v>
      </c>
      <c r="O42" s="18"/>
      <c r="P42" s="5">
        <f>IFERROR(__xludf.DUMMYFUNCTION("""COMPUTED_VALUE"""),45207.0)</f>
        <v>45207</v>
      </c>
      <c r="Q42" s="6"/>
      <c r="R42" s="5">
        <f>IFERROR(__xludf.DUMMYFUNCTION("""COMPUTED_VALUE"""),45208.0)</f>
        <v>45208</v>
      </c>
      <c r="S42" s="6"/>
      <c r="T42" s="5">
        <f>IFERROR(__xludf.DUMMYFUNCTION("""COMPUTED_VALUE"""),45209.0)</f>
        <v>45209</v>
      </c>
      <c r="U42" s="18"/>
      <c r="V42" s="5">
        <f>IFERROR(__xludf.DUMMYFUNCTION("""COMPUTED_VALUE"""),45210.0)</f>
        <v>45210</v>
      </c>
      <c r="W42" s="18"/>
      <c r="X42" s="5">
        <f>IFERROR(__xludf.DUMMYFUNCTION("""COMPUTED_VALUE"""),45211.0)</f>
        <v>45211</v>
      </c>
      <c r="Y42" s="18"/>
      <c r="Z42" s="5">
        <f>IFERROR(__xludf.DUMMYFUNCTION("""COMPUTED_VALUE"""),45212.0)</f>
        <v>45212</v>
      </c>
      <c r="AA42" s="18"/>
      <c r="AB42" s="5">
        <f>IFERROR(__xludf.DUMMYFUNCTION("""COMPUTED_VALUE"""),45213.0)</f>
        <v>45213</v>
      </c>
      <c r="AC42" s="18"/>
      <c r="AD42" s="5">
        <f>IFERROR(__xludf.DUMMYFUNCTION("""COMPUTED_VALUE"""),45214.0)</f>
        <v>45214</v>
      </c>
      <c r="AE42" s="18"/>
      <c r="AF42" s="5">
        <f>IFERROR(__xludf.DUMMYFUNCTION("""COMPUTED_VALUE"""),45215.0)</f>
        <v>45215</v>
      </c>
      <c r="AG42" s="18"/>
      <c r="AH42" s="5">
        <f>IFERROR(__xludf.DUMMYFUNCTION("""COMPUTED_VALUE"""),45216.0)</f>
        <v>45216</v>
      </c>
      <c r="AI42" s="18"/>
      <c r="AJ42" s="5">
        <f>IFERROR(__xludf.DUMMYFUNCTION("""COMPUTED_VALUE"""),45217.0)</f>
        <v>45217</v>
      </c>
      <c r="AK42" s="18"/>
      <c r="AL42" s="5">
        <f>IFERROR(__xludf.DUMMYFUNCTION("""COMPUTED_VALUE"""),45218.0)</f>
        <v>45218</v>
      </c>
      <c r="AM42" s="18"/>
      <c r="AN42" s="5">
        <f>IFERROR(__xludf.DUMMYFUNCTION("""COMPUTED_VALUE"""),45219.0)</f>
        <v>45219</v>
      </c>
      <c r="AO42" s="18"/>
      <c r="AP42" s="5">
        <f>IFERROR(__xludf.DUMMYFUNCTION("""COMPUTED_VALUE"""),45220.0)</f>
        <v>45220</v>
      </c>
      <c r="AQ42" s="18"/>
      <c r="AR42" s="5">
        <f>IFERROR(__xludf.DUMMYFUNCTION("""COMPUTED_VALUE"""),45221.0)</f>
        <v>45221</v>
      </c>
      <c r="AS42" s="18"/>
      <c r="AT42" s="5">
        <f>IFERROR(__xludf.DUMMYFUNCTION("""COMPUTED_VALUE"""),45222.0)</f>
        <v>45222</v>
      </c>
      <c r="AU42" s="18"/>
      <c r="AV42" s="5">
        <f>IFERROR(__xludf.DUMMYFUNCTION("""COMPUTED_VALUE"""),45223.0)</f>
        <v>45223</v>
      </c>
      <c r="AW42" s="18"/>
      <c r="AX42" s="5">
        <f>IFERROR(__xludf.DUMMYFUNCTION("""COMPUTED_VALUE"""),45224.0)</f>
        <v>45224</v>
      </c>
      <c r="AY42" s="18"/>
      <c r="AZ42" s="5">
        <f>IFERROR(__xludf.DUMMYFUNCTION("""COMPUTED_VALUE"""),45225.0)</f>
        <v>45225</v>
      </c>
      <c r="BA42" s="18"/>
      <c r="BB42" s="5">
        <f>IFERROR(__xludf.DUMMYFUNCTION("""COMPUTED_VALUE"""),45226.0)</f>
        <v>45226</v>
      </c>
      <c r="BC42" s="18"/>
      <c r="BD42" s="5">
        <f>IFERROR(__xludf.DUMMYFUNCTION("""COMPUTED_VALUE"""),45227.0)</f>
        <v>45227</v>
      </c>
      <c r="BE42" s="18"/>
      <c r="BF42" s="5">
        <f>IFERROR(__xludf.DUMMYFUNCTION("""COMPUTED_VALUE"""),45228.0)</f>
        <v>45228</v>
      </c>
      <c r="BG42" s="18"/>
      <c r="BH42" s="5">
        <f>IFERROR(__xludf.DUMMYFUNCTION("""COMPUTED_VALUE"""),45229.0)</f>
        <v>45229</v>
      </c>
      <c r="BI42" s="18"/>
      <c r="BJ42" s="5">
        <f>IFERROR(__xludf.DUMMYFUNCTION("""COMPUTED_VALUE"""),45230.0)</f>
        <v>45230</v>
      </c>
      <c r="BK42" s="18"/>
      <c r="BL42" s="7" t="str">
        <f>IFERROR(__xludf.DUMMYFUNCTION("""COMPUTED_VALUE"""),"HORAS EXTRA")</f>
        <v>HORAS EXTRA</v>
      </c>
    </row>
    <row r="43">
      <c r="A43" s="8"/>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10"/>
    </row>
    <row r="44" ht="79.5" customHeight="1">
      <c r="B44" s="11"/>
      <c r="D44" s="11"/>
      <c r="F44" s="11"/>
      <c r="H44" s="11"/>
      <c r="J44" s="11"/>
      <c r="L44" s="11"/>
      <c r="N44" s="11"/>
      <c r="P44" s="11"/>
      <c r="R44" s="11"/>
      <c r="T44" s="11"/>
      <c r="V44" s="11"/>
      <c r="X44" s="11"/>
      <c r="Z44" s="11"/>
      <c r="AB44" s="11"/>
      <c r="AD44" s="11"/>
      <c r="AF44" s="11"/>
      <c r="AH44" s="11"/>
      <c r="AJ44" s="11"/>
      <c r="AL44" s="11"/>
      <c r="AN44" s="11"/>
      <c r="AP44" s="11"/>
      <c r="AR44" s="11"/>
      <c r="AT44" s="11"/>
      <c r="AV44" s="11"/>
      <c r="AX44" s="11"/>
      <c r="AZ44" s="11"/>
      <c r="BB44" s="11"/>
      <c r="BD44" s="11"/>
      <c r="BF44" s="11"/>
      <c r="BH44" s="11"/>
      <c r="BJ44" s="11"/>
      <c r="BL44" s="10"/>
    </row>
    <row r="45">
      <c r="A45" s="12" t="str">
        <f>IFERROR(__xludf.DUMMYFUNCTION("""COMPUTED_VALUE"""),"HORAS EXTRA/PRIMA ALIMENTICIA")</f>
        <v>HORAS EXTRA/PRIMA ALIMENTICIA</v>
      </c>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
        <f>IFERROR(__xludf.DUMMYFUNCTION("""COMPUTED_VALUE"""),0.0)</f>
        <v>0</v>
      </c>
    </row>
    <row r="46">
      <c r="A46" s="4" t="str">
        <f>IFERROR(__xludf.DUMMYFUNCTION("""COMPUTED_VALUE"""),"NOMBRE")</f>
        <v>NOMBRE</v>
      </c>
      <c r="B46" s="5">
        <f>IFERROR(__xludf.DUMMYFUNCTION("""COMPUTED_VALUE"""),45200.0)</f>
        <v>45200</v>
      </c>
      <c r="C46" s="6"/>
      <c r="D46" s="5">
        <f>IFERROR(__xludf.DUMMYFUNCTION("""COMPUTED_VALUE"""),45201.0)</f>
        <v>45201</v>
      </c>
      <c r="E46" s="6"/>
      <c r="F46" s="5">
        <f>IFERROR(__xludf.DUMMYFUNCTION("""COMPUTED_VALUE"""),45202.0)</f>
        <v>45202</v>
      </c>
      <c r="G46" s="6"/>
      <c r="H46" s="5">
        <f>IFERROR(__xludf.DUMMYFUNCTION("""COMPUTED_VALUE"""),45203.0)</f>
        <v>45203</v>
      </c>
      <c r="I46" s="6"/>
      <c r="J46" s="5">
        <f>IFERROR(__xludf.DUMMYFUNCTION("""COMPUTED_VALUE"""),45204.0)</f>
        <v>45204</v>
      </c>
      <c r="K46" s="6"/>
      <c r="L46" s="5">
        <f>IFERROR(__xludf.DUMMYFUNCTION("""COMPUTED_VALUE"""),45205.0)</f>
        <v>45205</v>
      </c>
      <c r="M46" s="6"/>
      <c r="N46" s="5">
        <f>IFERROR(__xludf.DUMMYFUNCTION("""COMPUTED_VALUE"""),45206.0)</f>
        <v>45206</v>
      </c>
      <c r="O46" s="18"/>
      <c r="P46" s="5">
        <f>IFERROR(__xludf.DUMMYFUNCTION("""COMPUTED_VALUE"""),45207.0)</f>
        <v>45207</v>
      </c>
      <c r="Q46" s="6"/>
      <c r="R46" s="5">
        <f>IFERROR(__xludf.DUMMYFUNCTION("""COMPUTED_VALUE"""),45208.0)</f>
        <v>45208</v>
      </c>
      <c r="S46" s="6"/>
      <c r="T46" s="5">
        <f>IFERROR(__xludf.DUMMYFUNCTION("""COMPUTED_VALUE"""),45209.0)</f>
        <v>45209</v>
      </c>
      <c r="U46" s="18"/>
      <c r="V46" s="5">
        <f>IFERROR(__xludf.DUMMYFUNCTION("""COMPUTED_VALUE"""),45210.0)</f>
        <v>45210</v>
      </c>
      <c r="W46" s="18"/>
      <c r="X46" s="5">
        <f>IFERROR(__xludf.DUMMYFUNCTION("""COMPUTED_VALUE"""),45211.0)</f>
        <v>45211</v>
      </c>
      <c r="Y46" s="18"/>
      <c r="Z46" s="5">
        <f>IFERROR(__xludf.DUMMYFUNCTION("""COMPUTED_VALUE"""),45212.0)</f>
        <v>45212</v>
      </c>
      <c r="AA46" s="18"/>
      <c r="AB46" s="5">
        <f>IFERROR(__xludf.DUMMYFUNCTION("""COMPUTED_VALUE"""),45213.0)</f>
        <v>45213</v>
      </c>
      <c r="AC46" s="18"/>
      <c r="AD46" s="5">
        <f>IFERROR(__xludf.DUMMYFUNCTION("""COMPUTED_VALUE"""),45214.0)</f>
        <v>45214</v>
      </c>
      <c r="AE46" s="18"/>
      <c r="AF46" s="5">
        <f>IFERROR(__xludf.DUMMYFUNCTION("""COMPUTED_VALUE"""),45215.0)</f>
        <v>45215</v>
      </c>
      <c r="AG46" s="18"/>
      <c r="AH46" s="5">
        <f>IFERROR(__xludf.DUMMYFUNCTION("""COMPUTED_VALUE"""),45216.0)</f>
        <v>45216</v>
      </c>
      <c r="AI46" s="18"/>
      <c r="AJ46" s="5">
        <f>IFERROR(__xludf.DUMMYFUNCTION("""COMPUTED_VALUE"""),45217.0)</f>
        <v>45217</v>
      </c>
      <c r="AK46" s="18"/>
      <c r="AL46" s="5">
        <f>IFERROR(__xludf.DUMMYFUNCTION("""COMPUTED_VALUE"""),45218.0)</f>
        <v>45218</v>
      </c>
      <c r="AM46" s="18"/>
      <c r="AN46" s="5">
        <f>IFERROR(__xludf.DUMMYFUNCTION("""COMPUTED_VALUE"""),45219.0)</f>
        <v>45219</v>
      </c>
      <c r="AO46" s="18"/>
      <c r="AP46" s="5">
        <f>IFERROR(__xludf.DUMMYFUNCTION("""COMPUTED_VALUE"""),45220.0)</f>
        <v>45220</v>
      </c>
      <c r="AQ46" s="18"/>
      <c r="AR46" s="5">
        <f>IFERROR(__xludf.DUMMYFUNCTION("""COMPUTED_VALUE"""),45221.0)</f>
        <v>45221</v>
      </c>
      <c r="AS46" s="18"/>
      <c r="AT46" s="5">
        <f>IFERROR(__xludf.DUMMYFUNCTION("""COMPUTED_VALUE"""),45222.0)</f>
        <v>45222</v>
      </c>
      <c r="AU46" s="18"/>
      <c r="AV46" s="5">
        <f>IFERROR(__xludf.DUMMYFUNCTION("""COMPUTED_VALUE"""),45223.0)</f>
        <v>45223</v>
      </c>
      <c r="AW46" s="18"/>
      <c r="AX46" s="5">
        <f>IFERROR(__xludf.DUMMYFUNCTION("""COMPUTED_VALUE"""),45224.0)</f>
        <v>45224</v>
      </c>
      <c r="AY46" s="18"/>
      <c r="AZ46" s="5">
        <f>IFERROR(__xludf.DUMMYFUNCTION("""COMPUTED_VALUE"""),45225.0)</f>
        <v>45225</v>
      </c>
      <c r="BA46" s="18"/>
      <c r="BB46" s="5">
        <f>IFERROR(__xludf.DUMMYFUNCTION("""COMPUTED_VALUE"""),45226.0)</f>
        <v>45226</v>
      </c>
      <c r="BC46" s="18"/>
      <c r="BD46" s="5">
        <f>IFERROR(__xludf.DUMMYFUNCTION("""COMPUTED_VALUE"""),45227.0)</f>
        <v>45227</v>
      </c>
      <c r="BE46" s="18"/>
      <c r="BF46" s="5">
        <f>IFERROR(__xludf.DUMMYFUNCTION("""COMPUTED_VALUE"""),45228.0)</f>
        <v>45228</v>
      </c>
      <c r="BG46" s="18"/>
      <c r="BH46" s="5">
        <f>IFERROR(__xludf.DUMMYFUNCTION("""COMPUTED_VALUE"""),45229.0)</f>
        <v>45229</v>
      </c>
      <c r="BI46" s="18"/>
      <c r="BJ46" s="5">
        <f>IFERROR(__xludf.DUMMYFUNCTION("""COMPUTED_VALUE"""),45230.0)</f>
        <v>45230</v>
      </c>
      <c r="BK46" s="18"/>
      <c r="BL46" s="7" t="str">
        <f>IFERROR(__xludf.DUMMYFUNCTION("""COMPUTED_VALUE"""),"HORAS EXTRA")</f>
        <v>HORAS EXTRA</v>
      </c>
    </row>
    <row r="47">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10"/>
    </row>
    <row r="48" ht="79.5" customHeight="1">
      <c r="B48" s="11"/>
      <c r="D48" s="11"/>
      <c r="F48" s="11"/>
      <c r="H48" s="11"/>
      <c r="J48" s="11"/>
      <c r="L48" s="11"/>
      <c r="N48" s="11"/>
      <c r="P48" s="11"/>
      <c r="R48" s="11"/>
      <c r="T48" s="11"/>
      <c r="V48" s="11"/>
      <c r="X48" s="11"/>
      <c r="Z48" s="11"/>
      <c r="AB48" s="11"/>
      <c r="AD48" s="11"/>
      <c r="AF48" s="11"/>
      <c r="AH48" s="11"/>
      <c r="AJ48" s="11"/>
      <c r="AL48" s="11"/>
      <c r="AN48" s="11"/>
      <c r="AP48" s="11"/>
      <c r="AR48" s="11"/>
      <c r="AT48" s="11"/>
      <c r="AV48" s="11"/>
      <c r="AX48" s="11"/>
      <c r="AZ48" s="11"/>
      <c r="BB48" s="11"/>
      <c r="BD48" s="11"/>
      <c r="BF48" s="11"/>
      <c r="BH48" s="11"/>
      <c r="BJ48" s="11"/>
      <c r="BL48" s="10"/>
    </row>
    <row r="49">
      <c r="A49" s="12" t="str">
        <f>IFERROR(__xludf.DUMMYFUNCTION("""COMPUTED_VALUE"""),"HORAS EXTRA/PRIMA ALIMENTICIA")</f>
        <v>HORAS EXTRA/PRIMA ALIMENTICIA</v>
      </c>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
        <f>IFERROR(__xludf.DUMMYFUNCTION("""COMPUTED_VALUE"""),0.0)</f>
        <v>0</v>
      </c>
    </row>
    <row r="50">
      <c r="A50" s="4" t="str">
        <f>IFERROR(__xludf.DUMMYFUNCTION("""COMPUTED_VALUE"""),"NOMBRE")</f>
        <v>NOMBRE</v>
      </c>
      <c r="B50" s="5">
        <f>IFERROR(__xludf.DUMMYFUNCTION("""COMPUTED_VALUE"""),45200.0)</f>
        <v>45200</v>
      </c>
      <c r="C50" s="6"/>
      <c r="D50" s="5">
        <f>IFERROR(__xludf.DUMMYFUNCTION("""COMPUTED_VALUE"""),45201.0)</f>
        <v>45201</v>
      </c>
      <c r="E50" s="6"/>
      <c r="F50" s="5">
        <f>IFERROR(__xludf.DUMMYFUNCTION("""COMPUTED_VALUE"""),45202.0)</f>
        <v>45202</v>
      </c>
      <c r="G50" s="6"/>
      <c r="H50" s="5">
        <f>IFERROR(__xludf.DUMMYFUNCTION("""COMPUTED_VALUE"""),45203.0)</f>
        <v>45203</v>
      </c>
      <c r="I50" s="6"/>
      <c r="J50" s="5">
        <f>IFERROR(__xludf.DUMMYFUNCTION("""COMPUTED_VALUE"""),45204.0)</f>
        <v>45204</v>
      </c>
      <c r="K50" s="6"/>
      <c r="L50" s="5">
        <f>IFERROR(__xludf.DUMMYFUNCTION("""COMPUTED_VALUE"""),45205.0)</f>
        <v>45205</v>
      </c>
      <c r="M50" s="6"/>
      <c r="N50" s="5">
        <f>IFERROR(__xludf.DUMMYFUNCTION("""COMPUTED_VALUE"""),45206.0)</f>
        <v>45206</v>
      </c>
      <c r="O50" s="18"/>
      <c r="P50" s="5">
        <f>IFERROR(__xludf.DUMMYFUNCTION("""COMPUTED_VALUE"""),45207.0)</f>
        <v>45207</v>
      </c>
      <c r="Q50" s="6"/>
      <c r="R50" s="5">
        <f>IFERROR(__xludf.DUMMYFUNCTION("""COMPUTED_VALUE"""),45208.0)</f>
        <v>45208</v>
      </c>
      <c r="S50" s="6"/>
      <c r="T50" s="5">
        <f>IFERROR(__xludf.DUMMYFUNCTION("""COMPUTED_VALUE"""),45209.0)</f>
        <v>45209</v>
      </c>
      <c r="U50" s="18"/>
      <c r="V50" s="5">
        <f>IFERROR(__xludf.DUMMYFUNCTION("""COMPUTED_VALUE"""),45210.0)</f>
        <v>45210</v>
      </c>
      <c r="W50" s="18"/>
      <c r="X50" s="5">
        <f>IFERROR(__xludf.DUMMYFUNCTION("""COMPUTED_VALUE"""),45211.0)</f>
        <v>45211</v>
      </c>
      <c r="Y50" s="18"/>
      <c r="Z50" s="5">
        <f>IFERROR(__xludf.DUMMYFUNCTION("""COMPUTED_VALUE"""),45212.0)</f>
        <v>45212</v>
      </c>
      <c r="AA50" s="18"/>
      <c r="AB50" s="5">
        <f>IFERROR(__xludf.DUMMYFUNCTION("""COMPUTED_VALUE"""),45213.0)</f>
        <v>45213</v>
      </c>
      <c r="AC50" s="18"/>
      <c r="AD50" s="5">
        <f>IFERROR(__xludf.DUMMYFUNCTION("""COMPUTED_VALUE"""),45214.0)</f>
        <v>45214</v>
      </c>
      <c r="AE50" s="18"/>
      <c r="AF50" s="5">
        <f>IFERROR(__xludf.DUMMYFUNCTION("""COMPUTED_VALUE"""),45215.0)</f>
        <v>45215</v>
      </c>
      <c r="AG50" s="18"/>
      <c r="AH50" s="5">
        <f>IFERROR(__xludf.DUMMYFUNCTION("""COMPUTED_VALUE"""),45216.0)</f>
        <v>45216</v>
      </c>
      <c r="AI50" s="18"/>
      <c r="AJ50" s="5">
        <f>IFERROR(__xludf.DUMMYFUNCTION("""COMPUTED_VALUE"""),45217.0)</f>
        <v>45217</v>
      </c>
      <c r="AK50" s="18"/>
      <c r="AL50" s="5">
        <f>IFERROR(__xludf.DUMMYFUNCTION("""COMPUTED_VALUE"""),45218.0)</f>
        <v>45218</v>
      </c>
      <c r="AM50" s="18"/>
      <c r="AN50" s="5">
        <f>IFERROR(__xludf.DUMMYFUNCTION("""COMPUTED_VALUE"""),45219.0)</f>
        <v>45219</v>
      </c>
      <c r="AO50" s="18"/>
      <c r="AP50" s="5">
        <f>IFERROR(__xludf.DUMMYFUNCTION("""COMPUTED_VALUE"""),45220.0)</f>
        <v>45220</v>
      </c>
      <c r="AQ50" s="18"/>
      <c r="AR50" s="5">
        <f>IFERROR(__xludf.DUMMYFUNCTION("""COMPUTED_VALUE"""),45221.0)</f>
        <v>45221</v>
      </c>
      <c r="AS50" s="18"/>
      <c r="AT50" s="5">
        <f>IFERROR(__xludf.DUMMYFUNCTION("""COMPUTED_VALUE"""),45222.0)</f>
        <v>45222</v>
      </c>
      <c r="AU50" s="18"/>
      <c r="AV50" s="5">
        <f>IFERROR(__xludf.DUMMYFUNCTION("""COMPUTED_VALUE"""),45223.0)</f>
        <v>45223</v>
      </c>
      <c r="AW50" s="18"/>
      <c r="AX50" s="5">
        <f>IFERROR(__xludf.DUMMYFUNCTION("""COMPUTED_VALUE"""),45224.0)</f>
        <v>45224</v>
      </c>
      <c r="AY50" s="18"/>
      <c r="AZ50" s="5">
        <f>IFERROR(__xludf.DUMMYFUNCTION("""COMPUTED_VALUE"""),45225.0)</f>
        <v>45225</v>
      </c>
      <c r="BA50" s="18"/>
      <c r="BB50" s="5">
        <f>IFERROR(__xludf.DUMMYFUNCTION("""COMPUTED_VALUE"""),45226.0)</f>
        <v>45226</v>
      </c>
      <c r="BC50" s="18"/>
      <c r="BD50" s="5">
        <f>IFERROR(__xludf.DUMMYFUNCTION("""COMPUTED_VALUE"""),45227.0)</f>
        <v>45227</v>
      </c>
      <c r="BE50" s="18"/>
      <c r="BF50" s="5">
        <f>IFERROR(__xludf.DUMMYFUNCTION("""COMPUTED_VALUE"""),45228.0)</f>
        <v>45228</v>
      </c>
      <c r="BG50" s="18"/>
      <c r="BH50" s="5">
        <f>IFERROR(__xludf.DUMMYFUNCTION("""COMPUTED_VALUE"""),45229.0)</f>
        <v>45229</v>
      </c>
      <c r="BI50" s="18"/>
      <c r="BJ50" s="5">
        <f>IFERROR(__xludf.DUMMYFUNCTION("""COMPUTED_VALUE"""),45230.0)</f>
        <v>45230</v>
      </c>
      <c r="BK50" s="18"/>
      <c r="BL50" s="7" t="str">
        <f>IFERROR(__xludf.DUMMYFUNCTION("""COMPUTED_VALUE"""),"HORAS EXTRA")</f>
        <v>HORAS EXTRA</v>
      </c>
    </row>
    <row r="51">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10"/>
    </row>
    <row r="52" ht="79.5" customHeight="1">
      <c r="B52" s="11"/>
      <c r="D52" s="11"/>
      <c r="F52" s="11"/>
      <c r="H52" s="11"/>
      <c r="J52" s="11"/>
      <c r="L52" s="11"/>
      <c r="N52" s="11"/>
      <c r="P52" s="11"/>
      <c r="R52" s="11"/>
      <c r="T52" s="11"/>
      <c r="V52" s="11"/>
      <c r="X52" s="11"/>
      <c r="Z52" s="11"/>
      <c r="AB52" s="11"/>
      <c r="AD52" s="11"/>
      <c r="AF52" s="11"/>
      <c r="AH52" s="11"/>
      <c r="AJ52" s="11"/>
      <c r="AL52" s="11"/>
      <c r="AN52" s="11"/>
      <c r="AP52" s="11"/>
      <c r="AR52" s="11"/>
      <c r="AT52" s="11"/>
      <c r="AV52" s="11"/>
      <c r="AX52" s="11"/>
      <c r="AZ52" s="11"/>
      <c r="BB52" s="11"/>
      <c r="BD52" s="11"/>
      <c r="BF52" s="11"/>
      <c r="BH52" s="11"/>
      <c r="BJ52" s="11"/>
      <c r="BL52" s="10"/>
    </row>
    <row r="53">
      <c r="A53" s="12" t="str">
        <f>IFERROR(__xludf.DUMMYFUNCTION("""COMPUTED_VALUE"""),"HORAS EXTRA/PRIMA ALIMENTICIA")</f>
        <v>HORAS EXTRA/PRIMA ALIMENTICIA</v>
      </c>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
        <f>IFERROR(__xludf.DUMMYFUNCTION("""COMPUTED_VALUE"""),0.0)</f>
        <v>0</v>
      </c>
    </row>
    <row r="54">
      <c r="A54" s="4" t="str">
        <f>IFERROR(__xludf.DUMMYFUNCTION("""COMPUTED_VALUE"""),"NOMBRE")</f>
        <v>NOMBRE</v>
      </c>
      <c r="B54" s="5">
        <f>IFERROR(__xludf.DUMMYFUNCTION("""COMPUTED_VALUE"""),45200.0)</f>
        <v>45200</v>
      </c>
      <c r="C54" s="6"/>
      <c r="D54" s="5">
        <f>IFERROR(__xludf.DUMMYFUNCTION("""COMPUTED_VALUE"""),45201.0)</f>
        <v>45201</v>
      </c>
      <c r="E54" s="6"/>
      <c r="F54" s="5">
        <f>IFERROR(__xludf.DUMMYFUNCTION("""COMPUTED_VALUE"""),45202.0)</f>
        <v>45202</v>
      </c>
      <c r="G54" s="6"/>
      <c r="H54" s="5">
        <f>IFERROR(__xludf.DUMMYFUNCTION("""COMPUTED_VALUE"""),45203.0)</f>
        <v>45203</v>
      </c>
      <c r="I54" s="6"/>
      <c r="J54" s="5">
        <f>IFERROR(__xludf.DUMMYFUNCTION("""COMPUTED_VALUE"""),45204.0)</f>
        <v>45204</v>
      </c>
      <c r="K54" s="6"/>
      <c r="L54" s="5">
        <f>IFERROR(__xludf.DUMMYFUNCTION("""COMPUTED_VALUE"""),45205.0)</f>
        <v>45205</v>
      </c>
      <c r="M54" s="6"/>
      <c r="N54" s="5">
        <f>IFERROR(__xludf.DUMMYFUNCTION("""COMPUTED_VALUE"""),45206.0)</f>
        <v>45206</v>
      </c>
      <c r="O54" s="18"/>
      <c r="P54" s="5">
        <f>IFERROR(__xludf.DUMMYFUNCTION("""COMPUTED_VALUE"""),45207.0)</f>
        <v>45207</v>
      </c>
      <c r="Q54" s="6"/>
      <c r="R54" s="5">
        <f>IFERROR(__xludf.DUMMYFUNCTION("""COMPUTED_VALUE"""),45208.0)</f>
        <v>45208</v>
      </c>
      <c r="S54" s="6"/>
      <c r="T54" s="5">
        <f>IFERROR(__xludf.DUMMYFUNCTION("""COMPUTED_VALUE"""),45209.0)</f>
        <v>45209</v>
      </c>
      <c r="U54" s="18"/>
      <c r="V54" s="5">
        <f>IFERROR(__xludf.DUMMYFUNCTION("""COMPUTED_VALUE"""),45210.0)</f>
        <v>45210</v>
      </c>
      <c r="W54" s="18"/>
      <c r="X54" s="5">
        <f>IFERROR(__xludf.DUMMYFUNCTION("""COMPUTED_VALUE"""),45211.0)</f>
        <v>45211</v>
      </c>
      <c r="Y54" s="18"/>
      <c r="Z54" s="5">
        <f>IFERROR(__xludf.DUMMYFUNCTION("""COMPUTED_VALUE"""),45212.0)</f>
        <v>45212</v>
      </c>
      <c r="AA54" s="18"/>
      <c r="AB54" s="5">
        <f>IFERROR(__xludf.DUMMYFUNCTION("""COMPUTED_VALUE"""),45213.0)</f>
        <v>45213</v>
      </c>
      <c r="AC54" s="18"/>
      <c r="AD54" s="5">
        <f>IFERROR(__xludf.DUMMYFUNCTION("""COMPUTED_VALUE"""),45214.0)</f>
        <v>45214</v>
      </c>
      <c r="AE54" s="18"/>
      <c r="AF54" s="5">
        <f>IFERROR(__xludf.DUMMYFUNCTION("""COMPUTED_VALUE"""),45215.0)</f>
        <v>45215</v>
      </c>
      <c r="AG54" s="18"/>
      <c r="AH54" s="5">
        <f>IFERROR(__xludf.DUMMYFUNCTION("""COMPUTED_VALUE"""),45216.0)</f>
        <v>45216</v>
      </c>
      <c r="AI54" s="18"/>
      <c r="AJ54" s="5">
        <f>IFERROR(__xludf.DUMMYFUNCTION("""COMPUTED_VALUE"""),45217.0)</f>
        <v>45217</v>
      </c>
      <c r="AK54" s="18"/>
      <c r="AL54" s="5">
        <f>IFERROR(__xludf.DUMMYFUNCTION("""COMPUTED_VALUE"""),45218.0)</f>
        <v>45218</v>
      </c>
      <c r="AM54" s="18"/>
      <c r="AN54" s="5">
        <f>IFERROR(__xludf.DUMMYFUNCTION("""COMPUTED_VALUE"""),45219.0)</f>
        <v>45219</v>
      </c>
      <c r="AO54" s="18"/>
      <c r="AP54" s="5">
        <f>IFERROR(__xludf.DUMMYFUNCTION("""COMPUTED_VALUE"""),45220.0)</f>
        <v>45220</v>
      </c>
      <c r="AQ54" s="18"/>
      <c r="AR54" s="5">
        <f>IFERROR(__xludf.DUMMYFUNCTION("""COMPUTED_VALUE"""),45221.0)</f>
        <v>45221</v>
      </c>
      <c r="AS54" s="18"/>
      <c r="AT54" s="5">
        <f>IFERROR(__xludf.DUMMYFUNCTION("""COMPUTED_VALUE"""),45222.0)</f>
        <v>45222</v>
      </c>
      <c r="AU54" s="18"/>
      <c r="AV54" s="5">
        <f>IFERROR(__xludf.DUMMYFUNCTION("""COMPUTED_VALUE"""),45223.0)</f>
        <v>45223</v>
      </c>
      <c r="AW54" s="18"/>
      <c r="AX54" s="5">
        <f>IFERROR(__xludf.DUMMYFUNCTION("""COMPUTED_VALUE"""),45224.0)</f>
        <v>45224</v>
      </c>
      <c r="AY54" s="18"/>
      <c r="AZ54" s="5">
        <f>IFERROR(__xludf.DUMMYFUNCTION("""COMPUTED_VALUE"""),45225.0)</f>
        <v>45225</v>
      </c>
      <c r="BA54" s="18"/>
      <c r="BB54" s="5">
        <f>IFERROR(__xludf.DUMMYFUNCTION("""COMPUTED_VALUE"""),45226.0)</f>
        <v>45226</v>
      </c>
      <c r="BC54" s="18"/>
      <c r="BD54" s="5">
        <f>IFERROR(__xludf.DUMMYFUNCTION("""COMPUTED_VALUE"""),45227.0)</f>
        <v>45227</v>
      </c>
      <c r="BE54" s="18"/>
      <c r="BF54" s="5">
        <f>IFERROR(__xludf.DUMMYFUNCTION("""COMPUTED_VALUE"""),45228.0)</f>
        <v>45228</v>
      </c>
      <c r="BG54" s="18"/>
      <c r="BH54" s="5">
        <f>IFERROR(__xludf.DUMMYFUNCTION("""COMPUTED_VALUE"""),45229.0)</f>
        <v>45229</v>
      </c>
      <c r="BI54" s="18"/>
      <c r="BJ54" s="5">
        <f>IFERROR(__xludf.DUMMYFUNCTION("""COMPUTED_VALUE"""),45230.0)</f>
        <v>45230</v>
      </c>
      <c r="BK54" s="18"/>
      <c r="BL54" s="7" t="str">
        <f>IFERROR(__xludf.DUMMYFUNCTION("""COMPUTED_VALUE"""),"HORAS EXTRA")</f>
        <v>HORAS EXTRA</v>
      </c>
    </row>
    <row r="5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10"/>
    </row>
    <row r="56" ht="79.5" customHeight="1">
      <c r="B56" s="11"/>
      <c r="D56" s="11"/>
      <c r="F56" s="11"/>
      <c r="H56" s="11"/>
      <c r="J56" s="11"/>
      <c r="L56" s="11"/>
      <c r="N56" s="11"/>
      <c r="P56" s="11"/>
      <c r="R56" s="11"/>
      <c r="T56" s="11"/>
      <c r="V56" s="11"/>
      <c r="X56" s="11"/>
      <c r="Z56" s="11"/>
      <c r="AB56" s="11"/>
      <c r="AD56" s="11"/>
      <c r="AF56" s="11"/>
      <c r="AH56" s="11"/>
      <c r="AJ56" s="11"/>
      <c r="AL56" s="11"/>
      <c r="AN56" s="11"/>
      <c r="AP56" s="11"/>
      <c r="AR56" s="11"/>
      <c r="AT56" s="11"/>
      <c r="AV56" s="11"/>
      <c r="AX56" s="11"/>
      <c r="AZ56" s="11"/>
      <c r="BB56" s="11"/>
      <c r="BD56" s="11"/>
      <c r="BF56" s="11"/>
      <c r="BH56" s="11"/>
      <c r="BJ56" s="11"/>
      <c r="BL56" s="10"/>
    </row>
    <row r="57">
      <c r="A57" s="12" t="str">
        <f>IFERROR(__xludf.DUMMYFUNCTION("""COMPUTED_VALUE"""),"HORAS EXTRA/PRIMA ALIMENTICIA")</f>
        <v>HORAS EXTRA/PRIMA ALIMENTICIA</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
        <f>IFERROR(__xludf.DUMMYFUNCTION("""COMPUTED_VALUE"""),0.0)</f>
        <v>0</v>
      </c>
    </row>
    <row r="58">
      <c r="A58" s="4" t="str">
        <f>IFERROR(__xludf.DUMMYFUNCTION("""COMPUTED_VALUE"""),"NOMBRE")</f>
        <v>NOMBRE</v>
      </c>
      <c r="B58" s="5">
        <f>IFERROR(__xludf.DUMMYFUNCTION("""COMPUTED_VALUE"""),45200.0)</f>
        <v>45200</v>
      </c>
      <c r="C58" s="6"/>
      <c r="D58" s="5">
        <f>IFERROR(__xludf.DUMMYFUNCTION("""COMPUTED_VALUE"""),45201.0)</f>
        <v>45201</v>
      </c>
      <c r="E58" s="6"/>
      <c r="F58" s="5">
        <f>IFERROR(__xludf.DUMMYFUNCTION("""COMPUTED_VALUE"""),45202.0)</f>
        <v>45202</v>
      </c>
      <c r="G58" s="6"/>
      <c r="H58" s="5">
        <f>IFERROR(__xludf.DUMMYFUNCTION("""COMPUTED_VALUE"""),45203.0)</f>
        <v>45203</v>
      </c>
      <c r="I58" s="6"/>
      <c r="J58" s="5">
        <f>IFERROR(__xludf.DUMMYFUNCTION("""COMPUTED_VALUE"""),45204.0)</f>
        <v>45204</v>
      </c>
      <c r="K58" s="6"/>
      <c r="L58" s="5">
        <f>IFERROR(__xludf.DUMMYFUNCTION("""COMPUTED_VALUE"""),45205.0)</f>
        <v>45205</v>
      </c>
      <c r="M58" s="6"/>
      <c r="N58" s="5">
        <f>IFERROR(__xludf.DUMMYFUNCTION("""COMPUTED_VALUE"""),45206.0)</f>
        <v>45206</v>
      </c>
      <c r="O58" s="18"/>
      <c r="P58" s="5">
        <f>IFERROR(__xludf.DUMMYFUNCTION("""COMPUTED_VALUE"""),45207.0)</f>
        <v>45207</v>
      </c>
      <c r="Q58" s="6"/>
      <c r="R58" s="5">
        <f>IFERROR(__xludf.DUMMYFUNCTION("""COMPUTED_VALUE"""),45208.0)</f>
        <v>45208</v>
      </c>
      <c r="S58" s="6"/>
      <c r="T58" s="5">
        <f>IFERROR(__xludf.DUMMYFUNCTION("""COMPUTED_VALUE"""),45209.0)</f>
        <v>45209</v>
      </c>
      <c r="U58" s="18"/>
      <c r="V58" s="5">
        <f>IFERROR(__xludf.DUMMYFUNCTION("""COMPUTED_VALUE"""),45210.0)</f>
        <v>45210</v>
      </c>
      <c r="W58" s="18"/>
      <c r="X58" s="5">
        <f>IFERROR(__xludf.DUMMYFUNCTION("""COMPUTED_VALUE"""),45211.0)</f>
        <v>45211</v>
      </c>
      <c r="Y58" s="18"/>
      <c r="Z58" s="5">
        <f>IFERROR(__xludf.DUMMYFUNCTION("""COMPUTED_VALUE"""),45212.0)</f>
        <v>45212</v>
      </c>
      <c r="AA58" s="18"/>
      <c r="AB58" s="5">
        <f>IFERROR(__xludf.DUMMYFUNCTION("""COMPUTED_VALUE"""),45213.0)</f>
        <v>45213</v>
      </c>
      <c r="AC58" s="18"/>
      <c r="AD58" s="5">
        <f>IFERROR(__xludf.DUMMYFUNCTION("""COMPUTED_VALUE"""),45214.0)</f>
        <v>45214</v>
      </c>
      <c r="AE58" s="18"/>
      <c r="AF58" s="5">
        <f>IFERROR(__xludf.DUMMYFUNCTION("""COMPUTED_VALUE"""),45215.0)</f>
        <v>45215</v>
      </c>
      <c r="AG58" s="18"/>
      <c r="AH58" s="5">
        <f>IFERROR(__xludf.DUMMYFUNCTION("""COMPUTED_VALUE"""),45216.0)</f>
        <v>45216</v>
      </c>
      <c r="AI58" s="18"/>
      <c r="AJ58" s="5">
        <f>IFERROR(__xludf.DUMMYFUNCTION("""COMPUTED_VALUE"""),45217.0)</f>
        <v>45217</v>
      </c>
      <c r="AK58" s="18"/>
      <c r="AL58" s="5">
        <f>IFERROR(__xludf.DUMMYFUNCTION("""COMPUTED_VALUE"""),45218.0)</f>
        <v>45218</v>
      </c>
      <c r="AM58" s="18"/>
      <c r="AN58" s="5">
        <f>IFERROR(__xludf.DUMMYFUNCTION("""COMPUTED_VALUE"""),45219.0)</f>
        <v>45219</v>
      </c>
      <c r="AO58" s="18"/>
      <c r="AP58" s="5">
        <f>IFERROR(__xludf.DUMMYFUNCTION("""COMPUTED_VALUE"""),45220.0)</f>
        <v>45220</v>
      </c>
      <c r="AQ58" s="18"/>
      <c r="AR58" s="5">
        <f>IFERROR(__xludf.DUMMYFUNCTION("""COMPUTED_VALUE"""),45221.0)</f>
        <v>45221</v>
      </c>
      <c r="AS58" s="18"/>
      <c r="AT58" s="5">
        <f>IFERROR(__xludf.DUMMYFUNCTION("""COMPUTED_VALUE"""),45222.0)</f>
        <v>45222</v>
      </c>
      <c r="AU58" s="18"/>
      <c r="AV58" s="5">
        <f>IFERROR(__xludf.DUMMYFUNCTION("""COMPUTED_VALUE"""),45223.0)</f>
        <v>45223</v>
      </c>
      <c r="AW58" s="18"/>
      <c r="AX58" s="5">
        <f>IFERROR(__xludf.DUMMYFUNCTION("""COMPUTED_VALUE"""),45224.0)</f>
        <v>45224</v>
      </c>
      <c r="AY58" s="18"/>
      <c r="AZ58" s="5">
        <f>IFERROR(__xludf.DUMMYFUNCTION("""COMPUTED_VALUE"""),45225.0)</f>
        <v>45225</v>
      </c>
      <c r="BA58" s="18"/>
      <c r="BB58" s="5">
        <f>IFERROR(__xludf.DUMMYFUNCTION("""COMPUTED_VALUE"""),45226.0)</f>
        <v>45226</v>
      </c>
      <c r="BC58" s="18"/>
      <c r="BD58" s="5">
        <f>IFERROR(__xludf.DUMMYFUNCTION("""COMPUTED_VALUE"""),45227.0)</f>
        <v>45227</v>
      </c>
      <c r="BE58" s="18"/>
      <c r="BF58" s="5">
        <f>IFERROR(__xludf.DUMMYFUNCTION("""COMPUTED_VALUE"""),45228.0)</f>
        <v>45228</v>
      </c>
      <c r="BG58" s="18"/>
      <c r="BH58" s="5">
        <f>IFERROR(__xludf.DUMMYFUNCTION("""COMPUTED_VALUE"""),45229.0)</f>
        <v>45229</v>
      </c>
      <c r="BI58" s="18"/>
      <c r="BJ58" s="5">
        <f>IFERROR(__xludf.DUMMYFUNCTION("""COMPUTED_VALUE"""),45230.0)</f>
        <v>45230</v>
      </c>
      <c r="BK58" s="18"/>
      <c r="BL58" s="7" t="str">
        <f>IFERROR(__xludf.DUMMYFUNCTION("""COMPUTED_VALUE"""),"HORAS EXTRA")</f>
        <v>HORAS EXTRA</v>
      </c>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10"/>
    </row>
    <row r="60" ht="79.5" customHeight="1">
      <c r="B60" s="11"/>
      <c r="D60" s="11"/>
      <c r="F60" s="11"/>
      <c r="H60" s="11"/>
      <c r="J60" s="11"/>
      <c r="L60" s="11"/>
      <c r="N60" s="11"/>
      <c r="P60" s="11"/>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0"/>
    </row>
    <row r="61">
      <c r="A61" s="12" t="str">
        <f>IFERROR(__xludf.DUMMYFUNCTION("""COMPUTED_VALUE"""),"HORAS EXTRA/PRIMA ALIMENTICIA")</f>
        <v>HORAS EXTRA/PRIMA ALIMENTICIA</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
        <f>IFERROR(__xludf.DUMMYFUNCTION("""COMPUTED_VALUE"""),0.0)</f>
        <v>0</v>
      </c>
    </row>
    <row r="62">
      <c r="A62" s="4" t="str">
        <f>IFERROR(__xludf.DUMMYFUNCTION("""COMPUTED_VALUE"""),"NOMBRE")</f>
        <v>NOMBRE</v>
      </c>
      <c r="B62" s="5">
        <f>IFERROR(__xludf.DUMMYFUNCTION("""COMPUTED_VALUE"""),45200.0)</f>
        <v>45200</v>
      </c>
      <c r="C62" s="6"/>
      <c r="D62" s="5">
        <f>IFERROR(__xludf.DUMMYFUNCTION("""COMPUTED_VALUE"""),45201.0)</f>
        <v>45201</v>
      </c>
      <c r="E62" s="6"/>
      <c r="F62" s="5">
        <f>IFERROR(__xludf.DUMMYFUNCTION("""COMPUTED_VALUE"""),45202.0)</f>
        <v>45202</v>
      </c>
      <c r="G62" s="6"/>
      <c r="H62" s="5">
        <f>IFERROR(__xludf.DUMMYFUNCTION("""COMPUTED_VALUE"""),45203.0)</f>
        <v>45203</v>
      </c>
      <c r="I62" s="6"/>
      <c r="J62" s="5">
        <f>IFERROR(__xludf.DUMMYFUNCTION("""COMPUTED_VALUE"""),45204.0)</f>
        <v>45204</v>
      </c>
      <c r="K62" s="6"/>
      <c r="L62" s="5">
        <f>IFERROR(__xludf.DUMMYFUNCTION("""COMPUTED_VALUE"""),45205.0)</f>
        <v>45205</v>
      </c>
      <c r="M62" s="6"/>
      <c r="N62" s="5">
        <f>IFERROR(__xludf.DUMMYFUNCTION("""COMPUTED_VALUE"""),45206.0)</f>
        <v>45206</v>
      </c>
      <c r="O62" s="18"/>
      <c r="P62" s="5">
        <f>IFERROR(__xludf.DUMMYFUNCTION("""COMPUTED_VALUE"""),45207.0)</f>
        <v>45207</v>
      </c>
      <c r="Q62" s="6"/>
      <c r="R62" s="5">
        <f>IFERROR(__xludf.DUMMYFUNCTION("""COMPUTED_VALUE"""),45208.0)</f>
        <v>45208</v>
      </c>
      <c r="S62" s="6"/>
      <c r="T62" s="5">
        <f>IFERROR(__xludf.DUMMYFUNCTION("""COMPUTED_VALUE"""),45209.0)</f>
        <v>45209</v>
      </c>
      <c r="U62" s="18"/>
      <c r="V62" s="5">
        <f>IFERROR(__xludf.DUMMYFUNCTION("""COMPUTED_VALUE"""),45210.0)</f>
        <v>45210</v>
      </c>
      <c r="W62" s="18"/>
      <c r="X62" s="5">
        <f>IFERROR(__xludf.DUMMYFUNCTION("""COMPUTED_VALUE"""),45211.0)</f>
        <v>45211</v>
      </c>
      <c r="Y62" s="18"/>
      <c r="Z62" s="5">
        <f>IFERROR(__xludf.DUMMYFUNCTION("""COMPUTED_VALUE"""),45212.0)</f>
        <v>45212</v>
      </c>
      <c r="AA62" s="18"/>
      <c r="AB62" s="5">
        <f>IFERROR(__xludf.DUMMYFUNCTION("""COMPUTED_VALUE"""),45213.0)</f>
        <v>45213</v>
      </c>
      <c r="AC62" s="18"/>
      <c r="AD62" s="5">
        <f>IFERROR(__xludf.DUMMYFUNCTION("""COMPUTED_VALUE"""),45214.0)</f>
        <v>45214</v>
      </c>
      <c r="AE62" s="18"/>
      <c r="AF62" s="5">
        <f>IFERROR(__xludf.DUMMYFUNCTION("""COMPUTED_VALUE"""),45215.0)</f>
        <v>45215</v>
      </c>
      <c r="AG62" s="18"/>
      <c r="AH62" s="5">
        <f>IFERROR(__xludf.DUMMYFUNCTION("""COMPUTED_VALUE"""),45216.0)</f>
        <v>45216</v>
      </c>
      <c r="AI62" s="18"/>
      <c r="AJ62" s="5">
        <f>IFERROR(__xludf.DUMMYFUNCTION("""COMPUTED_VALUE"""),45217.0)</f>
        <v>45217</v>
      </c>
      <c r="AK62" s="18"/>
      <c r="AL62" s="5">
        <f>IFERROR(__xludf.DUMMYFUNCTION("""COMPUTED_VALUE"""),45218.0)</f>
        <v>45218</v>
      </c>
      <c r="AM62" s="18"/>
      <c r="AN62" s="5">
        <f>IFERROR(__xludf.DUMMYFUNCTION("""COMPUTED_VALUE"""),45219.0)</f>
        <v>45219</v>
      </c>
      <c r="AO62" s="18"/>
      <c r="AP62" s="5">
        <f>IFERROR(__xludf.DUMMYFUNCTION("""COMPUTED_VALUE"""),45220.0)</f>
        <v>45220</v>
      </c>
      <c r="AQ62" s="18"/>
      <c r="AR62" s="5">
        <f>IFERROR(__xludf.DUMMYFUNCTION("""COMPUTED_VALUE"""),45221.0)</f>
        <v>45221</v>
      </c>
      <c r="AS62" s="18"/>
      <c r="AT62" s="5">
        <f>IFERROR(__xludf.DUMMYFUNCTION("""COMPUTED_VALUE"""),45222.0)</f>
        <v>45222</v>
      </c>
      <c r="AU62" s="18"/>
      <c r="AV62" s="5">
        <f>IFERROR(__xludf.DUMMYFUNCTION("""COMPUTED_VALUE"""),45223.0)</f>
        <v>45223</v>
      </c>
      <c r="AW62" s="18"/>
      <c r="AX62" s="5">
        <f>IFERROR(__xludf.DUMMYFUNCTION("""COMPUTED_VALUE"""),45224.0)</f>
        <v>45224</v>
      </c>
      <c r="AY62" s="18"/>
      <c r="AZ62" s="5">
        <f>IFERROR(__xludf.DUMMYFUNCTION("""COMPUTED_VALUE"""),45225.0)</f>
        <v>45225</v>
      </c>
      <c r="BA62" s="18"/>
      <c r="BB62" s="5">
        <f>IFERROR(__xludf.DUMMYFUNCTION("""COMPUTED_VALUE"""),45226.0)</f>
        <v>45226</v>
      </c>
      <c r="BC62" s="18"/>
      <c r="BD62" s="5">
        <f>IFERROR(__xludf.DUMMYFUNCTION("""COMPUTED_VALUE"""),45227.0)</f>
        <v>45227</v>
      </c>
      <c r="BE62" s="18"/>
      <c r="BF62" s="5">
        <f>IFERROR(__xludf.DUMMYFUNCTION("""COMPUTED_VALUE"""),45228.0)</f>
        <v>45228</v>
      </c>
      <c r="BG62" s="18"/>
      <c r="BH62" s="5">
        <f>IFERROR(__xludf.DUMMYFUNCTION("""COMPUTED_VALUE"""),45229.0)</f>
        <v>45229</v>
      </c>
      <c r="BI62" s="18"/>
      <c r="BJ62" s="5">
        <f>IFERROR(__xludf.DUMMYFUNCTION("""COMPUTED_VALUE"""),45230.0)</f>
        <v>45230</v>
      </c>
      <c r="BK62" s="18"/>
      <c r="BL62" s="7" t="str">
        <f>IFERROR(__xludf.DUMMYFUNCTION("""COMPUTED_VALUE"""),"HORAS EXTRA")</f>
        <v>HORAS EXTRA</v>
      </c>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10"/>
    </row>
    <row r="64" ht="79.5" customHeight="1">
      <c r="B64" s="11"/>
      <c r="D64" s="11"/>
      <c r="F64" s="11"/>
      <c r="H64" s="11"/>
      <c r="J64" s="11"/>
      <c r="L64" s="11"/>
      <c r="N64" s="11"/>
      <c r="P64" s="11"/>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0"/>
    </row>
    <row r="65">
      <c r="A65" s="12" t="str">
        <f>IFERROR(__xludf.DUMMYFUNCTION("""COMPUTED_VALUE"""),"HORAS EXTRA/PRIMA ALIMENTICIA")</f>
        <v>HORAS EXTRA/PRIMA ALIMENTICIA</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
        <f>IFERROR(__xludf.DUMMYFUNCTION("""COMPUTED_VALUE"""),0.0)</f>
        <v>0</v>
      </c>
    </row>
    <row r="66">
      <c r="A66" s="4" t="str">
        <f>IFERROR(__xludf.DUMMYFUNCTION("""COMPUTED_VALUE"""),"NOMBRE")</f>
        <v>NOMBRE</v>
      </c>
      <c r="B66" s="5">
        <f>IFERROR(__xludf.DUMMYFUNCTION("""COMPUTED_VALUE"""),45200.0)</f>
        <v>45200</v>
      </c>
      <c r="C66" s="6"/>
      <c r="D66" s="5">
        <f>IFERROR(__xludf.DUMMYFUNCTION("""COMPUTED_VALUE"""),45201.0)</f>
        <v>45201</v>
      </c>
      <c r="E66" s="6"/>
      <c r="F66" s="5">
        <f>IFERROR(__xludf.DUMMYFUNCTION("""COMPUTED_VALUE"""),45202.0)</f>
        <v>45202</v>
      </c>
      <c r="G66" s="6"/>
      <c r="H66" s="5">
        <f>IFERROR(__xludf.DUMMYFUNCTION("""COMPUTED_VALUE"""),45203.0)</f>
        <v>45203</v>
      </c>
      <c r="I66" s="6"/>
      <c r="J66" s="5">
        <f>IFERROR(__xludf.DUMMYFUNCTION("""COMPUTED_VALUE"""),45204.0)</f>
        <v>45204</v>
      </c>
      <c r="K66" s="6"/>
      <c r="L66" s="5">
        <f>IFERROR(__xludf.DUMMYFUNCTION("""COMPUTED_VALUE"""),45205.0)</f>
        <v>45205</v>
      </c>
      <c r="M66" s="6"/>
      <c r="N66" s="5">
        <f>IFERROR(__xludf.DUMMYFUNCTION("""COMPUTED_VALUE"""),45206.0)</f>
        <v>45206</v>
      </c>
      <c r="O66" s="18"/>
      <c r="P66" s="5">
        <f>IFERROR(__xludf.DUMMYFUNCTION("""COMPUTED_VALUE"""),45207.0)</f>
        <v>45207</v>
      </c>
      <c r="Q66" s="6"/>
      <c r="R66" s="5">
        <f>IFERROR(__xludf.DUMMYFUNCTION("""COMPUTED_VALUE"""),45208.0)</f>
        <v>45208</v>
      </c>
      <c r="S66" s="6"/>
      <c r="T66" s="5">
        <f>IFERROR(__xludf.DUMMYFUNCTION("""COMPUTED_VALUE"""),45209.0)</f>
        <v>45209</v>
      </c>
      <c r="U66" s="18"/>
      <c r="V66" s="5">
        <f>IFERROR(__xludf.DUMMYFUNCTION("""COMPUTED_VALUE"""),45210.0)</f>
        <v>45210</v>
      </c>
      <c r="W66" s="18"/>
      <c r="X66" s="5">
        <f>IFERROR(__xludf.DUMMYFUNCTION("""COMPUTED_VALUE"""),45211.0)</f>
        <v>45211</v>
      </c>
      <c r="Y66" s="18"/>
      <c r="Z66" s="5">
        <f>IFERROR(__xludf.DUMMYFUNCTION("""COMPUTED_VALUE"""),45212.0)</f>
        <v>45212</v>
      </c>
      <c r="AA66" s="18"/>
      <c r="AB66" s="5">
        <f>IFERROR(__xludf.DUMMYFUNCTION("""COMPUTED_VALUE"""),45213.0)</f>
        <v>45213</v>
      </c>
      <c r="AC66" s="18"/>
      <c r="AD66" s="5">
        <f>IFERROR(__xludf.DUMMYFUNCTION("""COMPUTED_VALUE"""),45214.0)</f>
        <v>45214</v>
      </c>
      <c r="AE66" s="18"/>
      <c r="AF66" s="5">
        <f>IFERROR(__xludf.DUMMYFUNCTION("""COMPUTED_VALUE"""),45215.0)</f>
        <v>45215</v>
      </c>
      <c r="AG66" s="18"/>
      <c r="AH66" s="5">
        <f>IFERROR(__xludf.DUMMYFUNCTION("""COMPUTED_VALUE"""),45216.0)</f>
        <v>45216</v>
      </c>
      <c r="AI66" s="18"/>
      <c r="AJ66" s="5">
        <f>IFERROR(__xludf.DUMMYFUNCTION("""COMPUTED_VALUE"""),45217.0)</f>
        <v>45217</v>
      </c>
      <c r="AK66" s="18"/>
      <c r="AL66" s="5">
        <f>IFERROR(__xludf.DUMMYFUNCTION("""COMPUTED_VALUE"""),45218.0)</f>
        <v>45218</v>
      </c>
      <c r="AM66" s="18"/>
      <c r="AN66" s="5">
        <f>IFERROR(__xludf.DUMMYFUNCTION("""COMPUTED_VALUE"""),45219.0)</f>
        <v>45219</v>
      </c>
      <c r="AO66" s="18"/>
      <c r="AP66" s="5">
        <f>IFERROR(__xludf.DUMMYFUNCTION("""COMPUTED_VALUE"""),45220.0)</f>
        <v>45220</v>
      </c>
      <c r="AQ66" s="18"/>
      <c r="AR66" s="5">
        <f>IFERROR(__xludf.DUMMYFUNCTION("""COMPUTED_VALUE"""),45221.0)</f>
        <v>45221</v>
      </c>
      <c r="AS66" s="18"/>
      <c r="AT66" s="5">
        <f>IFERROR(__xludf.DUMMYFUNCTION("""COMPUTED_VALUE"""),45222.0)</f>
        <v>45222</v>
      </c>
      <c r="AU66" s="18"/>
      <c r="AV66" s="5">
        <f>IFERROR(__xludf.DUMMYFUNCTION("""COMPUTED_VALUE"""),45223.0)</f>
        <v>45223</v>
      </c>
      <c r="AW66" s="18"/>
      <c r="AX66" s="5">
        <f>IFERROR(__xludf.DUMMYFUNCTION("""COMPUTED_VALUE"""),45224.0)</f>
        <v>45224</v>
      </c>
      <c r="AY66" s="18"/>
      <c r="AZ66" s="5">
        <f>IFERROR(__xludf.DUMMYFUNCTION("""COMPUTED_VALUE"""),45225.0)</f>
        <v>45225</v>
      </c>
      <c r="BA66" s="18"/>
      <c r="BB66" s="5">
        <f>IFERROR(__xludf.DUMMYFUNCTION("""COMPUTED_VALUE"""),45226.0)</f>
        <v>45226</v>
      </c>
      <c r="BC66" s="18"/>
      <c r="BD66" s="5">
        <f>IFERROR(__xludf.DUMMYFUNCTION("""COMPUTED_VALUE"""),45227.0)</f>
        <v>45227</v>
      </c>
      <c r="BE66" s="18"/>
      <c r="BF66" s="5">
        <f>IFERROR(__xludf.DUMMYFUNCTION("""COMPUTED_VALUE"""),45228.0)</f>
        <v>45228</v>
      </c>
      <c r="BG66" s="18"/>
      <c r="BH66" s="5">
        <f>IFERROR(__xludf.DUMMYFUNCTION("""COMPUTED_VALUE"""),45229.0)</f>
        <v>45229</v>
      </c>
      <c r="BI66" s="18"/>
      <c r="BJ66" s="5">
        <f>IFERROR(__xludf.DUMMYFUNCTION("""COMPUTED_VALUE"""),45230.0)</f>
        <v>45230</v>
      </c>
      <c r="BK66" s="18"/>
      <c r="BL66" s="7" t="str">
        <f>IFERROR(__xludf.DUMMYFUNCTION("""COMPUTED_VALUE"""),"HORAS EXTRA")</f>
        <v>HORAS EXTRA</v>
      </c>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0"/>
    </row>
    <row r="68" ht="79.5" customHeight="1">
      <c r="B68" s="11"/>
      <c r="D68" s="11"/>
      <c r="F68" s="11"/>
      <c r="H68" s="11"/>
      <c r="J68" s="11"/>
      <c r="L68" s="11"/>
      <c r="N68" s="11"/>
      <c r="P68" s="11"/>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0"/>
    </row>
    <row r="69">
      <c r="A69" s="12" t="str">
        <f>IFERROR(__xludf.DUMMYFUNCTION("""COMPUTED_VALUE"""),"HORAS EXTRA/PRIMA ALIMENTICIA")</f>
        <v>HORAS EXTRA/PRIMA ALIMENTICIA</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
        <f>IFERROR(__xludf.DUMMYFUNCTION("""COMPUTED_VALUE"""),0.0)</f>
        <v>0</v>
      </c>
    </row>
    <row r="70">
      <c r="A70" s="4" t="str">
        <f>IFERROR(__xludf.DUMMYFUNCTION("""COMPUTED_VALUE"""),"NOMBRE")</f>
        <v>NOMBRE</v>
      </c>
      <c r="B70" s="5">
        <f>IFERROR(__xludf.DUMMYFUNCTION("""COMPUTED_VALUE"""),45200.0)</f>
        <v>45200</v>
      </c>
      <c r="C70" s="6"/>
      <c r="D70" s="5">
        <f>IFERROR(__xludf.DUMMYFUNCTION("""COMPUTED_VALUE"""),45201.0)</f>
        <v>45201</v>
      </c>
      <c r="E70" s="6"/>
      <c r="F70" s="5">
        <f>IFERROR(__xludf.DUMMYFUNCTION("""COMPUTED_VALUE"""),45202.0)</f>
        <v>45202</v>
      </c>
      <c r="G70" s="6"/>
      <c r="H70" s="5">
        <f>IFERROR(__xludf.DUMMYFUNCTION("""COMPUTED_VALUE"""),45203.0)</f>
        <v>45203</v>
      </c>
      <c r="I70" s="6"/>
      <c r="J70" s="5">
        <f>IFERROR(__xludf.DUMMYFUNCTION("""COMPUTED_VALUE"""),45204.0)</f>
        <v>45204</v>
      </c>
      <c r="K70" s="6"/>
      <c r="L70" s="5">
        <f>IFERROR(__xludf.DUMMYFUNCTION("""COMPUTED_VALUE"""),45205.0)</f>
        <v>45205</v>
      </c>
      <c r="M70" s="6"/>
      <c r="N70" s="5">
        <f>IFERROR(__xludf.DUMMYFUNCTION("""COMPUTED_VALUE"""),45206.0)</f>
        <v>45206</v>
      </c>
      <c r="O70" s="18"/>
      <c r="P70" s="5">
        <f>IFERROR(__xludf.DUMMYFUNCTION("""COMPUTED_VALUE"""),45207.0)</f>
        <v>45207</v>
      </c>
      <c r="Q70" s="6"/>
      <c r="R70" s="5">
        <f>IFERROR(__xludf.DUMMYFUNCTION("""COMPUTED_VALUE"""),45208.0)</f>
        <v>45208</v>
      </c>
      <c r="S70" s="6"/>
      <c r="T70" s="5">
        <f>IFERROR(__xludf.DUMMYFUNCTION("""COMPUTED_VALUE"""),45209.0)</f>
        <v>45209</v>
      </c>
      <c r="U70" s="18"/>
      <c r="V70" s="5">
        <f>IFERROR(__xludf.DUMMYFUNCTION("""COMPUTED_VALUE"""),45210.0)</f>
        <v>45210</v>
      </c>
      <c r="W70" s="18"/>
      <c r="X70" s="5">
        <f>IFERROR(__xludf.DUMMYFUNCTION("""COMPUTED_VALUE"""),45211.0)</f>
        <v>45211</v>
      </c>
      <c r="Y70" s="18"/>
      <c r="Z70" s="5">
        <f>IFERROR(__xludf.DUMMYFUNCTION("""COMPUTED_VALUE"""),45212.0)</f>
        <v>45212</v>
      </c>
      <c r="AA70" s="18"/>
      <c r="AB70" s="5">
        <f>IFERROR(__xludf.DUMMYFUNCTION("""COMPUTED_VALUE"""),45213.0)</f>
        <v>45213</v>
      </c>
      <c r="AC70" s="18"/>
      <c r="AD70" s="5">
        <f>IFERROR(__xludf.DUMMYFUNCTION("""COMPUTED_VALUE"""),45214.0)</f>
        <v>45214</v>
      </c>
      <c r="AE70" s="18"/>
      <c r="AF70" s="5">
        <f>IFERROR(__xludf.DUMMYFUNCTION("""COMPUTED_VALUE"""),45215.0)</f>
        <v>45215</v>
      </c>
      <c r="AG70" s="18"/>
      <c r="AH70" s="5">
        <f>IFERROR(__xludf.DUMMYFUNCTION("""COMPUTED_VALUE"""),45216.0)</f>
        <v>45216</v>
      </c>
      <c r="AI70" s="18"/>
      <c r="AJ70" s="5">
        <f>IFERROR(__xludf.DUMMYFUNCTION("""COMPUTED_VALUE"""),45217.0)</f>
        <v>45217</v>
      </c>
      <c r="AK70" s="18"/>
      <c r="AL70" s="5">
        <f>IFERROR(__xludf.DUMMYFUNCTION("""COMPUTED_VALUE"""),45218.0)</f>
        <v>45218</v>
      </c>
      <c r="AM70" s="18"/>
      <c r="AN70" s="5">
        <f>IFERROR(__xludf.DUMMYFUNCTION("""COMPUTED_VALUE"""),45219.0)</f>
        <v>45219</v>
      </c>
      <c r="AO70" s="18"/>
      <c r="AP70" s="5">
        <f>IFERROR(__xludf.DUMMYFUNCTION("""COMPUTED_VALUE"""),45220.0)</f>
        <v>45220</v>
      </c>
      <c r="AQ70" s="18"/>
      <c r="AR70" s="5">
        <f>IFERROR(__xludf.DUMMYFUNCTION("""COMPUTED_VALUE"""),45221.0)</f>
        <v>45221</v>
      </c>
      <c r="AS70" s="18"/>
      <c r="AT70" s="5">
        <f>IFERROR(__xludf.DUMMYFUNCTION("""COMPUTED_VALUE"""),45222.0)</f>
        <v>45222</v>
      </c>
      <c r="AU70" s="18"/>
      <c r="AV70" s="5">
        <f>IFERROR(__xludf.DUMMYFUNCTION("""COMPUTED_VALUE"""),45223.0)</f>
        <v>45223</v>
      </c>
      <c r="AW70" s="18"/>
      <c r="AX70" s="5">
        <f>IFERROR(__xludf.DUMMYFUNCTION("""COMPUTED_VALUE"""),45224.0)</f>
        <v>45224</v>
      </c>
      <c r="AY70" s="18"/>
      <c r="AZ70" s="5">
        <f>IFERROR(__xludf.DUMMYFUNCTION("""COMPUTED_VALUE"""),45225.0)</f>
        <v>45225</v>
      </c>
      <c r="BA70" s="18"/>
      <c r="BB70" s="5">
        <f>IFERROR(__xludf.DUMMYFUNCTION("""COMPUTED_VALUE"""),45226.0)</f>
        <v>45226</v>
      </c>
      <c r="BC70" s="18"/>
      <c r="BD70" s="5">
        <f>IFERROR(__xludf.DUMMYFUNCTION("""COMPUTED_VALUE"""),45227.0)</f>
        <v>45227</v>
      </c>
      <c r="BE70" s="18"/>
      <c r="BF70" s="5">
        <f>IFERROR(__xludf.DUMMYFUNCTION("""COMPUTED_VALUE"""),45228.0)</f>
        <v>45228</v>
      </c>
      <c r="BG70" s="18"/>
      <c r="BH70" s="5">
        <f>IFERROR(__xludf.DUMMYFUNCTION("""COMPUTED_VALUE"""),45229.0)</f>
        <v>45229</v>
      </c>
      <c r="BI70" s="18"/>
      <c r="BJ70" s="5">
        <f>IFERROR(__xludf.DUMMYFUNCTION("""COMPUTED_VALUE"""),45230.0)</f>
        <v>45230</v>
      </c>
      <c r="BK70" s="18"/>
      <c r="BL70" s="7" t="str">
        <f>IFERROR(__xludf.DUMMYFUNCTION("""COMPUTED_VALUE"""),"HORAS EXTRA")</f>
        <v>HORAS EXTRA</v>
      </c>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10"/>
    </row>
    <row r="72" ht="79.5" customHeight="1">
      <c r="B72" s="11"/>
      <c r="D72" s="11"/>
      <c r="F72" s="11"/>
      <c r="H72" s="11"/>
      <c r="J72" s="11"/>
      <c r="L72" s="11"/>
      <c r="N72" s="11"/>
      <c r="P72" s="11"/>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0"/>
    </row>
    <row r="73">
      <c r="A73" s="12" t="str">
        <f>IFERROR(__xludf.DUMMYFUNCTION("""COMPUTED_VALUE"""),"HORAS EXTRA/PRIMA ALIMENTICIA")</f>
        <v>HORAS EXTRA/PRIMA ALIMENTICIA</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
        <f>IFERROR(__xludf.DUMMYFUNCTION("""COMPUTED_VALUE"""),0.0)</f>
        <v>0</v>
      </c>
    </row>
    <row r="74">
      <c r="A74" s="4" t="str">
        <f>IFERROR(__xludf.DUMMYFUNCTION("""COMPUTED_VALUE"""),"NOMBRE")</f>
        <v>NOMBRE</v>
      </c>
      <c r="B74" s="5">
        <f>IFERROR(__xludf.DUMMYFUNCTION("""COMPUTED_VALUE"""),45200.0)</f>
        <v>45200</v>
      </c>
      <c r="C74" s="6"/>
      <c r="D74" s="5">
        <f>IFERROR(__xludf.DUMMYFUNCTION("""COMPUTED_VALUE"""),45201.0)</f>
        <v>45201</v>
      </c>
      <c r="E74" s="6"/>
      <c r="F74" s="5">
        <f>IFERROR(__xludf.DUMMYFUNCTION("""COMPUTED_VALUE"""),45202.0)</f>
        <v>45202</v>
      </c>
      <c r="G74" s="6"/>
      <c r="H74" s="5">
        <f>IFERROR(__xludf.DUMMYFUNCTION("""COMPUTED_VALUE"""),45203.0)</f>
        <v>45203</v>
      </c>
      <c r="I74" s="6"/>
      <c r="J74" s="5">
        <f>IFERROR(__xludf.DUMMYFUNCTION("""COMPUTED_VALUE"""),45204.0)</f>
        <v>45204</v>
      </c>
      <c r="K74" s="6"/>
      <c r="L74" s="5">
        <f>IFERROR(__xludf.DUMMYFUNCTION("""COMPUTED_VALUE"""),45205.0)</f>
        <v>45205</v>
      </c>
      <c r="M74" s="6"/>
      <c r="N74" s="5">
        <f>IFERROR(__xludf.DUMMYFUNCTION("""COMPUTED_VALUE"""),45206.0)</f>
        <v>45206</v>
      </c>
      <c r="O74" s="18"/>
      <c r="P74" s="5">
        <f>IFERROR(__xludf.DUMMYFUNCTION("""COMPUTED_VALUE"""),45207.0)</f>
        <v>45207</v>
      </c>
      <c r="Q74" s="6"/>
      <c r="R74" s="5">
        <f>IFERROR(__xludf.DUMMYFUNCTION("""COMPUTED_VALUE"""),45208.0)</f>
        <v>45208</v>
      </c>
      <c r="S74" s="6"/>
      <c r="T74" s="5">
        <f>IFERROR(__xludf.DUMMYFUNCTION("""COMPUTED_VALUE"""),45209.0)</f>
        <v>45209</v>
      </c>
      <c r="U74" s="18"/>
      <c r="V74" s="5">
        <f>IFERROR(__xludf.DUMMYFUNCTION("""COMPUTED_VALUE"""),45210.0)</f>
        <v>45210</v>
      </c>
      <c r="W74" s="18"/>
      <c r="X74" s="5">
        <f>IFERROR(__xludf.DUMMYFUNCTION("""COMPUTED_VALUE"""),45211.0)</f>
        <v>45211</v>
      </c>
      <c r="Y74" s="18"/>
      <c r="Z74" s="5">
        <f>IFERROR(__xludf.DUMMYFUNCTION("""COMPUTED_VALUE"""),45212.0)</f>
        <v>45212</v>
      </c>
      <c r="AA74" s="18"/>
      <c r="AB74" s="5">
        <f>IFERROR(__xludf.DUMMYFUNCTION("""COMPUTED_VALUE"""),45213.0)</f>
        <v>45213</v>
      </c>
      <c r="AC74" s="18"/>
      <c r="AD74" s="5">
        <f>IFERROR(__xludf.DUMMYFUNCTION("""COMPUTED_VALUE"""),45214.0)</f>
        <v>45214</v>
      </c>
      <c r="AE74" s="18"/>
      <c r="AF74" s="5">
        <f>IFERROR(__xludf.DUMMYFUNCTION("""COMPUTED_VALUE"""),45215.0)</f>
        <v>45215</v>
      </c>
      <c r="AG74" s="18"/>
      <c r="AH74" s="5">
        <f>IFERROR(__xludf.DUMMYFUNCTION("""COMPUTED_VALUE"""),45216.0)</f>
        <v>45216</v>
      </c>
      <c r="AI74" s="18"/>
      <c r="AJ74" s="5">
        <f>IFERROR(__xludf.DUMMYFUNCTION("""COMPUTED_VALUE"""),45217.0)</f>
        <v>45217</v>
      </c>
      <c r="AK74" s="18"/>
      <c r="AL74" s="5">
        <f>IFERROR(__xludf.DUMMYFUNCTION("""COMPUTED_VALUE"""),45218.0)</f>
        <v>45218</v>
      </c>
      <c r="AM74" s="18"/>
      <c r="AN74" s="5">
        <f>IFERROR(__xludf.DUMMYFUNCTION("""COMPUTED_VALUE"""),45219.0)</f>
        <v>45219</v>
      </c>
      <c r="AO74" s="18"/>
      <c r="AP74" s="5">
        <f>IFERROR(__xludf.DUMMYFUNCTION("""COMPUTED_VALUE"""),45220.0)</f>
        <v>45220</v>
      </c>
      <c r="AQ74" s="18"/>
      <c r="AR74" s="5">
        <f>IFERROR(__xludf.DUMMYFUNCTION("""COMPUTED_VALUE"""),45221.0)</f>
        <v>45221</v>
      </c>
      <c r="AS74" s="18"/>
      <c r="AT74" s="5">
        <f>IFERROR(__xludf.DUMMYFUNCTION("""COMPUTED_VALUE"""),45222.0)</f>
        <v>45222</v>
      </c>
      <c r="AU74" s="18"/>
      <c r="AV74" s="5">
        <f>IFERROR(__xludf.DUMMYFUNCTION("""COMPUTED_VALUE"""),45223.0)</f>
        <v>45223</v>
      </c>
      <c r="AW74" s="18"/>
      <c r="AX74" s="5">
        <f>IFERROR(__xludf.DUMMYFUNCTION("""COMPUTED_VALUE"""),45224.0)</f>
        <v>45224</v>
      </c>
      <c r="AY74" s="18"/>
      <c r="AZ74" s="5">
        <f>IFERROR(__xludf.DUMMYFUNCTION("""COMPUTED_VALUE"""),45225.0)</f>
        <v>45225</v>
      </c>
      <c r="BA74" s="18"/>
      <c r="BB74" s="5">
        <f>IFERROR(__xludf.DUMMYFUNCTION("""COMPUTED_VALUE"""),45226.0)</f>
        <v>45226</v>
      </c>
      <c r="BC74" s="18"/>
      <c r="BD74" s="5">
        <f>IFERROR(__xludf.DUMMYFUNCTION("""COMPUTED_VALUE"""),45227.0)</f>
        <v>45227</v>
      </c>
      <c r="BE74" s="18"/>
      <c r="BF74" s="5">
        <f>IFERROR(__xludf.DUMMYFUNCTION("""COMPUTED_VALUE"""),45228.0)</f>
        <v>45228</v>
      </c>
      <c r="BG74" s="18"/>
      <c r="BH74" s="5">
        <f>IFERROR(__xludf.DUMMYFUNCTION("""COMPUTED_VALUE"""),45229.0)</f>
        <v>45229</v>
      </c>
      <c r="BI74" s="18"/>
      <c r="BJ74" s="5">
        <f>IFERROR(__xludf.DUMMYFUNCTION("""COMPUTED_VALUE"""),45230.0)</f>
        <v>45230</v>
      </c>
      <c r="BK74" s="18"/>
      <c r="BL74" s="7" t="str">
        <f>IFERROR(__xludf.DUMMYFUNCTION("""COMPUTED_VALUE"""),"HORAS EXTRA")</f>
        <v>HORAS EXTRA</v>
      </c>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10"/>
    </row>
    <row r="76" ht="79.5" customHeight="1">
      <c r="B76" s="11"/>
      <c r="D76" s="11"/>
      <c r="F76" s="11"/>
      <c r="H76" s="11"/>
      <c r="J76" s="11"/>
      <c r="L76" s="11"/>
      <c r="N76" s="11"/>
      <c r="P76" s="11"/>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0"/>
    </row>
    <row r="77">
      <c r="A77" s="12" t="str">
        <f>IFERROR(__xludf.DUMMYFUNCTION("""COMPUTED_VALUE"""),"HORAS EXTRA/PRIMA ALIMENTICIA")</f>
        <v>HORAS EXTRA/PRIMA ALIMENTICIA</v>
      </c>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
        <f>IFERROR(__xludf.DUMMYFUNCTION("""COMPUTED_VALUE"""),0.0)</f>
        <v>0</v>
      </c>
    </row>
    <row r="78">
      <c r="A78" s="4" t="str">
        <f>IFERROR(__xludf.DUMMYFUNCTION("""COMPUTED_VALUE"""),"NOMBRE")</f>
        <v>NOMBRE</v>
      </c>
      <c r="B78" s="5">
        <f>IFERROR(__xludf.DUMMYFUNCTION("""COMPUTED_VALUE"""),45200.0)</f>
        <v>45200</v>
      </c>
      <c r="C78" s="6"/>
      <c r="D78" s="5">
        <f>IFERROR(__xludf.DUMMYFUNCTION("""COMPUTED_VALUE"""),45201.0)</f>
        <v>45201</v>
      </c>
      <c r="E78" s="6"/>
      <c r="F78" s="5">
        <f>IFERROR(__xludf.DUMMYFUNCTION("""COMPUTED_VALUE"""),45202.0)</f>
        <v>45202</v>
      </c>
      <c r="G78" s="6"/>
      <c r="H78" s="5">
        <f>IFERROR(__xludf.DUMMYFUNCTION("""COMPUTED_VALUE"""),45203.0)</f>
        <v>45203</v>
      </c>
      <c r="I78" s="6"/>
      <c r="J78" s="5">
        <f>IFERROR(__xludf.DUMMYFUNCTION("""COMPUTED_VALUE"""),45204.0)</f>
        <v>45204</v>
      </c>
      <c r="K78" s="6"/>
      <c r="L78" s="5">
        <f>IFERROR(__xludf.DUMMYFUNCTION("""COMPUTED_VALUE"""),45205.0)</f>
        <v>45205</v>
      </c>
      <c r="M78" s="6"/>
      <c r="N78" s="5">
        <f>IFERROR(__xludf.DUMMYFUNCTION("""COMPUTED_VALUE"""),45206.0)</f>
        <v>45206</v>
      </c>
      <c r="O78" s="18"/>
      <c r="P78" s="5">
        <f>IFERROR(__xludf.DUMMYFUNCTION("""COMPUTED_VALUE"""),45207.0)</f>
        <v>45207</v>
      </c>
      <c r="Q78" s="6"/>
      <c r="R78" s="5">
        <f>IFERROR(__xludf.DUMMYFUNCTION("""COMPUTED_VALUE"""),45208.0)</f>
        <v>45208</v>
      </c>
      <c r="S78" s="6"/>
      <c r="T78" s="5">
        <f>IFERROR(__xludf.DUMMYFUNCTION("""COMPUTED_VALUE"""),45209.0)</f>
        <v>45209</v>
      </c>
      <c r="U78" s="18"/>
      <c r="V78" s="5">
        <f>IFERROR(__xludf.DUMMYFUNCTION("""COMPUTED_VALUE"""),45210.0)</f>
        <v>45210</v>
      </c>
      <c r="W78" s="18"/>
      <c r="X78" s="5">
        <f>IFERROR(__xludf.DUMMYFUNCTION("""COMPUTED_VALUE"""),45211.0)</f>
        <v>45211</v>
      </c>
      <c r="Y78" s="18"/>
      <c r="Z78" s="5">
        <f>IFERROR(__xludf.DUMMYFUNCTION("""COMPUTED_VALUE"""),45212.0)</f>
        <v>45212</v>
      </c>
      <c r="AA78" s="18"/>
      <c r="AB78" s="5">
        <f>IFERROR(__xludf.DUMMYFUNCTION("""COMPUTED_VALUE"""),45213.0)</f>
        <v>45213</v>
      </c>
      <c r="AC78" s="18"/>
      <c r="AD78" s="5">
        <f>IFERROR(__xludf.DUMMYFUNCTION("""COMPUTED_VALUE"""),45214.0)</f>
        <v>45214</v>
      </c>
      <c r="AE78" s="18"/>
      <c r="AF78" s="5">
        <f>IFERROR(__xludf.DUMMYFUNCTION("""COMPUTED_VALUE"""),45215.0)</f>
        <v>45215</v>
      </c>
      <c r="AG78" s="18"/>
      <c r="AH78" s="5">
        <f>IFERROR(__xludf.DUMMYFUNCTION("""COMPUTED_VALUE"""),45216.0)</f>
        <v>45216</v>
      </c>
      <c r="AI78" s="18"/>
      <c r="AJ78" s="5">
        <f>IFERROR(__xludf.DUMMYFUNCTION("""COMPUTED_VALUE"""),45217.0)</f>
        <v>45217</v>
      </c>
      <c r="AK78" s="18"/>
      <c r="AL78" s="5">
        <f>IFERROR(__xludf.DUMMYFUNCTION("""COMPUTED_VALUE"""),45218.0)</f>
        <v>45218</v>
      </c>
      <c r="AM78" s="18"/>
      <c r="AN78" s="5">
        <f>IFERROR(__xludf.DUMMYFUNCTION("""COMPUTED_VALUE"""),45219.0)</f>
        <v>45219</v>
      </c>
      <c r="AO78" s="18"/>
      <c r="AP78" s="5">
        <f>IFERROR(__xludf.DUMMYFUNCTION("""COMPUTED_VALUE"""),45220.0)</f>
        <v>45220</v>
      </c>
      <c r="AQ78" s="18"/>
      <c r="AR78" s="5">
        <f>IFERROR(__xludf.DUMMYFUNCTION("""COMPUTED_VALUE"""),45221.0)</f>
        <v>45221</v>
      </c>
      <c r="AS78" s="18"/>
      <c r="AT78" s="5">
        <f>IFERROR(__xludf.DUMMYFUNCTION("""COMPUTED_VALUE"""),45222.0)</f>
        <v>45222</v>
      </c>
      <c r="AU78" s="18"/>
      <c r="AV78" s="5">
        <f>IFERROR(__xludf.DUMMYFUNCTION("""COMPUTED_VALUE"""),45223.0)</f>
        <v>45223</v>
      </c>
      <c r="AW78" s="18"/>
      <c r="AX78" s="5">
        <f>IFERROR(__xludf.DUMMYFUNCTION("""COMPUTED_VALUE"""),45224.0)</f>
        <v>45224</v>
      </c>
      <c r="AY78" s="18"/>
      <c r="AZ78" s="5">
        <f>IFERROR(__xludf.DUMMYFUNCTION("""COMPUTED_VALUE"""),45225.0)</f>
        <v>45225</v>
      </c>
      <c r="BA78" s="18"/>
      <c r="BB78" s="5">
        <f>IFERROR(__xludf.DUMMYFUNCTION("""COMPUTED_VALUE"""),45226.0)</f>
        <v>45226</v>
      </c>
      <c r="BC78" s="18"/>
      <c r="BD78" s="5">
        <f>IFERROR(__xludf.DUMMYFUNCTION("""COMPUTED_VALUE"""),45227.0)</f>
        <v>45227</v>
      </c>
      <c r="BE78" s="18"/>
      <c r="BF78" s="5">
        <f>IFERROR(__xludf.DUMMYFUNCTION("""COMPUTED_VALUE"""),45228.0)</f>
        <v>45228</v>
      </c>
      <c r="BG78" s="18"/>
      <c r="BH78" s="5">
        <f>IFERROR(__xludf.DUMMYFUNCTION("""COMPUTED_VALUE"""),45229.0)</f>
        <v>45229</v>
      </c>
      <c r="BI78" s="18"/>
      <c r="BJ78" s="5">
        <f>IFERROR(__xludf.DUMMYFUNCTION("""COMPUTED_VALUE"""),45230.0)</f>
        <v>45230</v>
      </c>
      <c r="BK78" s="18"/>
      <c r="BL78" s="7" t="str">
        <f>IFERROR(__xludf.DUMMYFUNCTION("""COMPUTED_VALUE"""),"HORAS EXTRA")</f>
        <v>HORAS EXTRA</v>
      </c>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10"/>
    </row>
    <row r="80" ht="79.5" customHeight="1">
      <c r="B80" s="11"/>
      <c r="D80" s="11"/>
      <c r="F80" s="11"/>
      <c r="H80" s="11"/>
      <c r="J80" s="11"/>
      <c r="L80" s="11"/>
      <c r="N80" s="11"/>
      <c r="P80" s="11"/>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0"/>
    </row>
    <row r="81">
      <c r="A81" s="12" t="str">
        <f>IFERROR(__xludf.DUMMYFUNCTION("""COMPUTED_VALUE"""),"HORAS EXTRA/PRIMA ALIMENTICIA")</f>
        <v>HORAS EXTRA/PRIMA ALIMENTICIA</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
        <f>IFERROR(__xludf.DUMMYFUNCTION("""COMPUTED_VALUE"""),0.0)</f>
        <v>0</v>
      </c>
    </row>
    <row r="82">
      <c r="A82" s="4" t="str">
        <f>IFERROR(__xludf.DUMMYFUNCTION("""COMPUTED_VALUE"""),"NOMBRE")</f>
        <v>NOMBRE</v>
      </c>
      <c r="B82" s="5">
        <f>IFERROR(__xludf.DUMMYFUNCTION("""COMPUTED_VALUE"""),45200.0)</f>
        <v>45200</v>
      </c>
      <c r="C82" s="6"/>
      <c r="D82" s="5">
        <f>IFERROR(__xludf.DUMMYFUNCTION("""COMPUTED_VALUE"""),45201.0)</f>
        <v>45201</v>
      </c>
      <c r="E82" s="6"/>
      <c r="F82" s="5">
        <f>IFERROR(__xludf.DUMMYFUNCTION("""COMPUTED_VALUE"""),45202.0)</f>
        <v>45202</v>
      </c>
      <c r="G82" s="6"/>
      <c r="H82" s="5">
        <f>IFERROR(__xludf.DUMMYFUNCTION("""COMPUTED_VALUE"""),45203.0)</f>
        <v>45203</v>
      </c>
      <c r="I82" s="6"/>
      <c r="J82" s="5">
        <f>IFERROR(__xludf.DUMMYFUNCTION("""COMPUTED_VALUE"""),45204.0)</f>
        <v>45204</v>
      </c>
      <c r="K82" s="6"/>
      <c r="L82" s="5">
        <f>IFERROR(__xludf.DUMMYFUNCTION("""COMPUTED_VALUE"""),45205.0)</f>
        <v>45205</v>
      </c>
      <c r="M82" s="6"/>
      <c r="N82" s="5">
        <f>IFERROR(__xludf.DUMMYFUNCTION("""COMPUTED_VALUE"""),45206.0)</f>
        <v>45206</v>
      </c>
      <c r="O82" s="18"/>
      <c r="P82" s="5">
        <f>IFERROR(__xludf.DUMMYFUNCTION("""COMPUTED_VALUE"""),45207.0)</f>
        <v>45207</v>
      </c>
      <c r="Q82" s="6"/>
      <c r="R82" s="5">
        <f>IFERROR(__xludf.DUMMYFUNCTION("""COMPUTED_VALUE"""),45208.0)</f>
        <v>45208</v>
      </c>
      <c r="S82" s="6"/>
      <c r="T82" s="5">
        <f>IFERROR(__xludf.DUMMYFUNCTION("""COMPUTED_VALUE"""),45209.0)</f>
        <v>45209</v>
      </c>
      <c r="U82" s="18"/>
      <c r="V82" s="5">
        <f>IFERROR(__xludf.DUMMYFUNCTION("""COMPUTED_VALUE"""),45210.0)</f>
        <v>45210</v>
      </c>
      <c r="W82" s="18"/>
      <c r="X82" s="5">
        <f>IFERROR(__xludf.DUMMYFUNCTION("""COMPUTED_VALUE"""),45211.0)</f>
        <v>45211</v>
      </c>
      <c r="Y82" s="18"/>
      <c r="Z82" s="5">
        <f>IFERROR(__xludf.DUMMYFUNCTION("""COMPUTED_VALUE"""),45212.0)</f>
        <v>45212</v>
      </c>
      <c r="AA82" s="18"/>
      <c r="AB82" s="5">
        <f>IFERROR(__xludf.DUMMYFUNCTION("""COMPUTED_VALUE"""),45213.0)</f>
        <v>45213</v>
      </c>
      <c r="AC82" s="18"/>
      <c r="AD82" s="5">
        <f>IFERROR(__xludf.DUMMYFUNCTION("""COMPUTED_VALUE"""),45214.0)</f>
        <v>45214</v>
      </c>
      <c r="AE82" s="18"/>
      <c r="AF82" s="5">
        <f>IFERROR(__xludf.DUMMYFUNCTION("""COMPUTED_VALUE"""),45215.0)</f>
        <v>45215</v>
      </c>
      <c r="AG82" s="18"/>
      <c r="AH82" s="5">
        <f>IFERROR(__xludf.DUMMYFUNCTION("""COMPUTED_VALUE"""),45216.0)</f>
        <v>45216</v>
      </c>
      <c r="AI82" s="18"/>
      <c r="AJ82" s="5">
        <f>IFERROR(__xludf.DUMMYFUNCTION("""COMPUTED_VALUE"""),45217.0)</f>
        <v>45217</v>
      </c>
      <c r="AK82" s="18"/>
      <c r="AL82" s="5">
        <f>IFERROR(__xludf.DUMMYFUNCTION("""COMPUTED_VALUE"""),45218.0)</f>
        <v>45218</v>
      </c>
      <c r="AM82" s="18"/>
      <c r="AN82" s="5">
        <f>IFERROR(__xludf.DUMMYFUNCTION("""COMPUTED_VALUE"""),45219.0)</f>
        <v>45219</v>
      </c>
      <c r="AO82" s="18"/>
      <c r="AP82" s="5">
        <f>IFERROR(__xludf.DUMMYFUNCTION("""COMPUTED_VALUE"""),45220.0)</f>
        <v>45220</v>
      </c>
      <c r="AQ82" s="18"/>
      <c r="AR82" s="5">
        <f>IFERROR(__xludf.DUMMYFUNCTION("""COMPUTED_VALUE"""),45221.0)</f>
        <v>45221</v>
      </c>
      <c r="AS82" s="18"/>
      <c r="AT82" s="5">
        <f>IFERROR(__xludf.DUMMYFUNCTION("""COMPUTED_VALUE"""),45222.0)</f>
        <v>45222</v>
      </c>
      <c r="AU82" s="18"/>
      <c r="AV82" s="5">
        <f>IFERROR(__xludf.DUMMYFUNCTION("""COMPUTED_VALUE"""),45223.0)</f>
        <v>45223</v>
      </c>
      <c r="AW82" s="18"/>
      <c r="AX82" s="5">
        <f>IFERROR(__xludf.DUMMYFUNCTION("""COMPUTED_VALUE"""),45224.0)</f>
        <v>45224</v>
      </c>
      <c r="AY82" s="18"/>
      <c r="AZ82" s="5">
        <f>IFERROR(__xludf.DUMMYFUNCTION("""COMPUTED_VALUE"""),45225.0)</f>
        <v>45225</v>
      </c>
      <c r="BA82" s="18"/>
      <c r="BB82" s="5">
        <f>IFERROR(__xludf.DUMMYFUNCTION("""COMPUTED_VALUE"""),45226.0)</f>
        <v>45226</v>
      </c>
      <c r="BC82" s="18"/>
      <c r="BD82" s="5">
        <f>IFERROR(__xludf.DUMMYFUNCTION("""COMPUTED_VALUE"""),45227.0)</f>
        <v>45227</v>
      </c>
      <c r="BE82" s="18"/>
      <c r="BF82" s="5">
        <f>IFERROR(__xludf.DUMMYFUNCTION("""COMPUTED_VALUE"""),45228.0)</f>
        <v>45228</v>
      </c>
      <c r="BG82" s="18"/>
      <c r="BH82" s="5">
        <f>IFERROR(__xludf.DUMMYFUNCTION("""COMPUTED_VALUE"""),45229.0)</f>
        <v>45229</v>
      </c>
      <c r="BI82" s="18"/>
      <c r="BJ82" s="5">
        <f>IFERROR(__xludf.DUMMYFUNCTION("""COMPUTED_VALUE"""),45230.0)</f>
        <v>45230</v>
      </c>
      <c r="BK82" s="18"/>
      <c r="BL82" s="7" t="str">
        <f>IFERROR(__xludf.DUMMYFUNCTION("""COMPUTED_VALUE"""),"HORAS EXTRA")</f>
        <v>HORAS EXTRA</v>
      </c>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10"/>
    </row>
    <row r="84" ht="79.5" customHeight="1">
      <c r="B84" s="11"/>
      <c r="D84" s="11"/>
      <c r="F84" s="11"/>
      <c r="H84" s="11"/>
      <c r="J84" s="11"/>
      <c r="L84" s="11"/>
      <c r="N84" s="11"/>
      <c r="P84" s="11"/>
      <c r="R84" s="11"/>
      <c r="T84" s="11"/>
      <c r="V84" s="11"/>
      <c r="X84" s="11"/>
      <c r="Z84" s="11"/>
      <c r="AB84" s="11"/>
      <c r="AD84" s="11"/>
      <c r="AF84" s="11"/>
      <c r="AH84" s="11"/>
      <c r="AJ84" s="11"/>
      <c r="AL84" s="11"/>
      <c r="AN84" s="11"/>
      <c r="AP84" s="11"/>
      <c r="AR84" s="11"/>
      <c r="AT84" s="11"/>
      <c r="AV84" s="11"/>
      <c r="AX84" s="11"/>
      <c r="AZ84" s="11"/>
      <c r="BB84" s="11"/>
      <c r="BD84" s="11"/>
      <c r="BF84" s="11"/>
      <c r="BH84" s="11"/>
      <c r="BJ84" s="11"/>
      <c r="BL84" s="10"/>
    </row>
    <row r="85">
      <c r="A85" s="12" t="str">
        <f>IFERROR(__xludf.DUMMYFUNCTION("""COMPUTED_VALUE"""),"HORAS EXTRA/PRIMA ALIMENTICIA")</f>
        <v>HORAS EXTRA/PRIMA ALIMENTICIA</v>
      </c>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
        <f>IFERROR(__xludf.DUMMYFUNCTION("""COMPUTED_VALUE"""),0.0)</f>
        <v>0</v>
      </c>
    </row>
    <row r="86">
      <c r="A86" s="4" t="str">
        <f>IFERROR(__xludf.DUMMYFUNCTION("""COMPUTED_VALUE"""),"NOMBRE")</f>
        <v>NOMBRE</v>
      </c>
      <c r="B86" s="5">
        <f>IFERROR(__xludf.DUMMYFUNCTION("""COMPUTED_VALUE"""),45200.0)</f>
        <v>45200</v>
      </c>
      <c r="C86" s="6"/>
      <c r="D86" s="5">
        <f>IFERROR(__xludf.DUMMYFUNCTION("""COMPUTED_VALUE"""),45201.0)</f>
        <v>45201</v>
      </c>
      <c r="E86" s="6"/>
      <c r="F86" s="5">
        <f>IFERROR(__xludf.DUMMYFUNCTION("""COMPUTED_VALUE"""),45202.0)</f>
        <v>45202</v>
      </c>
      <c r="G86" s="6"/>
      <c r="H86" s="5">
        <f>IFERROR(__xludf.DUMMYFUNCTION("""COMPUTED_VALUE"""),45203.0)</f>
        <v>45203</v>
      </c>
      <c r="I86" s="6"/>
      <c r="J86" s="5">
        <f>IFERROR(__xludf.DUMMYFUNCTION("""COMPUTED_VALUE"""),45204.0)</f>
        <v>45204</v>
      </c>
      <c r="K86" s="6"/>
      <c r="L86" s="5">
        <f>IFERROR(__xludf.DUMMYFUNCTION("""COMPUTED_VALUE"""),45205.0)</f>
        <v>45205</v>
      </c>
      <c r="M86" s="6"/>
      <c r="N86" s="5">
        <f>IFERROR(__xludf.DUMMYFUNCTION("""COMPUTED_VALUE"""),45206.0)</f>
        <v>45206</v>
      </c>
      <c r="O86" s="18"/>
      <c r="P86" s="5">
        <f>IFERROR(__xludf.DUMMYFUNCTION("""COMPUTED_VALUE"""),45207.0)</f>
        <v>45207</v>
      </c>
      <c r="Q86" s="6"/>
      <c r="R86" s="5">
        <f>IFERROR(__xludf.DUMMYFUNCTION("""COMPUTED_VALUE"""),45208.0)</f>
        <v>45208</v>
      </c>
      <c r="S86" s="6"/>
      <c r="T86" s="5">
        <f>IFERROR(__xludf.DUMMYFUNCTION("""COMPUTED_VALUE"""),45209.0)</f>
        <v>45209</v>
      </c>
      <c r="U86" s="18"/>
      <c r="V86" s="5">
        <f>IFERROR(__xludf.DUMMYFUNCTION("""COMPUTED_VALUE"""),45210.0)</f>
        <v>45210</v>
      </c>
      <c r="W86" s="18"/>
      <c r="X86" s="5">
        <f>IFERROR(__xludf.DUMMYFUNCTION("""COMPUTED_VALUE"""),45211.0)</f>
        <v>45211</v>
      </c>
      <c r="Y86" s="18"/>
      <c r="Z86" s="5">
        <f>IFERROR(__xludf.DUMMYFUNCTION("""COMPUTED_VALUE"""),45212.0)</f>
        <v>45212</v>
      </c>
      <c r="AA86" s="18"/>
      <c r="AB86" s="5">
        <f>IFERROR(__xludf.DUMMYFUNCTION("""COMPUTED_VALUE"""),45213.0)</f>
        <v>45213</v>
      </c>
      <c r="AC86" s="18"/>
      <c r="AD86" s="5">
        <f>IFERROR(__xludf.DUMMYFUNCTION("""COMPUTED_VALUE"""),45214.0)</f>
        <v>45214</v>
      </c>
      <c r="AE86" s="18"/>
      <c r="AF86" s="5">
        <f>IFERROR(__xludf.DUMMYFUNCTION("""COMPUTED_VALUE"""),45215.0)</f>
        <v>45215</v>
      </c>
      <c r="AG86" s="18"/>
      <c r="AH86" s="5">
        <f>IFERROR(__xludf.DUMMYFUNCTION("""COMPUTED_VALUE"""),45216.0)</f>
        <v>45216</v>
      </c>
      <c r="AI86" s="18"/>
      <c r="AJ86" s="5">
        <f>IFERROR(__xludf.DUMMYFUNCTION("""COMPUTED_VALUE"""),45217.0)</f>
        <v>45217</v>
      </c>
      <c r="AK86" s="18"/>
      <c r="AL86" s="5">
        <f>IFERROR(__xludf.DUMMYFUNCTION("""COMPUTED_VALUE"""),45218.0)</f>
        <v>45218</v>
      </c>
      <c r="AM86" s="18"/>
      <c r="AN86" s="5">
        <f>IFERROR(__xludf.DUMMYFUNCTION("""COMPUTED_VALUE"""),45219.0)</f>
        <v>45219</v>
      </c>
      <c r="AO86" s="18"/>
      <c r="AP86" s="5">
        <f>IFERROR(__xludf.DUMMYFUNCTION("""COMPUTED_VALUE"""),45220.0)</f>
        <v>45220</v>
      </c>
      <c r="AQ86" s="18"/>
      <c r="AR86" s="5">
        <f>IFERROR(__xludf.DUMMYFUNCTION("""COMPUTED_VALUE"""),45221.0)</f>
        <v>45221</v>
      </c>
      <c r="AS86" s="18"/>
      <c r="AT86" s="5">
        <f>IFERROR(__xludf.DUMMYFUNCTION("""COMPUTED_VALUE"""),45222.0)</f>
        <v>45222</v>
      </c>
      <c r="AU86" s="18"/>
      <c r="AV86" s="5">
        <f>IFERROR(__xludf.DUMMYFUNCTION("""COMPUTED_VALUE"""),45223.0)</f>
        <v>45223</v>
      </c>
      <c r="AW86" s="18"/>
      <c r="AX86" s="5">
        <f>IFERROR(__xludf.DUMMYFUNCTION("""COMPUTED_VALUE"""),45224.0)</f>
        <v>45224</v>
      </c>
      <c r="AY86" s="18"/>
      <c r="AZ86" s="5">
        <f>IFERROR(__xludf.DUMMYFUNCTION("""COMPUTED_VALUE"""),45225.0)</f>
        <v>45225</v>
      </c>
      <c r="BA86" s="18"/>
      <c r="BB86" s="5">
        <f>IFERROR(__xludf.DUMMYFUNCTION("""COMPUTED_VALUE"""),45226.0)</f>
        <v>45226</v>
      </c>
      <c r="BC86" s="18"/>
      <c r="BD86" s="5">
        <f>IFERROR(__xludf.DUMMYFUNCTION("""COMPUTED_VALUE"""),45227.0)</f>
        <v>45227</v>
      </c>
      <c r="BE86" s="18"/>
      <c r="BF86" s="5">
        <f>IFERROR(__xludf.DUMMYFUNCTION("""COMPUTED_VALUE"""),45228.0)</f>
        <v>45228</v>
      </c>
      <c r="BG86" s="18"/>
      <c r="BH86" s="5">
        <f>IFERROR(__xludf.DUMMYFUNCTION("""COMPUTED_VALUE"""),45229.0)</f>
        <v>45229</v>
      </c>
      <c r="BI86" s="18"/>
      <c r="BJ86" s="5">
        <f>IFERROR(__xludf.DUMMYFUNCTION("""COMPUTED_VALUE"""),45230.0)</f>
        <v>45230</v>
      </c>
      <c r="BK86" s="18"/>
      <c r="BL86" s="7" t="str">
        <f>IFERROR(__xludf.DUMMYFUNCTION("""COMPUTED_VALUE"""),"HORAS EXTRA")</f>
        <v>HORAS EXTRA</v>
      </c>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10"/>
    </row>
    <row r="88" ht="79.5" customHeight="1">
      <c r="B88" s="11"/>
      <c r="D88" s="11"/>
      <c r="F88" s="11"/>
      <c r="H88" s="11"/>
      <c r="J88" s="11"/>
      <c r="L88" s="11"/>
      <c r="N88" s="11"/>
      <c r="P88" s="11"/>
      <c r="R88" s="11"/>
      <c r="T88" s="11"/>
      <c r="V88" s="11"/>
      <c r="X88" s="11"/>
      <c r="Z88" s="11"/>
      <c r="AB88" s="11"/>
      <c r="AD88" s="11"/>
      <c r="AF88" s="11"/>
      <c r="AH88" s="11"/>
      <c r="AJ88" s="11"/>
      <c r="AL88" s="11"/>
      <c r="AN88" s="11"/>
      <c r="AP88" s="11"/>
      <c r="AR88" s="11"/>
      <c r="AT88" s="11"/>
      <c r="AV88" s="11"/>
      <c r="AX88" s="11"/>
      <c r="AZ88" s="11"/>
      <c r="BB88" s="11"/>
      <c r="BD88" s="11"/>
      <c r="BF88" s="11"/>
      <c r="BH88" s="11"/>
      <c r="BJ88" s="11"/>
      <c r="BL88" s="10"/>
    </row>
    <row r="89">
      <c r="A89" s="12" t="str">
        <f>IFERROR(__xludf.DUMMYFUNCTION("""COMPUTED_VALUE"""),"HORAS EXTRA/PRIMA ALIMENTICIA")</f>
        <v>HORAS EXTRA/PRIMA ALIMENTICIA</v>
      </c>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
        <f>IFERROR(__xludf.DUMMYFUNCTION("""COMPUTED_VALUE"""),0.0)</f>
        <v>0</v>
      </c>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6"/>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3"/>
      <c r="AC91" s="2"/>
      <c r="AD91" s="2"/>
      <c r="AE91" s="2"/>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3"/>
      <c r="AC92" s="2"/>
      <c r="AD92" s="2"/>
      <c r="AE92" s="2"/>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3"/>
      <c r="AC93" s="2"/>
      <c r="AD93" s="2"/>
      <c r="AE93" s="2"/>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3"/>
      <c r="AC94" s="2"/>
      <c r="AD94" s="2"/>
      <c r="AE94" s="2"/>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3"/>
      <c r="AC95" s="2"/>
      <c r="AD95" s="2"/>
      <c r="AE95" s="2"/>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3"/>
      <c r="AC96" s="2"/>
      <c r="AD96" s="2"/>
      <c r="AE96" s="2"/>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3"/>
      <c r="AC97" s="2"/>
      <c r="AD97" s="2"/>
      <c r="AE97" s="2"/>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3"/>
      <c r="AC98" s="2"/>
      <c r="AD98" s="2"/>
      <c r="AE98" s="2"/>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3"/>
      <c r="AC99" s="2"/>
      <c r="AD99" s="2"/>
      <c r="AE99" s="2"/>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3"/>
      <c r="AC100" s="2"/>
      <c r="AD100" s="2"/>
      <c r="AE100" s="2"/>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BH40:BI40"/>
    <mergeCell ref="BJ40:BK40"/>
    <mergeCell ref="AT40:AU40"/>
    <mergeCell ref="AV40:AW40"/>
    <mergeCell ref="AX40:AY40"/>
    <mergeCell ref="AZ40:BA40"/>
    <mergeCell ref="BB40:BC40"/>
    <mergeCell ref="BD40:BE40"/>
    <mergeCell ref="BF40:BG40"/>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N16:O16"/>
    <mergeCell ref="P16:Q16"/>
    <mergeCell ref="R16:S16"/>
    <mergeCell ref="T16:U16"/>
    <mergeCell ref="V16:W16"/>
    <mergeCell ref="X16:Y16"/>
    <mergeCell ref="Z16:AA16"/>
    <mergeCell ref="AP16:AQ16"/>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BD20:BE20"/>
    <mergeCell ref="BF20:BG20"/>
    <mergeCell ref="BH20:BI20"/>
    <mergeCell ref="BJ20:BK20"/>
    <mergeCell ref="AP20:AQ20"/>
    <mergeCell ref="AR20:AS20"/>
    <mergeCell ref="AT20:AU20"/>
    <mergeCell ref="AV20:AW20"/>
    <mergeCell ref="AX20:AY20"/>
    <mergeCell ref="AZ20:BA20"/>
    <mergeCell ref="BB20:BC20"/>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AD24:AE24"/>
    <mergeCell ref="AF24:AG24"/>
    <mergeCell ref="AH24:AI24"/>
    <mergeCell ref="AJ24:AK24"/>
    <mergeCell ref="AL24:AM24"/>
    <mergeCell ref="AN24:AO24"/>
    <mergeCell ref="BD24:BE24"/>
    <mergeCell ref="BF24:BG24"/>
    <mergeCell ref="BH24:BI24"/>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27:A28"/>
    <mergeCell ref="B28:C28"/>
    <mergeCell ref="D28:E28"/>
    <mergeCell ref="F28:G28"/>
    <mergeCell ref="H28:I28"/>
    <mergeCell ref="J28:K28"/>
    <mergeCell ref="L28:M28"/>
    <mergeCell ref="N28:O28"/>
    <mergeCell ref="P28:Q28"/>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BD72:BE72"/>
    <mergeCell ref="BF72:BG72"/>
    <mergeCell ref="BH72:BI72"/>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75:A76"/>
    <mergeCell ref="B76:C76"/>
    <mergeCell ref="D76:E76"/>
    <mergeCell ref="F76:G76"/>
    <mergeCell ref="H76:I76"/>
    <mergeCell ref="J76:K76"/>
    <mergeCell ref="L76:M76"/>
    <mergeCell ref="N76:O76"/>
    <mergeCell ref="P76:Q76"/>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BH88:BI88"/>
    <mergeCell ref="BJ88:BK88"/>
    <mergeCell ref="AT88:AU88"/>
    <mergeCell ref="AV88:AW88"/>
    <mergeCell ref="AX88:AY88"/>
    <mergeCell ref="AZ88:BA88"/>
    <mergeCell ref="BB88:BC88"/>
    <mergeCell ref="BD88:BE88"/>
    <mergeCell ref="BF88:BG88"/>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BD84:BE84"/>
    <mergeCell ref="BF84:BG84"/>
    <mergeCell ref="BH84:BI84"/>
    <mergeCell ref="BJ84:BK84"/>
    <mergeCell ref="AP84:AQ84"/>
    <mergeCell ref="AR84:AS84"/>
    <mergeCell ref="AT84:AU84"/>
    <mergeCell ref="AV84:AW84"/>
    <mergeCell ref="AX84:AY84"/>
    <mergeCell ref="AZ84:BA84"/>
    <mergeCell ref="BB84:BC84"/>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N52:O52"/>
    <mergeCell ref="P52:Q52"/>
    <mergeCell ref="R52:S52"/>
    <mergeCell ref="T52:U52"/>
    <mergeCell ref="V52:W52"/>
    <mergeCell ref="X52:Y52"/>
    <mergeCell ref="Z52:AA52"/>
    <mergeCell ref="AP52:AQ52"/>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BD56:BE56"/>
    <mergeCell ref="BF56:BG56"/>
    <mergeCell ref="BH56:BI56"/>
    <mergeCell ref="BJ56:BK56"/>
    <mergeCell ref="AP56:AQ56"/>
    <mergeCell ref="AR56:AS56"/>
    <mergeCell ref="AT56:AU56"/>
    <mergeCell ref="AV56:AW56"/>
    <mergeCell ref="AX56:AY56"/>
    <mergeCell ref="AZ56:BA56"/>
    <mergeCell ref="BB56:BC56"/>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AD60:AE60"/>
    <mergeCell ref="AF60:AG60"/>
    <mergeCell ref="AH60:AI60"/>
    <mergeCell ref="AJ60:AK60"/>
    <mergeCell ref="AL60:AM60"/>
    <mergeCell ref="AN60:AO60"/>
    <mergeCell ref="BD60:BE60"/>
    <mergeCell ref="BF60:BG60"/>
    <mergeCell ref="BH60:BI60"/>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63:A64"/>
    <mergeCell ref="B64:C64"/>
    <mergeCell ref="D64:E64"/>
    <mergeCell ref="F64:G64"/>
    <mergeCell ref="H64:I64"/>
    <mergeCell ref="J64:K64"/>
    <mergeCell ref="L64:M64"/>
    <mergeCell ref="N64:O64"/>
    <mergeCell ref="P64:Q64"/>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D80:BE80"/>
    <mergeCell ref="BF80:BG80"/>
    <mergeCell ref="BH80:BI80"/>
    <mergeCell ref="BJ80:BK80"/>
    <mergeCell ref="AP80:AQ80"/>
    <mergeCell ref="AR80:AS80"/>
    <mergeCell ref="AT80:AU80"/>
    <mergeCell ref="AV80:AW80"/>
    <mergeCell ref="AX80:AY80"/>
    <mergeCell ref="AZ80:BA80"/>
    <mergeCell ref="BB80:BC80"/>
    <mergeCell ref="A79:A80"/>
    <mergeCell ref="B80:C80"/>
    <mergeCell ref="D80:E80"/>
    <mergeCell ref="F80:G80"/>
    <mergeCell ref="H80:I80"/>
    <mergeCell ref="J80:K80"/>
    <mergeCell ref="L80:M80"/>
  </mergeCells>
  <conditionalFormatting sqref="B13:BL13 B17:BL17 B21:BL21 B25:BL25 B29:BL29 B33:BL33 B37:BL37 B41:BL41 B45:BL45 B49:BL49 B53:BL53 B57:BL57 B61:BL61 B65:BL65 B69:BL69 B73:BL73 B77:BL77 B81:BL81 B85:BL85 B89:BL89">
    <cfRule type="cellIs" dxfId="0"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 priority="2" operator="containsText" text="D,">
      <formula>NOT(ISERROR(SEARCH(("D,"),(D11))))</formula>
    </cfRule>
  </conditionalFormatting>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dataValidations>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formula1>"APLICA PRIMA"</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formula1>0.5</formula1>
    </dataValidation>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formula1>"FALTA,RETARDO,ACUERDO,P SIN GOCE,NO SE CITO,FESTIVO,VACACIONES,INCAPACIDAD,SUSPENSION"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25"/>
    <col customWidth="1" min="2" max="64" width="15.63"/>
  </cols>
  <sheetData>
    <row r="1">
      <c r="A1" s="1"/>
      <c r="B1" s="1"/>
      <c r="E1" s="1"/>
      <c r="F1" s="1"/>
      <c r="G1" s="1"/>
      <c r="H1" s="2"/>
      <c r="I1" s="2"/>
      <c r="J1" s="1"/>
      <c r="K1" s="1"/>
      <c r="L1" s="1"/>
      <c r="M1" s="1"/>
      <c r="N1" s="1"/>
      <c r="O1" s="1"/>
      <c r="P1" s="1"/>
      <c r="Q1" s="1"/>
      <c r="R1" s="1"/>
      <c r="S1" s="1"/>
      <c r="T1" s="1"/>
      <c r="U1" s="1"/>
      <c r="V1" s="1"/>
      <c r="W1" s="1"/>
      <c r="X1" s="1"/>
      <c r="Y1" s="1"/>
      <c r="Z1" s="1"/>
      <c r="AA1" s="1"/>
      <c r="AB1" s="3"/>
      <c r="AC1" s="2"/>
      <c r="AD1" s="2"/>
      <c r="AE1" s="2"/>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 r="A2" s="1"/>
      <c r="B2" s="1"/>
      <c r="E2" s="1"/>
      <c r="F2" s="1"/>
      <c r="G2" s="1"/>
      <c r="H2" s="2"/>
      <c r="I2" s="2"/>
      <c r="J2" s="1"/>
      <c r="K2" s="1"/>
      <c r="L2" s="1"/>
      <c r="M2" s="1"/>
      <c r="N2" s="1"/>
      <c r="O2" s="1"/>
      <c r="P2" s="1"/>
      <c r="Q2" s="1"/>
      <c r="R2" s="1"/>
      <c r="S2" s="1"/>
      <c r="T2" s="1"/>
      <c r="U2" s="1"/>
      <c r="V2" s="1"/>
      <c r="W2" s="1"/>
      <c r="X2" s="1"/>
      <c r="Y2" s="1"/>
      <c r="Z2" s="1"/>
      <c r="AA2" s="1"/>
      <c r="AB2" s="3"/>
      <c r="AC2" s="2"/>
      <c r="AD2" s="2"/>
      <c r="AE2" s="2"/>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 r="A3" s="2"/>
      <c r="B3" s="1"/>
      <c r="E3" s="1"/>
      <c r="F3" s="1"/>
      <c r="G3" s="1"/>
      <c r="H3" s="2"/>
      <c r="I3" s="2"/>
      <c r="J3" s="1"/>
      <c r="K3" s="1"/>
      <c r="L3" s="1"/>
      <c r="M3" s="1"/>
      <c r="N3" s="1"/>
      <c r="O3" s="1"/>
      <c r="P3" s="1"/>
      <c r="Q3" s="1"/>
      <c r="R3" s="1"/>
      <c r="S3" s="1"/>
      <c r="T3" s="1"/>
      <c r="U3" s="1"/>
      <c r="V3" s="1"/>
      <c r="W3" s="1"/>
      <c r="X3" s="1"/>
      <c r="Y3" s="1"/>
      <c r="Z3" s="1"/>
      <c r="AA3" s="1"/>
      <c r="AB3" s="3"/>
      <c r="AC3" s="2"/>
      <c r="AD3" s="2"/>
      <c r="AE3" s="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 r="A4" s="2"/>
      <c r="B4" s="1"/>
      <c r="E4" s="1"/>
      <c r="F4" s="1"/>
      <c r="G4" s="1"/>
      <c r="H4" s="2"/>
      <c r="I4" s="2"/>
      <c r="J4" s="1"/>
      <c r="K4" s="1"/>
      <c r="L4" s="1"/>
      <c r="M4" s="1"/>
      <c r="N4" s="1"/>
      <c r="O4" s="1"/>
      <c r="P4" s="1"/>
      <c r="Q4" s="1"/>
      <c r="R4" s="1"/>
      <c r="S4" s="1"/>
      <c r="T4" s="1"/>
      <c r="U4" s="1"/>
      <c r="V4" s="1"/>
      <c r="W4" s="1"/>
      <c r="X4" s="1"/>
      <c r="Y4" s="1"/>
      <c r="Z4" s="1"/>
      <c r="AA4" s="1"/>
      <c r="AB4" s="3"/>
      <c r="AC4" s="2"/>
      <c r="AD4" s="2"/>
      <c r="AE4" s="2"/>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 r="A5" s="2"/>
      <c r="B5" s="1"/>
      <c r="E5" s="1"/>
      <c r="F5" s="1"/>
      <c r="G5" s="1"/>
      <c r="H5" s="2"/>
      <c r="I5" s="2"/>
      <c r="J5" s="1"/>
      <c r="K5" s="1"/>
      <c r="L5" s="1"/>
      <c r="M5" s="1"/>
      <c r="N5" s="1"/>
      <c r="O5" s="1"/>
      <c r="P5" s="1"/>
      <c r="Q5" s="1"/>
      <c r="R5" s="1"/>
      <c r="S5" s="1"/>
      <c r="T5" s="1"/>
      <c r="U5" s="1"/>
      <c r="V5" s="1"/>
      <c r="W5" s="1"/>
      <c r="X5" s="1"/>
      <c r="Y5" s="1"/>
      <c r="Z5" s="1"/>
      <c r="AA5" s="1"/>
      <c r="AB5" s="3"/>
      <c r="AC5" s="2"/>
      <c r="AD5" s="2"/>
      <c r="AE5" s="2"/>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 r="A6" s="2"/>
      <c r="B6" s="1"/>
      <c r="D6" s="1"/>
      <c r="E6" s="1"/>
      <c r="F6" s="1"/>
      <c r="G6" s="1"/>
      <c r="H6" s="1"/>
      <c r="I6" s="1"/>
      <c r="J6" s="1"/>
      <c r="K6" s="1"/>
      <c r="L6" s="1"/>
      <c r="M6" s="1"/>
      <c r="N6" s="1"/>
      <c r="O6" s="1"/>
      <c r="P6" s="1"/>
      <c r="Q6" s="1"/>
      <c r="R6" s="1"/>
      <c r="S6" s="1"/>
      <c r="T6" s="1"/>
      <c r="U6" s="1"/>
      <c r="V6" s="1"/>
      <c r="W6" s="1"/>
      <c r="X6" s="1"/>
      <c r="Y6" s="1"/>
      <c r="Z6" s="1"/>
      <c r="AA6" s="1"/>
      <c r="AB6" s="3"/>
      <c r="AC6" s="2"/>
      <c r="AD6" s="2"/>
      <c r="AE6" s="2"/>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 r="A7" s="2"/>
      <c r="B7" s="1"/>
      <c r="D7" s="1"/>
      <c r="E7" s="1"/>
      <c r="F7" s="1"/>
      <c r="G7" s="1"/>
      <c r="H7" s="1"/>
      <c r="I7" s="1"/>
      <c r="J7" s="1"/>
      <c r="K7" s="1"/>
      <c r="L7" s="1"/>
      <c r="M7" s="1"/>
      <c r="N7" s="1"/>
      <c r="O7" s="1"/>
      <c r="P7" s="1"/>
      <c r="Q7" s="1"/>
      <c r="R7" s="1"/>
      <c r="S7" s="1"/>
      <c r="T7" s="1"/>
      <c r="U7" s="1"/>
      <c r="V7" s="1"/>
      <c r="W7" s="1"/>
      <c r="X7" s="1"/>
      <c r="Y7" s="1"/>
      <c r="Z7" s="1"/>
      <c r="AA7" s="1"/>
      <c r="AB7" s="3"/>
      <c r="AC7" s="2"/>
      <c r="AD7" s="2"/>
      <c r="AE7" s="2"/>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 r="A8" s="2"/>
      <c r="B8" s="1"/>
      <c r="D8" s="1"/>
      <c r="E8" s="1"/>
      <c r="F8" s="1"/>
      <c r="G8" s="1"/>
      <c r="H8" s="1"/>
      <c r="I8" s="1"/>
      <c r="J8" s="1"/>
      <c r="K8" s="1"/>
      <c r="L8" s="1"/>
      <c r="M8" s="1"/>
      <c r="N8" s="1"/>
      <c r="O8" s="1"/>
      <c r="P8" s="1"/>
      <c r="Q8" s="1"/>
      <c r="R8" s="1"/>
      <c r="S8" s="1"/>
      <c r="T8" s="1"/>
      <c r="U8" s="1"/>
      <c r="V8" s="1"/>
      <c r="W8" s="1"/>
      <c r="X8" s="1"/>
      <c r="Y8" s="1"/>
      <c r="Z8" s="1"/>
      <c r="AA8" s="1"/>
      <c r="AB8" s="3"/>
      <c r="AC8" s="2"/>
      <c r="AD8" s="2"/>
      <c r="AE8" s="2"/>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 r="A9" s="1"/>
      <c r="B9" s="1"/>
      <c r="D9" s="1"/>
      <c r="E9" s="1"/>
      <c r="F9" s="1"/>
      <c r="G9" s="1"/>
      <c r="H9" s="1"/>
      <c r="I9" s="1"/>
      <c r="J9" s="1"/>
      <c r="K9" s="1"/>
      <c r="L9" s="1"/>
      <c r="M9" s="1"/>
      <c r="N9" s="1"/>
      <c r="O9" s="1"/>
      <c r="P9" s="1"/>
      <c r="Q9" s="1"/>
      <c r="R9" s="1"/>
      <c r="S9" s="1"/>
      <c r="T9" s="1"/>
      <c r="U9" s="1"/>
      <c r="V9" s="1"/>
      <c r="W9" s="1"/>
      <c r="X9" s="1"/>
      <c r="Y9" s="1"/>
      <c r="Z9" s="1"/>
      <c r="AA9" s="1"/>
      <c r="AB9" s="3"/>
      <c r="AC9" s="2"/>
      <c r="AD9" s="2"/>
      <c r="AE9" s="2"/>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 r="A10" s="4" t="str">
        <f>IFERROR(__xludf.DUMMYFUNCTION("IMPORTRANGE(""https://docs.google.com/spreadsheets/d/1biZ5aLBhXjLg3jFJI5CC2mgQ_e4dd39H3VVIoTCttGU/edit#gid=1980242535"",""ALMACEN!A10:BL100"")"),"NOMBRE")</f>
        <v>NOMBRE</v>
      </c>
      <c r="B10" s="5">
        <f>IFERROR(__xludf.DUMMYFUNCTION("""COMPUTED_VALUE"""),45200.0)</f>
        <v>45200</v>
      </c>
      <c r="C10" s="6"/>
      <c r="D10" s="5">
        <f>IFERROR(__xludf.DUMMYFUNCTION("""COMPUTED_VALUE"""),45201.0)</f>
        <v>45201</v>
      </c>
      <c r="E10" s="6"/>
      <c r="F10" s="5">
        <f>IFERROR(__xludf.DUMMYFUNCTION("""COMPUTED_VALUE"""),45202.0)</f>
        <v>45202</v>
      </c>
      <c r="G10" s="6"/>
      <c r="H10" s="5">
        <f>IFERROR(__xludf.DUMMYFUNCTION("""COMPUTED_VALUE"""),45203.0)</f>
        <v>45203</v>
      </c>
      <c r="I10" s="6"/>
      <c r="J10" s="5">
        <f>IFERROR(__xludf.DUMMYFUNCTION("""COMPUTED_VALUE"""),45204.0)</f>
        <v>45204</v>
      </c>
      <c r="K10" s="6"/>
      <c r="L10" s="5">
        <f>IFERROR(__xludf.DUMMYFUNCTION("""COMPUTED_VALUE"""),45205.0)</f>
        <v>45205</v>
      </c>
      <c r="M10" s="6"/>
      <c r="N10" s="5">
        <f>IFERROR(__xludf.DUMMYFUNCTION("""COMPUTED_VALUE"""),45206.0)</f>
        <v>45206</v>
      </c>
      <c r="O10" s="18"/>
      <c r="P10" s="5">
        <f>IFERROR(__xludf.DUMMYFUNCTION("""COMPUTED_VALUE"""),45207.0)</f>
        <v>45207</v>
      </c>
      <c r="Q10" s="6"/>
      <c r="R10" s="5">
        <f>IFERROR(__xludf.DUMMYFUNCTION("""COMPUTED_VALUE"""),45208.0)</f>
        <v>45208</v>
      </c>
      <c r="S10" s="6"/>
      <c r="T10" s="5">
        <f>IFERROR(__xludf.DUMMYFUNCTION("""COMPUTED_VALUE"""),45209.0)</f>
        <v>45209</v>
      </c>
      <c r="U10" s="18"/>
      <c r="V10" s="5">
        <f>IFERROR(__xludf.DUMMYFUNCTION("""COMPUTED_VALUE"""),45210.0)</f>
        <v>45210</v>
      </c>
      <c r="W10" s="18"/>
      <c r="X10" s="5">
        <f>IFERROR(__xludf.DUMMYFUNCTION("""COMPUTED_VALUE"""),45211.0)</f>
        <v>45211</v>
      </c>
      <c r="Y10" s="18"/>
      <c r="Z10" s="5">
        <f>IFERROR(__xludf.DUMMYFUNCTION("""COMPUTED_VALUE"""),45212.0)</f>
        <v>45212</v>
      </c>
      <c r="AA10" s="18"/>
      <c r="AB10" s="5">
        <f>IFERROR(__xludf.DUMMYFUNCTION("""COMPUTED_VALUE"""),45213.0)</f>
        <v>45213</v>
      </c>
      <c r="AC10" s="18"/>
      <c r="AD10" s="5">
        <f>IFERROR(__xludf.DUMMYFUNCTION("""COMPUTED_VALUE"""),45214.0)</f>
        <v>45214</v>
      </c>
      <c r="AE10" s="18"/>
      <c r="AF10" s="5">
        <f>IFERROR(__xludf.DUMMYFUNCTION("""COMPUTED_VALUE"""),45215.0)</f>
        <v>45215</v>
      </c>
      <c r="AG10" s="18"/>
      <c r="AH10" s="5">
        <f>IFERROR(__xludf.DUMMYFUNCTION("""COMPUTED_VALUE"""),45216.0)</f>
        <v>45216</v>
      </c>
      <c r="AI10" s="18"/>
      <c r="AJ10" s="5">
        <f>IFERROR(__xludf.DUMMYFUNCTION("""COMPUTED_VALUE"""),45217.0)</f>
        <v>45217</v>
      </c>
      <c r="AK10" s="18"/>
      <c r="AL10" s="5">
        <f>IFERROR(__xludf.DUMMYFUNCTION("""COMPUTED_VALUE"""),45218.0)</f>
        <v>45218</v>
      </c>
      <c r="AM10" s="18"/>
      <c r="AN10" s="5">
        <f>IFERROR(__xludf.DUMMYFUNCTION("""COMPUTED_VALUE"""),45219.0)</f>
        <v>45219</v>
      </c>
      <c r="AO10" s="18"/>
      <c r="AP10" s="5">
        <f>IFERROR(__xludf.DUMMYFUNCTION("""COMPUTED_VALUE"""),45220.0)</f>
        <v>45220</v>
      </c>
      <c r="AQ10" s="18"/>
      <c r="AR10" s="5">
        <f>IFERROR(__xludf.DUMMYFUNCTION("""COMPUTED_VALUE"""),45221.0)</f>
        <v>45221</v>
      </c>
      <c r="AS10" s="18"/>
      <c r="AT10" s="5">
        <f>IFERROR(__xludf.DUMMYFUNCTION("""COMPUTED_VALUE"""),45222.0)</f>
        <v>45222</v>
      </c>
      <c r="AU10" s="18"/>
      <c r="AV10" s="5">
        <f>IFERROR(__xludf.DUMMYFUNCTION("""COMPUTED_VALUE"""),45223.0)</f>
        <v>45223</v>
      </c>
      <c r="AW10" s="18"/>
      <c r="AX10" s="5">
        <f>IFERROR(__xludf.DUMMYFUNCTION("""COMPUTED_VALUE"""),45224.0)</f>
        <v>45224</v>
      </c>
      <c r="AY10" s="18"/>
      <c r="AZ10" s="5">
        <f>IFERROR(__xludf.DUMMYFUNCTION("""COMPUTED_VALUE"""),45225.0)</f>
        <v>45225</v>
      </c>
      <c r="BA10" s="18"/>
      <c r="BB10" s="5">
        <f>IFERROR(__xludf.DUMMYFUNCTION("""COMPUTED_VALUE"""),45226.0)</f>
        <v>45226</v>
      </c>
      <c r="BC10" s="18"/>
      <c r="BD10" s="5">
        <f>IFERROR(__xludf.DUMMYFUNCTION("""COMPUTED_VALUE"""),45227.0)</f>
        <v>45227</v>
      </c>
      <c r="BE10" s="18"/>
      <c r="BF10" s="5">
        <f>IFERROR(__xludf.DUMMYFUNCTION("""COMPUTED_VALUE"""),45228.0)</f>
        <v>45228</v>
      </c>
      <c r="BG10" s="18"/>
      <c r="BH10" s="5">
        <f>IFERROR(__xludf.DUMMYFUNCTION("""COMPUTED_VALUE"""),45229.0)</f>
        <v>45229</v>
      </c>
      <c r="BI10" s="18"/>
      <c r="BJ10" s="5">
        <f>IFERROR(__xludf.DUMMYFUNCTION("""COMPUTED_VALUE"""),45230.0)</f>
        <v>45230</v>
      </c>
      <c r="BK10" s="18"/>
      <c r="BL10" s="7" t="str">
        <f>IFERROR(__xludf.DUMMYFUNCTION("""COMPUTED_VALUE"""),"HORAS EXTRA")</f>
        <v>HORAS EXTRA</v>
      </c>
    </row>
    <row r="11">
      <c r="A11" s="8" t="str">
        <f>IFERROR(__xludf.DUMMYFUNCTION("""COMPUTED_VALUE"""),"Erick Almeida Linaldi")</f>
        <v>Erick Almeida Linaldi</v>
      </c>
      <c r="B11" s="9"/>
      <c r="C11" s="9"/>
      <c r="D11" s="9" t="str">
        <f>IFERROR(__xludf.DUMMYFUNCTION("""COMPUTED_VALUE"""),"ALMACEN")</f>
        <v>ALMACEN</v>
      </c>
      <c r="E11" s="9" t="str">
        <f>IFERROR(__xludf.DUMMYFUNCTION("""COMPUTED_VALUE"""),"ALMACEN")</f>
        <v>ALMACEN</v>
      </c>
      <c r="F11" s="9" t="str">
        <f>IFERROR(__xludf.DUMMYFUNCTION("""COMPUTED_VALUE"""),"ALMACEN")</f>
        <v>ALMACEN</v>
      </c>
      <c r="G11" s="9" t="str">
        <f>IFERROR(__xludf.DUMMYFUNCTION("""COMPUTED_VALUE"""),"ALMACEN")</f>
        <v>ALMACEN</v>
      </c>
      <c r="H11" s="9" t="str">
        <f>IFERROR(__xludf.DUMMYFUNCTION("""COMPUTED_VALUE"""),"ALMACEN")</f>
        <v>ALMACEN</v>
      </c>
      <c r="I11" s="9" t="str">
        <f>IFERROR(__xludf.DUMMYFUNCTION("""COMPUTED_VALUE"""),"ALMACEN")</f>
        <v>ALMACEN</v>
      </c>
      <c r="J11" s="9" t="str">
        <f>IFERROR(__xludf.DUMMYFUNCTION("""COMPUTED_VALUE"""),"ALMACEN")</f>
        <v>ALMACEN</v>
      </c>
      <c r="K11" s="9" t="str">
        <f>IFERROR(__xludf.DUMMYFUNCTION("""COMPUTED_VALUE"""),"ALMACEN")</f>
        <v>ALMACEN</v>
      </c>
      <c r="L11" s="9" t="str">
        <f>IFERROR(__xludf.DUMMYFUNCTION("""COMPUTED_VALUE"""),"ALMACEN")</f>
        <v>ALMACEN</v>
      </c>
      <c r="M11" s="9" t="str">
        <f>IFERROR(__xludf.DUMMYFUNCTION("""COMPUTED_VALUE"""),"ALMACEN")</f>
        <v>ALMACEN</v>
      </c>
      <c r="N11" s="9" t="str">
        <f>IFERROR(__xludf.DUMMYFUNCTION("""COMPUTED_VALUE"""),"ALMACEN")</f>
        <v>ALMACEN</v>
      </c>
      <c r="O11" s="9" t="str">
        <f>IFERROR(__xludf.DUMMYFUNCTION("""COMPUTED_VALUE"""),"ALMACEN")</f>
        <v>ALMACEN</v>
      </c>
      <c r="P11" s="9"/>
      <c r="Q11" s="9"/>
      <c r="R11" s="9" t="str">
        <f>IFERROR(__xludf.DUMMYFUNCTION("""COMPUTED_VALUE"""),"ALMACEN")</f>
        <v>ALMACEN</v>
      </c>
      <c r="S11" s="9" t="str">
        <f>IFERROR(__xludf.DUMMYFUNCTION("""COMPUTED_VALUE"""),"ALMACEN")</f>
        <v>ALMACEN</v>
      </c>
      <c r="T11" s="9" t="str">
        <f>IFERROR(__xludf.DUMMYFUNCTION("""COMPUTED_VALUE"""),"ALMACEN")</f>
        <v>ALMACEN</v>
      </c>
      <c r="U11" s="9" t="str">
        <f>IFERROR(__xludf.DUMMYFUNCTION("""COMPUTED_VALUE"""),"ALMACEN")</f>
        <v>ALMACEN</v>
      </c>
      <c r="V11" s="9" t="str">
        <f>IFERROR(__xludf.DUMMYFUNCTION("""COMPUTED_VALUE"""),"ALMACEN")</f>
        <v>ALMACEN</v>
      </c>
      <c r="W11" s="9" t="str">
        <f>IFERROR(__xludf.DUMMYFUNCTION("""COMPUTED_VALUE"""),"ALMACEN")</f>
        <v>ALMACEN</v>
      </c>
      <c r="X11" s="9" t="str">
        <f>IFERROR(__xludf.DUMMYFUNCTION("""COMPUTED_VALUE"""),"ALMACEN")</f>
        <v>ALMACEN</v>
      </c>
      <c r="Y11" s="9" t="str">
        <f>IFERROR(__xludf.DUMMYFUNCTION("""COMPUTED_VALUE"""),"ALMACEN")</f>
        <v>ALMACEN</v>
      </c>
      <c r="Z11" s="9" t="str">
        <f>IFERROR(__xludf.DUMMYFUNCTION("""COMPUTED_VALUE"""),"ALMACEN")</f>
        <v>ALMACEN</v>
      </c>
      <c r="AA11" s="9" t="str">
        <f>IFERROR(__xludf.DUMMYFUNCTION("""COMPUTED_VALUE"""),"ALMACEN")</f>
        <v>ALMACEN</v>
      </c>
      <c r="AB11" s="9" t="str">
        <f>IFERROR(__xludf.DUMMYFUNCTION("""COMPUTED_VALUE"""),"ALMACEN")</f>
        <v>ALMACEN</v>
      </c>
      <c r="AC11" s="9" t="str">
        <f>IFERROR(__xludf.DUMMYFUNCTION("""COMPUTED_VALUE"""),"ALMACEN")</f>
        <v>ALMACEN</v>
      </c>
      <c r="AD11" s="9"/>
      <c r="AE11" s="9"/>
      <c r="AF11" s="9" t="str">
        <f>IFERROR(__xludf.DUMMYFUNCTION("""COMPUTED_VALUE"""),"ALMACEN")</f>
        <v>ALMACEN</v>
      </c>
      <c r="AG11" s="9" t="str">
        <f>IFERROR(__xludf.DUMMYFUNCTION("""COMPUTED_VALUE"""),"ALMACEN")</f>
        <v>ALMACEN</v>
      </c>
      <c r="AH11" s="9" t="str">
        <f>IFERROR(__xludf.DUMMYFUNCTION("""COMPUTED_VALUE"""),"ALMACEN")</f>
        <v>ALMACEN</v>
      </c>
      <c r="AI11" s="9" t="str">
        <f>IFERROR(__xludf.DUMMYFUNCTION("""COMPUTED_VALUE"""),"ALMACEN")</f>
        <v>ALMACEN</v>
      </c>
      <c r="AJ11" s="9" t="str">
        <f>IFERROR(__xludf.DUMMYFUNCTION("""COMPUTED_VALUE"""),"ALMACEN")</f>
        <v>ALMACEN</v>
      </c>
      <c r="AK11" s="9" t="str">
        <f>IFERROR(__xludf.DUMMYFUNCTION("""COMPUTED_VALUE"""),"ALMACEN")</f>
        <v>ALMACEN</v>
      </c>
      <c r="AL11" s="9" t="str">
        <f>IFERROR(__xludf.DUMMYFUNCTION("""COMPUTED_VALUE"""),"ALMACEN")</f>
        <v>ALMACEN</v>
      </c>
      <c r="AM11" s="9" t="str">
        <f>IFERROR(__xludf.DUMMYFUNCTION("""COMPUTED_VALUE"""),"ALMACEN")</f>
        <v>ALMACEN</v>
      </c>
      <c r="AN11" s="9" t="str">
        <f>IFERROR(__xludf.DUMMYFUNCTION("""COMPUTED_VALUE"""),"ALMACEN")</f>
        <v>ALMACEN</v>
      </c>
      <c r="AO11" s="9" t="str">
        <f>IFERROR(__xludf.DUMMYFUNCTION("""COMPUTED_VALUE"""),"ALMACEN")</f>
        <v>ALMACEN</v>
      </c>
      <c r="AP11" s="9" t="str">
        <f>IFERROR(__xludf.DUMMYFUNCTION("""COMPUTED_VALUE"""),"ALMACEN")</f>
        <v>ALMACEN</v>
      </c>
      <c r="AQ11" s="9" t="str">
        <f>IFERROR(__xludf.DUMMYFUNCTION("""COMPUTED_VALUE"""),"ALMACEN")</f>
        <v>ALMACEN</v>
      </c>
      <c r="AR11" s="9"/>
      <c r="AS11" s="9"/>
      <c r="AT11" s="9" t="str">
        <f>IFERROR(__xludf.DUMMYFUNCTION("""COMPUTED_VALUE"""),"ALMACEN")</f>
        <v>ALMACEN</v>
      </c>
      <c r="AU11" s="9" t="str">
        <f>IFERROR(__xludf.DUMMYFUNCTION("""COMPUTED_VALUE"""),"ALMACEN")</f>
        <v>ALMACEN</v>
      </c>
      <c r="AV11" s="9" t="str">
        <f>IFERROR(__xludf.DUMMYFUNCTION("""COMPUTED_VALUE"""),"ALMACEN")</f>
        <v>ALMACEN</v>
      </c>
      <c r="AW11" s="9" t="str">
        <f>IFERROR(__xludf.DUMMYFUNCTION("""COMPUTED_VALUE"""),"ALMACEN")</f>
        <v>ALMACEN</v>
      </c>
      <c r="AX11" s="9" t="str">
        <f>IFERROR(__xludf.DUMMYFUNCTION("""COMPUTED_VALUE"""),"ALMACEN")</f>
        <v>ALMACEN</v>
      </c>
      <c r="AY11" s="9" t="str">
        <f>IFERROR(__xludf.DUMMYFUNCTION("""COMPUTED_VALUE"""),"ALMACEN")</f>
        <v>ALMACEN</v>
      </c>
      <c r="AZ11" s="9" t="str">
        <f>IFERROR(__xludf.DUMMYFUNCTION("""COMPUTED_VALUE"""),"ALMACEN")</f>
        <v>ALMACEN</v>
      </c>
      <c r="BA11" s="9" t="str">
        <f>IFERROR(__xludf.DUMMYFUNCTION("""COMPUTED_VALUE"""),"ALMACEN")</f>
        <v>ALMACEN</v>
      </c>
      <c r="BB11" s="9"/>
      <c r="BC11" s="9"/>
      <c r="BD11" s="9" t="str">
        <f>IFERROR(__xludf.DUMMYFUNCTION("""COMPUTED_VALUE"""),"ALMACEN")</f>
        <v>ALMACEN</v>
      </c>
      <c r="BE11" s="9" t="str">
        <f>IFERROR(__xludf.DUMMYFUNCTION("""COMPUTED_VALUE"""),"ALMACEN")</f>
        <v>ALMACEN</v>
      </c>
      <c r="BF11" s="9"/>
      <c r="BG11" s="9"/>
      <c r="BH11" s="9" t="str">
        <f>IFERROR(__xludf.DUMMYFUNCTION("""COMPUTED_VALUE"""),"ALMACEN")</f>
        <v>ALMACEN</v>
      </c>
      <c r="BI11" s="9" t="str">
        <f>IFERROR(__xludf.DUMMYFUNCTION("""COMPUTED_VALUE"""),"ALMACEN")</f>
        <v>ALMACEN</v>
      </c>
      <c r="BJ11" s="9" t="str">
        <f>IFERROR(__xludf.DUMMYFUNCTION("""COMPUTED_VALUE"""),"ALMACEN")</f>
        <v>ALMACEN</v>
      </c>
      <c r="BK11" s="9" t="str">
        <f>IFERROR(__xludf.DUMMYFUNCTION("""COMPUTED_VALUE"""),"ALMACEN")</f>
        <v>ALMACEN</v>
      </c>
      <c r="BL11" s="10"/>
    </row>
    <row r="12" ht="78.0" customHeight="1">
      <c r="B12" s="11"/>
      <c r="D12" s="11" t="str">
        <f>IFERROR(__xludf.DUMMYFUNCTION("""COMPUTED_VALUE"""),"Apertura almacén 6:15 am")</f>
        <v>Apertura almacén 6:15 am</v>
      </c>
      <c r="F12" s="11" t="str">
        <f>IFERROR(__xludf.DUMMYFUNCTION("""COMPUTED_VALUE"""),"Apertura almacén 6:25 am")</f>
        <v>Apertura almacén 6:25 am</v>
      </c>
      <c r="H12" s="11" t="str">
        <f>IFERROR(__xludf.DUMMYFUNCTION("""COMPUTED_VALUE"""),"Apertura almacén 6:10 am / 6:40 pm se recibe personal Auto, Htas. y HIACE procedente de Pesqueria / 7:30 pm se reciben Htas. con personal Infra procedente de Edificio Metálicos")</f>
        <v>Apertura almacén 6:10 am / 6:40 pm se recibe personal Auto, Htas. y HIACE procedente de Pesqueria / 7:30 pm se reciben Htas. con personal Infra procedente de Edificio Metálicos</v>
      </c>
      <c r="J12" s="11" t="str">
        <f>IFERROR(__xludf.DUMMYFUNCTION("""COMPUTED_VALUE"""),"Apertura almacén 6:50 am /  6:40 pm En espera de recibir  personal y htas. de Infra procedente de Cienega de las Flores, / 7:15 pm Se recibe material jumpery llave Fia.")</f>
        <v>Apertura almacén 6:50 am /  6:40 pm En espera de recibir  personal y htas. de Infra procedente de Cienega de las Flores, / 7:15 pm Se recibe material jumpery llave Fia.</v>
      </c>
      <c r="L12" s="11" t="str">
        <f>IFERROR(__xludf.DUMMYFUNCTION("""COMPUTED_VALUE"""),"Apertura almacén 6:00 am")</f>
        <v>Apertura almacén 6:00 am</v>
      </c>
      <c r="N12" s="11" t="str">
        <f>IFERROR(__xludf.DUMMYFUNCTION("""COMPUTED_VALUE"""),"Apertura almacén 6:20 am / En espera de recibir materiales ")</f>
        <v>Apertura almacén 6:20 am / En espera de recibir materiales </v>
      </c>
      <c r="P12" s="11"/>
      <c r="R12" s="11" t="str">
        <f>IFERROR(__xludf.DUMMYFUNCTION("""COMPUTED_VALUE"""),"Apertura almacén 6:30 am ")</f>
        <v>Apertura almacén 6:30 am </v>
      </c>
      <c r="T12" s="11" t="str">
        <f>IFERROR(__xludf.DUMMYFUNCTION("""COMPUTED_VALUE"""),"Apertura almacén 6:10 am ")</f>
        <v>Apertura almacén 6:10 am </v>
      </c>
      <c r="V12" s="11" t="str">
        <f>IFERROR(__xludf.DUMMYFUNCTION("""COMPUTED_VALUE"""),"Apertura almacén 6:15 am ")</f>
        <v>Apertura almacén 6:15 am </v>
      </c>
      <c r="X12" s="11" t="str">
        <f>IFERROR(__xludf.DUMMYFUNCTION("""COMPUTED_VALUE"""),"Apertura almacén 6:15 am ")</f>
        <v>Apertura almacén 6:15 am </v>
      </c>
      <c r="Z12" s="11" t="str">
        <f>IFERROR(__xludf.DUMMYFUNCTION("""COMPUTED_VALUE"""),"Apertura almacén 5:50 am ")</f>
        <v>Apertura almacén 5:50 am </v>
      </c>
      <c r="AB12" s="11" t="str">
        <f>IFERROR(__xludf.DUMMYFUNCTION("""COMPUTED_VALUE"""),"Apertura almacén 6:50 am / 11: 00 am - 3:00 pm organizando material,estantes,etiquetas por temas de ISO, / 4:30 pm se recibe personal y llave VAN HIACE procedente del curso CONALEP")</f>
        <v>Apertura almacén 6:50 am / 11: 00 am - 3:00 pm organizando material,estantes,etiquetas por temas de ISO, / 4:30 pm se recibe personal y llave VAN HIACE procedente del curso CONALEP</v>
      </c>
      <c r="AD12" s="11"/>
      <c r="AF12" s="11" t="str">
        <f>IFERROR(__xludf.DUMMYFUNCTION("""COMPUTED_VALUE"""),"Apertura almacén 5:55 am ")</f>
        <v>Apertura almacén 5:55 am </v>
      </c>
      <c r="AH12" s="11" t="str">
        <f>IFERROR(__xludf.DUMMYFUNCTION("""COMPUTED_VALUE"""),"Apertura almacén 5:40 am ")</f>
        <v>Apertura almacén 5:40 am </v>
      </c>
      <c r="AJ12" s="11" t="str">
        <f>IFERROR(__xludf.DUMMYFUNCTION("""COMPUTED_VALUE"""),"Apertura almacén 6:10 am ")</f>
        <v>Apertura almacén 6:10 am </v>
      </c>
      <c r="AL12" s="11" t="str">
        <f>IFERROR(__xludf.DUMMYFUNCTION("""COMPUTED_VALUE"""),"Apertura almacén 6:13 am ")</f>
        <v>Apertura almacén 6:13 am </v>
      </c>
      <c r="AN12" s="11" t="str">
        <f>IFERROR(__xludf.DUMMYFUNCTION("""COMPUTED_VALUE"""),"Apertura almacén 5:53 am ")</f>
        <v>Apertura almacén 5:53 am </v>
      </c>
      <c r="AP12" s="11" t="str">
        <f>IFERROR(__xludf.DUMMYFUNCTION("""COMPUTED_VALUE"""),"Entrada 6:28 am / 5:15 pm se recibe VAN HIACE con personal procedente del CONALEP.")</f>
        <v>Entrada 6:28 am / 5:15 pm se recibe VAN HIACE con personal procedente del CONALEP.</v>
      </c>
      <c r="AR12" s="11"/>
      <c r="AT12" s="11" t="str">
        <f>IFERROR(__xludf.DUMMYFUNCTION("""COMPUTED_VALUE"""),"Apertura almacén 6:05 am / Entrega de materiales para INFRA y Análogo, ya que se requerian para el martes a primera hora")</f>
        <v>Apertura almacén 6:05 am / Entrega de materiales para INFRA y Análogo, ya que se requerian para el martes a primera hora</v>
      </c>
      <c r="AV12" s="11" t="str">
        <f>IFERROR(__xludf.DUMMYFUNCTION("""COMPUTED_VALUE"""),"Apertura almacén 6:03 am ")</f>
        <v>Apertura almacén 6:03 am </v>
      </c>
      <c r="AX12" s="11" t="str">
        <f>IFERROR(__xludf.DUMMYFUNCTION("""COMPUTED_VALUE"""),"Apertura almacén 6:20 am ")</f>
        <v>Apertura almacén 6:20 am </v>
      </c>
      <c r="AZ12" s="11" t="str">
        <f>IFERROR(__xludf.DUMMYFUNCTION("""COMPUTED_VALUE"""),"Apertura almacén 6:40 am ")</f>
        <v>Apertura almacén 6:40 am </v>
      </c>
      <c r="BB12" s="11" t="str">
        <f>IFERROR(__xludf.DUMMYFUNCTION("""COMPUTED_VALUE"""),"Apertura almacén 5:45 am ")</f>
        <v>Apertura almacén 5:45 am </v>
      </c>
      <c r="BD12" s="11" t="str">
        <f>IFERROR(__xludf.DUMMYFUNCTION("""COMPUTED_VALUE"""),"Apertura almacén 7:00 am / 4:23 pm recibe HIACE (llave) y personal procedente del CONALEP para entregar Htas, y retirar pertenencias guardadas., se entrega llave de FIAT GRIS ")</f>
        <v>Apertura almacén 7:00 am / 4:23 pm recibe HIACE (llave) y personal procedente del CONALEP para entregar Htas, y retirar pertenencias guardadas., se entrega llave de FIAT GRIS </v>
      </c>
      <c r="BF12" s="11"/>
      <c r="BH12" s="11" t="str">
        <f>IFERROR(__xludf.DUMMYFUNCTION("""COMPUTED_VALUE"""),"Apertura almacén 6:14 am ")</f>
        <v>Apertura almacén 6:14 am </v>
      </c>
      <c r="BJ12" s="11" t="str">
        <f>IFERROR(__xludf.DUMMYFUNCTION("""COMPUTED_VALUE"""),"Apertura almacén 5:58 am ")</f>
        <v>Apertura almacén 5:58 am </v>
      </c>
      <c r="BL12" s="10"/>
    </row>
    <row r="13">
      <c r="A13" s="12" t="str">
        <f>IFERROR(__xludf.DUMMYFUNCTION("""COMPUTED_VALUE"""),"HORAS EXTRA/PRIMA ALIMENTICIA")</f>
        <v>HORAS EXTRA/PRIMA ALIMENTICIA</v>
      </c>
      <c r="B13" s="13"/>
      <c r="C13" s="13"/>
      <c r="D13" s="13"/>
      <c r="E13" s="13"/>
      <c r="F13" s="13"/>
      <c r="G13" s="13"/>
      <c r="H13" s="13">
        <f>IFERROR(__xludf.DUMMYFUNCTION("""COMPUTED_VALUE"""),1.0)</f>
        <v>1</v>
      </c>
      <c r="I13" s="13"/>
      <c r="J13" s="13">
        <f>IFERROR(__xludf.DUMMYFUNCTION("""COMPUTED_VALUE"""),1.0)</f>
        <v>1</v>
      </c>
      <c r="K13" s="13"/>
      <c r="L13" s="13"/>
      <c r="M13" s="13"/>
      <c r="N13" s="13">
        <f>IFERROR(__xludf.DUMMYFUNCTION("""COMPUTED_VALUE"""),0.5)</f>
        <v>0.5</v>
      </c>
      <c r="O13" s="13"/>
      <c r="P13" s="13"/>
      <c r="Q13" s="13"/>
      <c r="R13" s="13"/>
      <c r="S13" s="13"/>
      <c r="T13" s="13"/>
      <c r="U13" s="13"/>
      <c r="V13" s="13"/>
      <c r="W13" s="13"/>
      <c r="X13" s="13"/>
      <c r="Y13" s="13"/>
      <c r="Z13" s="13"/>
      <c r="AA13" s="13"/>
      <c r="AB13" s="13">
        <f>IFERROR(__xludf.DUMMYFUNCTION("""COMPUTED_VALUE"""),4.0)</f>
        <v>4</v>
      </c>
      <c r="AC13" s="13"/>
      <c r="AD13" s="13"/>
      <c r="AE13" s="13"/>
      <c r="AF13" s="13"/>
      <c r="AG13" s="13"/>
      <c r="AH13" s="13"/>
      <c r="AI13" s="13"/>
      <c r="AJ13" s="13"/>
      <c r="AK13" s="13"/>
      <c r="AL13" s="13"/>
      <c r="AM13" s="13"/>
      <c r="AN13" s="13"/>
      <c r="AO13" s="13"/>
      <c r="AP13" s="13"/>
      <c r="AQ13" s="13"/>
      <c r="AR13" s="13"/>
      <c r="AS13" s="13"/>
      <c r="AT13" s="13">
        <f>IFERROR(__xludf.DUMMYFUNCTION("""COMPUTED_VALUE"""),0.5)</f>
        <v>0.5</v>
      </c>
      <c r="AU13" s="13"/>
      <c r="AV13" s="13"/>
      <c r="AW13" s="13"/>
      <c r="AX13" s="13"/>
      <c r="AY13" s="13"/>
      <c r="AZ13" s="13"/>
      <c r="BA13" s="13"/>
      <c r="BB13" s="13"/>
      <c r="BC13" s="13"/>
      <c r="BD13" s="13">
        <f>IFERROR(__xludf.DUMMYFUNCTION("""COMPUTED_VALUE"""),1.0)</f>
        <v>1</v>
      </c>
      <c r="BE13" s="13"/>
      <c r="BF13" s="13"/>
      <c r="BG13" s="13"/>
      <c r="BH13" s="13"/>
      <c r="BI13" s="13"/>
      <c r="BJ13" s="13"/>
      <c r="BK13" s="13"/>
      <c r="BL13" s="1">
        <f>IFERROR(__xludf.DUMMYFUNCTION("""COMPUTED_VALUE"""),8.0)</f>
        <v>8</v>
      </c>
    </row>
    <row r="14">
      <c r="A14" s="4" t="str">
        <f>IFERROR(__xludf.DUMMYFUNCTION("""COMPUTED_VALUE"""),"NOMBRE")</f>
        <v>NOMBRE</v>
      </c>
      <c r="B14" s="5">
        <f>IFERROR(__xludf.DUMMYFUNCTION("""COMPUTED_VALUE"""),45200.0)</f>
        <v>45200</v>
      </c>
      <c r="C14" s="6"/>
      <c r="D14" s="5">
        <f>IFERROR(__xludf.DUMMYFUNCTION("""COMPUTED_VALUE"""),45201.0)</f>
        <v>45201</v>
      </c>
      <c r="E14" s="6"/>
      <c r="F14" s="5">
        <f>IFERROR(__xludf.DUMMYFUNCTION("""COMPUTED_VALUE"""),45202.0)</f>
        <v>45202</v>
      </c>
      <c r="G14" s="6"/>
      <c r="H14" s="5">
        <f>IFERROR(__xludf.DUMMYFUNCTION("""COMPUTED_VALUE"""),45203.0)</f>
        <v>45203</v>
      </c>
      <c r="I14" s="6"/>
      <c r="J14" s="5">
        <f>IFERROR(__xludf.DUMMYFUNCTION("""COMPUTED_VALUE"""),45204.0)</f>
        <v>45204</v>
      </c>
      <c r="K14" s="6"/>
      <c r="L14" s="5">
        <f>IFERROR(__xludf.DUMMYFUNCTION("""COMPUTED_VALUE"""),45205.0)</f>
        <v>45205</v>
      </c>
      <c r="M14" s="6"/>
      <c r="N14" s="5">
        <f>IFERROR(__xludf.DUMMYFUNCTION("""COMPUTED_VALUE"""),45206.0)</f>
        <v>45206</v>
      </c>
      <c r="O14" s="18"/>
      <c r="P14" s="5">
        <f>IFERROR(__xludf.DUMMYFUNCTION("""COMPUTED_VALUE"""),45207.0)</f>
        <v>45207</v>
      </c>
      <c r="Q14" s="6"/>
      <c r="R14" s="5">
        <f>IFERROR(__xludf.DUMMYFUNCTION("""COMPUTED_VALUE"""),45208.0)</f>
        <v>45208</v>
      </c>
      <c r="S14" s="6"/>
      <c r="T14" s="5">
        <f>IFERROR(__xludf.DUMMYFUNCTION("""COMPUTED_VALUE"""),45209.0)</f>
        <v>45209</v>
      </c>
      <c r="U14" s="18"/>
      <c r="V14" s="5">
        <f>IFERROR(__xludf.DUMMYFUNCTION("""COMPUTED_VALUE"""),45210.0)</f>
        <v>45210</v>
      </c>
      <c r="W14" s="18"/>
      <c r="X14" s="5">
        <f>IFERROR(__xludf.DUMMYFUNCTION("""COMPUTED_VALUE"""),45211.0)</f>
        <v>45211</v>
      </c>
      <c r="Y14" s="18"/>
      <c r="Z14" s="5">
        <f>IFERROR(__xludf.DUMMYFUNCTION("""COMPUTED_VALUE"""),45212.0)</f>
        <v>45212</v>
      </c>
      <c r="AA14" s="18"/>
      <c r="AB14" s="5">
        <f>IFERROR(__xludf.DUMMYFUNCTION("""COMPUTED_VALUE"""),45213.0)</f>
        <v>45213</v>
      </c>
      <c r="AC14" s="18"/>
      <c r="AD14" s="5">
        <f>IFERROR(__xludf.DUMMYFUNCTION("""COMPUTED_VALUE"""),45214.0)</f>
        <v>45214</v>
      </c>
      <c r="AE14" s="18"/>
      <c r="AF14" s="5">
        <f>IFERROR(__xludf.DUMMYFUNCTION("""COMPUTED_VALUE"""),45215.0)</f>
        <v>45215</v>
      </c>
      <c r="AG14" s="18"/>
      <c r="AH14" s="5">
        <f>IFERROR(__xludf.DUMMYFUNCTION("""COMPUTED_VALUE"""),45216.0)</f>
        <v>45216</v>
      </c>
      <c r="AI14" s="18"/>
      <c r="AJ14" s="5">
        <f>IFERROR(__xludf.DUMMYFUNCTION("""COMPUTED_VALUE"""),45217.0)</f>
        <v>45217</v>
      </c>
      <c r="AK14" s="18"/>
      <c r="AL14" s="5">
        <f>IFERROR(__xludf.DUMMYFUNCTION("""COMPUTED_VALUE"""),45218.0)</f>
        <v>45218</v>
      </c>
      <c r="AM14" s="18"/>
      <c r="AN14" s="5">
        <f>IFERROR(__xludf.DUMMYFUNCTION("""COMPUTED_VALUE"""),45219.0)</f>
        <v>45219</v>
      </c>
      <c r="AO14" s="18"/>
      <c r="AP14" s="5">
        <f>IFERROR(__xludf.DUMMYFUNCTION("""COMPUTED_VALUE"""),45220.0)</f>
        <v>45220</v>
      </c>
      <c r="AQ14" s="18"/>
      <c r="AR14" s="5">
        <f>IFERROR(__xludf.DUMMYFUNCTION("""COMPUTED_VALUE"""),45221.0)</f>
        <v>45221</v>
      </c>
      <c r="AS14" s="18"/>
      <c r="AT14" s="5">
        <f>IFERROR(__xludf.DUMMYFUNCTION("""COMPUTED_VALUE"""),45222.0)</f>
        <v>45222</v>
      </c>
      <c r="AU14" s="18"/>
      <c r="AV14" s="5">
        <f>IFERROR(__xludf.DUMMYFUNCTION("""COMPUTED_VALUE"""),45223.0)</f>
        <v>45223</v>
      </c>
      <c r="AW14" s="18"/>
      <c r="AX14" s="5">
        <f>IFERROR(__xludf.DUMMYFUNCTION("""COMPUTED_VALUE"""),45224.0)</f>
        <v>45224</v>
      </c>
      <c r="AY14" s="18"/>
      <c r="AZ14" s="5">
        <f>IFERROR(__xludf.DUMMYFUNCTION("""COMPUTED_VALUE"""),45225.0)</f>
        <v>45225</v>
      </c>
      <c r="BA14" s="18"/>
      <c r="BB14" s="5">
        <f>IFERROR(__xludf.DUMMYFUNCTION("""COMPUTED_VALUE"""),45226.0)</f>
        <v>45226</v>
      </c>
      <c r="BC14" s="18"/>
      <c r="BD14" s="5">
        <f>IFERROR(__xludf.DUMMYFUNCTION("""COMPUTED_VALUE"""),45227.0)</f>
        <v>45227</v>
      </c>
      <c r="BE14" s="18"/>
      <c r="BF14" s="5">
        <f>IFERROR(__xludf.DUMMYFUNCTION("""COMPUTED_VALUE"""),45228.0)</f>
        <v>45228</v>
      </c>
      <c r="BG14" s="18"/>
      <c r="BH14" s="5">
        <f>IFERROR(__xludf.DUMMYFUNCTION("""COMPUTED_VALUE"""),45229.0)</f>
        <v>45229</v>
      </c>
      <c r="BI14" s="18"/>
      <c r="BJ14" s="5">
        <f>IFERROR(__xludf.DUMMYFUNCTION("""COMPUTED_VALUE"""),45230.0)</f>
        <v>45230</v>
      </c>
      <c r="BK14" s="18"/>
      <c r="BL14" s="7" t="str">
        <f>IFERROR(__xludf.DUMMYFUNCTION("""COMPUTED_VALUE"""),"HORAS EXTRA")</f>
        <v>HORAS EXTRA</v>
      </c>
    </row>
    <row r="15">
      <c r="A15" s="8" t="str">
        <f>IFERROR(__xludf.DUMMYFUNCTION("""COMPUTED_VALUE"""),"Jacob E. González     (chófer-almacén)")</f>
        <v>Jacob E. González     (chófer-almacén)</v>
      </c>
      <c r="B15" s="9"/>
      <c r="C15" s="9"/>
      <c r="D15" s="9" t="str">
        <f>IFERROR(__xludf.DUMMYFUNCTION("""COMPUTED_VALUE"""),"ALMACEN")</f>
        <v>ALMACEN</v>
      </c>
      <c r="E15" s="9" t="str">
        <f>IFERROR(__xludf.DUMMYFUNCTION("""COMPUTED_VALUE"""),"ALMACEN")</f>
        <v>ALMACEN</v>
      </c>
      <c r="F15" s="9" t="str">
        <f>IFERROR(__xludf.DUMMYFUNCTION("""COMPUTED_VALUE"""),"ALMACEN")</f>
        <v>ALMACEN</v>
      </c>
      <c r="G15" s="9" t="str">
        <f>IFERROR(__xludf.DUMMYFUNCTION("""COMPUTED_VALUE"""),"ALMACEN")</f>
        <v>ALMACEN</v>
      </c>
      <c r="H15" s="9" t="str">
        <f>IFERROR(__xludf.DUMMYFUNCTION("""COMPUTED_VALUE"""),"ALMACEN")</f>
        <v>ALMACEN</v>
      </c>
      <c r="I15" s="9" t="str">
        <f>IFERROR(__xludf.DUMMYFUNCTION("""COMPUTED_VALUE"""),"ALMACEN")</f>
        <v>ALMACEN</v>
      </c>
      <c r="J15" s="9" t="str">
        <f>IFERROR(__xludf.DUMMYFUNCTION("""COMPUTED_VALUE"""),"ALMACEN")</f>
        <v>ALMACEN</v>
      </c>
      <c r="K15" s="9" t="str">
        <f>IFERROR(__xludf.DUMMYFUNCTION("""COMPUTED_VALUE"""),"ALMACEN")</f>
        <v>ALMACEN</v>
      </c>
      <c r="L15" s="9" t="str">
        <f>IFERROR(__xludf.DUMMYFUNCTION("""COMPUTED_VALUE"""),"ALMACEN")</f>
        <v>ALMACEN</v>
      </c>
      <c r="M15" s="9" t="str">
        <f>IFERROR(__xludf.DUMMYFUNCTION("""COMPUTED_VALUE"""),"ALMACEN")</f>
        <v>ALMACEN</v>
      </c>
      <c r="N15" s="9" t="str">
        <f>IFERROR(__xludf.DUMMYFUNCTION("""COMPUTED_VALUE"""),"ALMACEN")</f>
        <v>ALMACEN</v>
      </c>
      <c r="O15" s="9" t="str">
        <f>IFERROR(__xludf.DUMMYFUNCTION("""COMPUTED_VALUE"""),"ALMACEN")</f>
        <v>ALMACEN</v>
      </c>
      <c r="P15" s="9"/>
      <c r="Q15" s="9"/>
      <c r="R15" s="9" t="str">
        <f>IFERROR(__xludf.DUMMYFUNCTION("""COMPUTED_VALUE"""),"ALMACEN")</f>
        <v>ALMACEN</v>
      </c>
      <c r="S15" s="9" t="str">
        <f>IFERROR(__xludf.DUMMYFUNCTION("""COMPUTED_VALUE"""),"ALMACEN")</f>
        <v>ALMACEN</v>
      </c>
      <c r="T15" s="9" t="str">
        <f>IFERROR(__xludf.DUMMYFUNCTION("""COMPUTED_VALUE"""),"ALMACEN")</f>
        <v>ALMACEN</v>
      </c>
      <c r="U15" s="9" t="str">
        <f>IFERROR(__xludf.DUMMYFUNCTION("""COMPUTED_VALUE"""),"ALMACEN")</f>
        <v>ALMACEN</v>
      </c>
      <c r="V15" s="9" t="str">
        <f>IFERROR(__xludf.DUMMYFUNCTION("""COMPUTED_VALUE"""),"ALMACEN")</f>
        <v>ALMACEN</v>
      </c>
      <c r="W15" s="9" t="str">
        <f>IFERROR(__xludf.DUMMYFUNCTION("""COMPUTED_VALUE"""),"ALMACEN")</f>
        <v>ALMACEN</v>
      </c>
      <c r="X15" s="9" t="str">
        <f>IFERROR(__xludf.DUMMYFUNCTION("""COMPUTED_VALUE"""),"ALMACEN")</f>
        <v>ALMACEN</v>
      </c>
      <c r="Y15" s="9" t="str">
        <f>IFERROR(__xludf.DUMMYFUNCTION("""COMPUTED_VALUE"""),"ALMACEN")</f>
        <v>ALMACEN</v>
      </c>
      <c r="Z15" s="9" t="str">
        <f>IFERROR(__xludf.DUMMYFUNCTION("""COMPUTED_VALUE"""),"ALMACEN")</f>
        <v>ALMACEN</v>
      </c>
      <c r="AA15" s="9" t="str">
        <f>IFERROR(__xludf.DUMMYFUNCTION("""COMPUTED_VALUE"""),"ALMACEN")</f>
        <v>ALMACEN</v>
      </c>
      <c r="AB15" s="9" t="str">
        <f>IFERROR(__xludf.DUMMYFUNCTION("""COMPUTED_VALUE"""),"ALMACEN")</f>
        <v>ALMACEN</v>
      </c>
      <c r="AC15" s="9" t="str">
        <f>IFERROR(__xludf.DUMMYFUNCTION("""COMPUTED_VALUE"""),"ALMACEN")</f>
        <v>ALMACEN</v>
      </c>
      <c r="AD15" s="9"/>
      <c r="AE15" s="9"/>
      <c r="AF15" s="9" t="str">
        <f>IFERROR(__xludf.DUMMYFUNCTION("""COMPUTED_VALUE"""),"ALMACEN")</f>
        <v>ALMACEN</v>
      </c>
      <c r="AG15" s="9" t="str">
        <f>IFERROR(__xludf.DUMMYFUNCTION("""COMPUTED_VALUE"""),"ALMACEN")</f>
        <v>ALMACEN</v>
      </c>
      <c r="AH15" s="9" t="str">
        <f>IFERROR(__xludf.DUMMYFUNCTION("""COMPUTED_VALUE"""),"ALMACEN")</f>
        <v>ALMACEN</v>
      </c>
      <c r="AI15" s="9" t="str">
        <f>IFERROR(__xludf.DUMMYFUNCTION("""COMPUTED_VALUE"""),"ALMACEN")</f>
        <v>ALMACEN</v>
      </c>
      <c r="AJ15" s="9" t="str">
        <f>IFERROR(__xludf.DUMMYFUNCTION("""COMPUTED_VALUE"""),"ALMACEN")</f>
        <v>ALMACEN</v>
      </c>
      <c r="AK15" s="9" t="str">
        <f>IFERROR(__xludf.DUMMYFUNCTION("""COMPUTED_VALUE"""),"ALMACEN")</f>
        <v>ALMACEN</v>
      </c>
      <c r="AL15" s="9" t="str">
        <f>IFERROR(__xludf.DUMMYFUNCTION("""COMPUTED_VALUE"""),"ALMACEN")</f>
        <v>ALMACEN</v>
      </c>
      <c r="AM15" s="9" t="str">
        <f>IFERROR(__xludf.DUMMYFUNCTION("""COMPUTED_VALUE"""),"ALMACEN")</f>
        <v>ALMACEN</v>
      </c>
      <c r="AN15" s="9" t="str">
        <f>IFERROR(__xludf.DUMMYFUNCTION("""COMPUTED_VALUE"""),"ALMACEN")</f>
        <v>ALMACEN</v>
      </c>
      <c r="AO15" s="9" t="str">
        <f>IFERROR(__xludf.DUMMYFUNCTION("""COMPUTED_VALUE"""),"ALMACEN")</f>
        <v>ALMACEN</v>
      </c>
      <c r="AP15" s="9" t="str">
        <f>IFERROR(__xludf.DUMMYFUNCTION("""COMPUTED_VALUE"""),"ALMACEN")</f>
        <v>ALMACEN</v>
      </c>
      <c r="AQ15" s="9" t="str">
        <f>IFERROR(__xludf.DUMMYFUNCTION("""COMPUTED_VALUE"""),"MITRAS")</f>
        <v>MITRAS</v>
      </c>
      <c r="AR15" s="9"/>
      <c r="AS15" s="9"/>
      <c r="AT15" s="9" t="str">
        <f>IFERROR(__xludf.DUMMYFUNCTION("""COMPUTED_VALUE"""),"ALMACEN")</f>
        <v>ALMACEN</v>
      </c>
      <c r="AU15" s="9" t="str">
        <f>IFERROR(__xludf.DUMMYFUNCTION("""COMPUTED_VALUE"""),"ALMACEN")</f>
        <v>ALMACEN</v>
      </c>
      <c r="AV15" s="9" t="str">
        <f>IFERROR(__xludf.DUMMYFUNCTION("""COMPUTED_VALUE"""),"ALMACEN")</f>
        <v>ALMACEN</v>
      </c>
      <c r="AW15" s="9" t="str">
        <f>IFERROR(__xludf.DUMMYFUNCTION("""COMPUTED_VALUE"""),"ALMACEN")</f>
        <v>ALMACEN</v>
      </c>
      <c r="AX15" s="9" t="str">
        <f>IFERROR(__xludf.DUMMYFUNCTION("""COMPUTED_VALUE"""),"ALMACEN")</f>
        <v>ALMACEN</v>
      </c>
      <c r="AY15" s="9" t="str">
        <f>IFERROR(__xludf.DUMMYFUNCTION("""COMPUTED_VALUE"""),"ALMACEN")</f>
        <v>ALMACEN</v>
      </c>
      <c r="AZ15" s="9" t="str">
        <f>IFERROR(__xludf.DUMMYFUNCTION("""COMPUTED_VALUE"""),"ALMACEN")</f>
        <v>ALMACEN</v>
      </c>
      <c r="BA15" s="9" t="str">
        <f>IFERROR(__xludf.DUMMYFUNCTION("""COMPUTED_VALUE"""),"ALMACEN")</f>
        <v>ALMACEN</v>
      </c>
      <c r="BB15" s="9" t="str">
        <f>IFERROR(__xludf.DUMMYFUNCTION("""COMPUTED_VALUE"""),"ALMACEN")</f>
        <v>ALMACEN</v>
      </c>
      <c r="BC15" s="9" t="str">
        <f>IFERROR(__xludf.DUMMYFUNCTION("""COMPUTED_VALUE"""),"ALMACEN")</f>
        <v>ALMACEN</v>
      </c>
      <c r="BD15" s="9" t="str">
        <f>IFERROR(__xludf.DUMMYFUNCTION("""COMPUTED_VALUE"""),"ALMACEN")</f>
        <v>ALMACEN</v>
      </c>
      <c r="BE15" s="9" t="str">
        <f>IFERROR(__xludf.DUMMYFUNCTION("""COMPUTED_VALUE"""),"ALMACEN")</f>
        <v>ALMACEN</v>
      </c>
      <c r="BF15" s="9"/>
      <c r="BG15" s="9"/>
      <c r="BH15" s="9" t="str">
        <f>IFERROR(__xludf.DUMMYFUNCTION("""COMPUTED_VALUE"""),"ALMACEN")</f>
        <v>ALMACEN</v>
      </c>
      <c r="BI15" s="9" t="str">
        <f>IFERROR(__xludf.DUMMYFUNCTION("""COMPUTED_VALUE"""),"ALMACEN")</f>
        <v>ALMACEN</v>
      </c>
      <c r="BJ15" s="9" t="str">
        <f>IFERROR(__xludf.DUMMYFUNCTION("""COMPUTED_VALUE"""),"ALMACEN")</f>
        <v>ALMACEN</v>
      </c>
      <c r="BK15" s="9" t="str">
        <f>IFERROR(__xludf.DUMMYFUNCTION("""COMPUTED_VALUE"""),"ALMACEN")</f>
        <v>ALMACEN</v>
      </c>
      <c r="BL15" s="10"/>
    </row>
    <row r="16" ht="79.5" customHeight="1">
      <c r="B16" s="11"/>
      <c r="D16" s="11" t="str">
        <f>IFERROR(__xludf.DUMMYFUNCTION("""COMPUTED_VALUE"""),"Entrada 7:50 am / Salida 6:07 pm")</f>
        <v>Entrada 7:50 am / Salida 6:07 pm</v>
      </c>
      <c r="F16" s="11" t="str">
        <f>IFERROR(__xludf.DUMMYFUNCTION("""COMPUTED_VALUE"""),"Entrada 7:40 am / Salida 6:10 pm")</f>
        <v>Entrada 7:40 am / Salida 6:10 pm</v>
      </c>
      <c r="H16" s="11" t="str">
        <f>IFERROR(__xludf.DUMMYFUNCTION("""COMPUTED_VALUE"""),"Entrada 7:51 am / Salida 6:17 pm")</f>
        <v>Entrada 7:51 am / Salida 6:17 pm</v>
      </c>
      <c r="J16" s="11" t="str">
        <f>IFERROR(__xludf.DUMMYFUNCTION("""COMPUTED_VALUE"""),"Entrada 7:30 am inicia vuelta en pago de servios Agua y Drenaje / Salida 6:57 pm motivo: recolectar personal y Htas, de Infra; en Metálicos debido a que el Tsuru se quedo sin bateria.")</f>
        <v>Entrada 7:30 am inicia vuelta en pago de servios Agua y Drenaje / Salida 6:57 pm motivo: recolectar personal y Htas, de Infra; en Metálicos debido a que el Tsuru se quedo sin bateria.</v>
      </c>
      <c r="L16" s="11" t="str">
        <f>IFERROR(__xludf.DUMMYFUNCTION("""COMPUTED_VALUE"""),"Entrada 7: 20 am inicia vuelta en la carga de Gas para el Generador / Salida 6:15  pm")</f>
        <v>Entrada 7: 20 am inicia vuelta en la carga de Gas para el Generador / Salida 6:15  pm</v>
      </c>
      <c r="N16" s="11" t="str">
        <f>IFERROR(__xludf.DUMMYFUNCTION("""COMPUTED_VALUE"""),"Entrada 7:50 am / Salida 12: 47 pm recolección de material en Cable Network")</f>
        <v>Entrada 7:50 am / Salida 12: 47 pm recolección de material en Cable Network</v>
      </c>
      <c r="P16" s="11"/>
      <c r="R16" s="11" t="str">
        <f>IFERROR(__xludf.DUMMYFUNCTION("""COMPUTED_VALUE"""),"Entrada 7:55 am / Salida 6:10 pm")</f>
        <v>Entrada 7:55 am / Salida 6:10 pm</v>
      </c>
      <c r="T16" s="11" t="str">
        <f>IFERROR(__xludf.DUMMYFUNCTION("""COMPUTED_VALUE"""),"Entrada 7:58 am / Salida 6:11 pm")</f>
        <v>Entrada 7:58 am / Salida 6:11 pm</v>
      </c>
      <c r="V16" s="11" t="str">
        <f>IFERROR(__xludf.DUMMYFUNCTION("""COMPUTED_VALUE"""),"Entrada 7:55 am / Salida 6:15 pm")</f>
        <v>Entrada 7:55 am / Salida 6:15 pm</v>
      </c>
      <c r="X16" s="11" t="str">
        <f>IFERROR(__xludf.DUMMYFUNCTION("""COMPUTED_VALUE"""),"Entrada 8:00 am / Salida 6:00 pm")</f>
        <v>Entrada 8:00 am / Salida 6:00 pm</v>
      </c>
      <c r="Z16" s="11" t="str">
        <f>IFERROR(__xludf.DUMMYFUNCTION("""COMPUTED_VALUE"""),"Entrada 7:15 am / Salida 6:10 pm")</f>
        <v>Entrada 7:15 am / Salida 6:10 pm</v>
      </c>
      <c r="AB16" s="11" t="str">
        <f>IFERROR(__xludf.DUMMYFUNCTION("""COMPUTED_VALUE"""),"Entrada 9:17 am horario en el que fue citado / Salida 12:30 pm ")</f>
        <v>Entrada 9:17 am horario en el que fue citado / Salida 12:30 pm </v>
      </c>
      <c r="AD16" s="11"/>
      <c r="AF16" s="11" t="str">
        <f>IFERROR(__xludf.DUMMYFUNCTION("""COMPUTED_VALUE"""),"Entrada 7:15 am / Salida 6:05 pm")</f>
        <v>Entrada 7:15 am / Salida 6:05 pm</v>
      </c>
      <c r="AH16" s="11" t="str">
        <f>IFERROR(__xludf.DUMMYFUNCTION("""COMPUTED_VALUE"""),"Entrada 8:00 am / Salida 6:08 pm")</f>
        <v>Entrada 8:00 am / Salida 6:08 pm</v>
      </c>
      <c r="AJ16" s="11" t="str">
        <f>IFERROR(__xludf.DUMMYFUNCTION("""COMPUTED_VALUE"""),"Entrada 7:15 am / Salida 6:14 pm")</f>
        <v>Entrada 7:15 am / Salida 6:14 pm</v>
      </c>
      <c r="AL16" s="11" t="str">
        <f>IFERROR(__xludf.DUMMYFUNCTION("""COMPUTED_VALUE"""),"Entrada 7:48 am / Salida 6:10 pm")</f>
        <v>Entrada 7:48 am / Salida 6:10 pm</v>
      </c>
      <c r="AN16" s="11" t="str">
        <f>IFERROR(__xludf.DUMMYFUNCTION("""COMPUTED_VALUE"""),"Entrada 7:58 am / Salida 6:02 pm")</f>
        <v>Entrada 7:58 am / Salida 6:02 pm</v>
      </c>
      <c r="AP16" s="11" t="str">
        <f>IFERROR(__xludf.DUMMYFUNCTION("""COMPUTED_VALUE"""),"Entrada 7:28 am / Salida 1:02 pm apoyo a Misael para instalación de cable/climas, suministro-recolección de material en HD Galerias")</f>
        <v>Entrada 7:28 am / Salida 1:02 pm apoyo a Misael para instalación de cable/climas, suministro-recolección de material en HD Galerias</v>
      </c>
      <c r="AR16" s="11"/>
      <c r="AT16" s="11" t="str">
        <f>IFERROR(__xludf.DUMMYFUNCTION("""COMPUTED_VALUE"""),"Entrada 7:28 am / Salida 6:35 pm  recolección de materiales en SYSCOM, y apoyo para separar materiales de INFRA ")</f>
        <v>Entrada 7:28 am / Salida 6:35 pm  recolección de materiales en SYSCOM, y apoyo para separar materiales de INFRA </v>
      </c>
      <c r="AV16" s="11" t="str">
        <f>IFERROR(__xludf.DUMMYFUNCTION("""COMPUTED_VALUE"""),"Entrada 7:30 am / Salida 6:17 pm")</f>
        <v>Entrada 7:30 am / Salida 6:17 pm</v>
      </c>
      <c r="AX16" s="11" t="str">
        <f>IFERROR(__xludf.DUMMYFUNCTION("""COMPUTED_VALUE"""),"Entrada 7:19 am / Salida 6:05 pm")</f>
        <v>Entrada 7:19 am / Salida 6:05 pm</v>
      </c>
      <c r="AZ16" s="11" t="str">
        <f>IFERROR(__xludf.DUMMYFUNCTION("""COMPUTED_VALUE"""),"Entrada 7:50 am / Salida 6:11 pm")</f>
        <v>Entrada 7:50 am / Salida 6:11 pm</v>
      </c>
      <c r="BB16" s="11" t="str">
        <f>IFERROR(__xludf.DUMMYFUNCTION("""COMPUTED_VALUE"""),"Entrada 7:50 am / Salida 6:14 pm")</f>
        <v>Entrada 7:50 am / Salida 6:14 pm</v>
      </c>
      <c r="BD16" s="11" t="str">
        <f>IFERROR(__xludf.DUMMYFUNCTION("""COMPUTED_VALUE"""),"Entrada 7:55 am / Salida 12:15 pm, apoyo en la realización de los Check-List y limpieza inerior de RAM 1500 y RAM HEMI 1500")</f>
        <v>Entrada 7:55 am / Salida 12:15 pm, apoyo en la realización de los Check-List y limpieza inerior de RAM 1500 y RAM HEMI 1500</v>
      </c>
      <c r="BF16" s="11"/>
      <c r="BH16" s="11" t="str">
        <f>IFERROR(__xludf.DUMMYFUNCTION("""COMPUTED_VALUE"""),"Entrada 7:58 am / Salida 6:11 pm")</f>
        <v>Entrada 7:58 am / Salida 6:11 pm</v>
      </c>
      <c r="BJ16" s="11" t="str">
        <f>IFERROR(__xludf.DUMMYFUNCTION("""COMPUTED_VALUE"""),"Entrada 7:48 am / Salida 6:05 pm")</f>
        <v>Entrada 7:48 am / Salida 6:05 pm</v>
      </c>
      <c r="BL16" s="10"/>
    </row>
    <row r="17">
      <c r="A17" s="12" t="str">
        <f>IFERROR(__xludf.DUMMYFUNCTION("""COMPUTED_VALUE"""),"HORAS EXTRA/PRIMA ALIMENTICIA")</f>
        <v>HORAS EXTRA/PRIMA ALIMENTICIA</v>
      </c>
      <c r="B17" s="13"/>
      <c r="C17" s="13"/>
      <c r="D17" s="13"/>
      <c r="E17" s="13"/>
      <c r="F17" s="13"/>
      <c r="G17" s="13"/>
      <c r="H17" s="13"/>
      <c r="I17" s="13"/>
      <c r="J17" s="13">
        <f>IFERROR(__xludf.DUMMYFUNCTION("""COMPUTED_VALUE"""),1.0)</f>
        <v>1</v>
      </c>
      <c r="K17" s="13"/>
      <c r="L17" s="13">
        <f>IFERROR(__xludf.DUMMYFUNCTION("""COMPUTED_VALUE"""),0.5)</f>
        <v>0.5</v>
      </c>
      <c r="M17" s="13"/>
      <c r="N17" s="13">
        <f>IFERROR(__xludf.DUMMYFUNCTION("""COMPUTED_VALUE"""),1.0)</f>
        <v>1</v>
      </c>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f>IFERROR(__xludf.DUMMYFUNCTION("""COMPUTED_VALUE"""),2.0)</f>
        <v>2</v>
      </c>
      <c r="AQ17" s="13"/>
      <c r="AR17" s="13"/>
      <c r="AS17" s="13"/>
      <c r="AT17" s="13">
        <f>IFERROR(__xludf.DUMMYFUNCTION("""COMPUTED_VALUE"""),0.5)</f>
        <v>0.5</v>
      </c>
      <c r="AU17" s="13"/>
      <c r="AV17" s="13"/>
      <c r="AW17" s="13"/>
      <c r="AX17" s="13"/>
      <c r="AY17" s="13"/>
      <c r="AZ17" s="13"/>
      <c r="BA17" s="13"/>
      <c r="BB17" s="13"/>
      <c r="BC17" s="13"/>
      <c r="BD17" s="13">
        <f>IFERROR(__xludf.DUMMYFUNCTION("""COMPUTED_VALUE"""),1.0)</f>
        <v>1</v>
      </c>
      <c r="BE17" s="13"/>
      <c r="BF17" s="13"/>
      <c r="BG17" s="13"/>
      <c r="BH17" s="13"/>
      <c r="BI17" s="13"/>
      <c r="BJ17" s="13"/>
      <c r="BK17" s="13"/>
      <c r="BL17" s="1">
        <f>IFERROR(__xludf.DUMMYFUNCTION("""COMPUTED_VALUE"""),6.0)</f>
        <v>6</v>
      </c>
    </row>
    <row r="18">
      <c r="A18" s="4" t="str">
        <f>IFERROR(__xludf.DUMMYFUNCTION("""COMPUTED_VALUE"""),"NOMBRE")</f>
        <v>NOMBRE</v>
      </c>
      <c r="B18" s="5">
        <f>IFERROR(__xludf.DUMMYFUNCTION("""COMPUTED_VALUE"""),45200.0)</f>
        <v>45200</v>
      </c>
      <c r="C18" s="6"/>
      <c r="D18" s="5">
        <f>IFERROR(__xludf.DUMMYFUNCTION("""COMPUTED_VALUE"""),45201.0)</f>
        <v>45201</v>
      </c>
      <c r="E18" s="6"/>
      <c r="F18" s="5">
        <f>IFERROR(__xludf.DUMMYFUNCTION("""COMPUTED_VALUE"""),45202.0)</f>
        <v>45202</v>
      </c>
      <c r="G18" s="6"/>
      <c r="H18" s="5">
        <f>IFERROR(__xludf.DUMMYFUNCTION("""COMPUTED_VALUE"""),45203.0)</f>
        <v>45203</v>
      </c>
      <c r="I18" s="6"/>
      <c r="J18" s="5">
        <f>IFERROR(__xludf.DUMMYFUNCTION("""COMPUTED_VALUE"""),45204.0)</f>
        <v>45204</v>
      </c>
      <c r="K18" s="6"/>
      <c r="L18" s="5">
        <f>IFERROR(__xludf.DUMMYFUNCTION("""COMPUTED_VALUE"""),45205.0)</f>
        <v>45205</v>
      </c>
      <c r="M18" s="6"/>
      <c r="N18" s="5">
        <f>IFERROR(__xludf.DUMMYFUNCTION("""COMPUTED_VALUE"""),45206.0)</f>
        <v>45206</v>
      </c>
      <c r="O18" s="18"/>
      <c r="P18" s="5">
        <f>IFERROR(__xludf.DUMMYFUNCTION("""COMPUTED_VALUE"""),45207.0)</f>
        <v>45207</v>
      </c>
      <c r="Q18" s="6"/>
      <c r="R18" s="5">
        <f>IFERROR(__xludf.DUMMYFUNCTION("""COMPUTED_VALUE"""),45208.0)</f>
        <v>45208</v>
      </c>
      <c r="S18" s="6"/>
      <c r="T18" s="5">
        <f>IFERROR(__xludf.DUMMYFUNCTION("""COMPUTED_VALUE"""),45209.0)</f>
        <v>45209</v>
      </c>
      <c r="U18" s="18"/>
      <c r="V18" s="5">
        <f>IFERROR(__xludf.DUMMYFUNCTION("""COMPUTED_VALUE"""),45210.0)</f>
        <v>45210</v>
      </c>
      <c r="W18" s="18"/>
      <c r="X18" s="5">
        <f>IFERROR(__xludf.DUMMYFUNCTION("""COMPUTED_VALUE"""),45211.0)</f>
        <v>45211</v>
      </c>
      <c r="Y18" s="18"/>
      <c r="Z18" s="5">
        <f>IFERROR(__xludf.DUMMYFUNCTION("""COMPUTED_VALUE"""),45212.0)</f>
        <v>45212</v>
      </c>
      <c r="AA18" s="18"/>
      <c r="AB18" s="5">
        <f>IFERROR(__xludf.DUMMYFUNCTION("""COMPUTED_VALUE"""),45213.0)</f>
        <v>45213</v>
      </c>
      <c r="AC18" s="18" t="str">
        <f>IFERROR(__xludf.DUMMYFUNCTION("""COMPUTED_VALUE"""),"RETARDO")</f>
        <v>RETARDO</v>
      </c>
      <c r="AD18" s="5">
        <f>IFERROR(__xludf.DUMMYFUNCTION("""COMPUTED_VALUE"""),45214.0)</f>
        <v>45214</v>
      </c>
      <c r="AE18" s="18"/>
      <c r="AF18" s="5">
        <f>IFERROR(__xludf.DUMMYFUNCTION("""COMPUTED_VALUE"""),45215.0)</f>
        <v>45215</v>
      </c>
      <c r="AG18" s="18"/>
      <c r="AH18" s="5">
        <f>IFERROR(__xludf.DUMMYFUNCTION("""COMPUTED_VALUE"""),45216.0)</f>
        <v>45216</v>
      </c>
      <c r="AI18" s="18" t="str">
        <f>IFERROR(__xludf.DUMMYFUNCTION("""COMPUTED_VALUE"""),"ACUERDO")</f>
        <v>ACUERDO</v>
      </c>
      <c r="AJ18" s="5">
        <f>IFERROR(__xludf.DUMMYFUNCTION("""COMPUTED_VALUE"""),45217.0)</f>
        <v>45217</v>
      </c>
      <c r="AK18" s="18"/>
      <c r="AL18" s="5">
        <f>IFERROR(__xludf.DUMMYFUNCTION("""COMPUTED_VALUE"""),45218.0)</f>
        <v>45218</v>
      </c>
      <c r="AM18" s="18" t="str">
        <f>IFERROR(__xludf.DUMMYFUNCTION("""COMPUTED_VALUE"""),"INCAPACIDAD")</f>
        <v>INCAPACIDAD</v>
      </c>
      <c r="AN18" s="5">
        <f>IFERROR(__xludf.DUMMYFUNCTION("""COMPUTED_VALUE"""),45219.0)</f>
        <v>45219</v>
      </c>
      <c r="AO18" s="18"/>
      <c r="AP18" s="5">
        <f>IFERROR(__xludf.DUMMYFUNCTION("""COMPUTED_VALUE"""),45220.0)</f>
        <v>45220</v>
      </c>
      <c r="AQ18" s="18"/>
      <c r="AR18" s="5">
        <f>IFERROR(__xludf.DUMMYFUNCTION("""COMPUTED_VALUE"""),45221.0)</f>
        <v>45221</v>
      </c>
      <c r="AS18" s="18"/>
      <c r="AT18" s="5">
        <f>IFERROR(__xludf.DUMMYFUNCTION("""COMPUTED_VALUE"""),45222.0)</f>
        <v>45222</v>
      </c>
      <c r="AU18" s="18"/>
      <c r="AV18" s="5">
        <f>IFERROR(__xludf.DUMMYFUNCTION("""COMPUTED_VALUE"""),45223.0)</f>
        <v>45223</v>
      </c>
      <c r="AW18" s="18"/>
      <c r="AX18" s="5">
        <f>IFERROR(__xludf.DUMMYFUNCTION("""COMPUTED_VALUE"""),45224.0)</f>
        <v>45224</v>
      </c>
      <c r="AY18" s="18"/>
      <c r="AZ18" s="5">
        <f>IFERROR(__xludf.DUMMYFUNCTION("""COMPUTED_VALUE"""),45225.0)</f>
        <v>45225</v>
      </c>
      <c r="BA18" s="18"/>
      <c r="BB18" s="5">
        <f>IFERROR(__xludf.DUMMYFUNCTION("""COMPUTED_VALUE"""),45226.0)</f>
        <v>45226</v>
      </c>
      <c r="BC18" s="18"/>
      <c r="BD18" s="5">
        <f>IFERROR(__xludf.DUMMYFUNCTION("""COMPUTED_VALUE"""),45227.0)</f>
        <v>45227</v>
      </c>
      <c r="BE18" s="18" t="str">
        <f>IFERROR(__xludf.DUMMYFUNCTION("""COMPUTED_VALUE"""),"FALTA")</f>
        <v>FALTA</v>
      </c>
      <c r="BF18" s="5">
        <f>IFERROR(__xludf.DUMMYFUNCTION("""COMPUTED_VALUE"""),45228.0)</f>
        <v>45228</v>
      </c>
      <c r="BG18" s="18"/>
      <c r="BH18" s="5">
        <f>IFERROR(__xludf.DUMMYFUNCTION("""COMPUTED_VALUE"""),45229.0)</f>
        <v>45229</v>
      </c>
      <c r="BI18" s="18"/>
      <c r="BJ18" s="5">
        <f>IFERROR(__xludf.DUMMYFUNCTION("""COMPUTED_VALUE"""),45230.0)</f>
        <v>45230</v>
      </c>
      <c r="BK18" s="18"/>
      <c r="BL18" s="7" t="str">
        <f>IFERROR(__xludf.DUMMYFUNCTION("""COMPUTED_VALUE"""),"HORAS EXTRA")</f>
        <v>HORAS EXTRA</v>
      </c>
    </row>
    <row r="19">
      <c r="A19" s="8" t="str">
        <f>IFERROR(__xludf.DUMMYFUNCTION("""COMPUTED_VALUE"""),"Jenniffer Bonilla M.   (auxiliar)")</f>
        <v>Jenniffer Bonilla M.   (auxiliar)</v>
      </c>
      <c r="B19" s="9"/>
      <c r="C19" s="9"/>
      <c r="D19" s="9" t="str">
        <f>IFERROR(__xludf.DUMMYFUNCTION("""COMPUTED_VALUE"""),"ALMACEN")</f>
        <v>ALMACEN</v>
      </c>
      <c r="E19" s="9" t="str">
        <f>IFERROR(__xludf.DUMMYFUNCTION("""COMPUTED_VALUE"""),"ALMACEN")</f>
        <v>ALMACEN</v>
      </c>
      <c r="F19" s="9" t="str">
        <f>IFERROR(__xludf.DUMMYFUNCTION("""COMPUTED_VALUE"""),"ALMACEN")</f>
        <v>ALMACEN</v>
      </c>
      <c r="G19" s="9" t="str">
        <f>IFERROR(__xludf.DUMMYFUNCTION("""COMPUTED_VALUE"""),"ALMACEN")</f>
        <v>ALMACEN</v>
      </c>
      <c r="H19" s="9" t="str">
        <f>IFERROR(__xludf.DUMMYFUNCTION("""COMPUTED_VALUE"""),"ALMACEN")</f>
        <v>ALMACEN</v>
      </c>
      <c r="I19" s="9" t="str">
        <f>IFERROR(__xludf.DUMMYFUNCTION("""COMPUTED_VALUE"""),"ALMACEN")</f>
        <v>ALMACEN</v>
      </c>
      <c r="J19" s="9" t="str">
        <f>IFERROR(__xludf.DUMMYFUNCTION("""COMPUTED_VALUE"""),"ALMACEN")</f>
        <v>ALMACEN</v>
      </c>
      <c r="K19" s="9" t="str">
        <f>IFERROR(__xludf.DUMMYFUNCTION("""COMPUTED_VALUE"""),"ALMACEN")</f>
        <v>ALMACEN</v>
      </c>
      <c r="L19" s="9" t="str">
        <f>IFERROR(__xludf.DUMMYFUNCTION("""COMPUTED_VALUE"""),"ALMACEN")</f>
        <v>ALMACEN</v>
      </c>
      <c r="M19" s="9" t="str">
        <f>IFERROR(__xludf.DUMMYFUNCTION("""COMPUTED_VALUE"""),"ALMACEN")</f>
        <v>ALMACEN</v>
      </c>
      <c r="N19" s="9" t="str">
        <f>IFERROR(__xludf.DUMMYFUNCTION("""COMPUTED_VALUE"""),"ALMACEN")</f>
        <v>ALMACEN</v>
      </c>
      <c r="O19" s="9" t="str">
        <f>IFERROR(__xludf.DUMMYFUNCTION("""COMPUTED_VALUE"""),"ALMACEN")</f>
        <v>ALMACEN</v>
      </c>
      <c r="P19" s="9"/>
      <c r="Q19" s="9"/>
      <c r="R19" s="9" t="str">
        <f>IFERROR(__xludf.DUMMYFUNCTION("""COMPUTED_VALUE"""),"ALMACEN")</f>
        <v>ALMACEN</v>
      </c>
      <c r="S19" s="9" t="str">
        <f>IFERROR(__xludf.DUMMYFUNCTION("""COMPUTED_VALUE"""),"ALMACEN")</f>
        <v>ALMACEN</v>
      </c>
      <c r="T19" s="9" t="str">
        <f>IFERROR(__xludf.DUMMYFUNCTION("""COMPUTED_VALUE"""),"ALMACEN")</f>
        <v>ALMACEN</v>
      </c>
      <c r="U19" s="9" t="str">
        <f>IFERROR(__xludf.DUMMYFUNCTION("""COMPUTED_VALUE"""),"ALMACEN")</f>
        <v>ALMACEN</v>
      </c>
      <c r="V19" s="9" t="str">
        <f>IFERROR(__xludf.DUMMYFUNCTION("""COMPUTED_VALUE"""),"ALMACEN")</f>
        <v>ALMACEN</v>
      </c>
      <c r="W19" s="9" t="str">
        <f>IFERROR(__xludf.DUMMYFUNCTION("""COMPUTED_VALUE"""),"ALMACEN")</f>
        <v>ALMACEN</v>
      </c>
      <c r="X19" s="9" t="str">
        <f>IFERROR(__xludf.DUMMYFUNCTION("""COMPUTED_VALUE"""),"MITRAS")</f>
        <v>MITRAS</v>
      </c>
      <c r="Y19" s="9" t="str">
        <f>IFERROR(__xludf.DUMMYFUNCTION("""COMPUTED_VALUE"""),"MITRAS")</f>
        <v>MITRAS</v>
      </c>
      <c r="Z19" s="9" t="str">
        <f>IFERROR(__xludf.DUMMYFUNCTION("""COMPUTED_VALUE"""),"MITRAS")</f>
        <v>MITRAS</v>
      </c>
      <c r="AA19" s="9" t="str">
        <f>IFERROR(__xludf.DUMMYFUNCTION("""COMPUTED_VALUE"""),"MITRAS")</f>
        <v>MITRAS</v>
      </c>
      <c r="AB19" s="9" t="str">
        <f>IFERROR(__xludf.DUMMYFUNCTION("""COMPUTED_VALUE"""),"MITRAS")</f>
        <v>MITRAS</v>
      </c>
      <c r="AC19" s="9" t="str">
        <f>IFERROR(__xludf.DUMMYFUNCTION("""COMPUTED_VALUE"""),"MITRAS")</f>
        <v>MITRAS</v>
      </c>
      <c r="AD19" s="9"/>
      <c r="AE19" s="9"/>
      <c r="AF19" s="9" t="str">
        <f>IFERROR(__xludf.DUMMYFUNCTION("""COMPUTED_VALUE"""),"ALMACEN")</f>
        <v>ALMACEN</v>
      </c>
      <c r="AG19" s="9" t="str">
        <f>IFERROR(__xludf.DUMMYFUNCTION("""COMPUTED_VALUE"""),"ALMACEN")</f>
        <v>ALMACEN</v>
      </c>
      <c r="AH19" s="9" t="str">
        <f>IFERROR(__xludf.DUMMYFUNCTION("""COMPUTED_VALUE"""),"ALMACEN")</f>
        <v>ALMACEN</v>
      </c>
      <c r="AI19" s="9" t="str">
        <f>IFERROR(__xludf.DUMMYFUNCTION("""COMPUTED_VALUE"""),"ALMACEN")</f>
        <v>ALMACEN</v>
      </c>
      <c r="AJ19" s="9" t="str">
        <f>IFERROR(__xludf.DUMMYFUNCTION("""COMPUTED_VALUE"""),"ALMACEN")</f>
        <v>ALMACEN</v>
      </c>
      <c r="AK19" s="9" t="str">
        <f>IFERROR(__xludf.DUMMYFUNCTION("""COMPUTED_VALUE"""),"ALMACEN")</f>
        <v>ALMACEN</v>
      </c>
      <c r="AL19" s="9"/>
      <c r="AM19" s="9"/>
      <c r="AN19" s="9" t="str">
        <f>IFERROR(__xludf.DUMMYFUNCTION("""COMPUTED_VALUE"""),"ALMACEN")</f>
        <v>ALMACEN</v>
      </c>
      <c r="AO19" s="9" t="str">
        <f>IFERROR(__xludf.DUMMYFUNCTION("""COMPUTED_VALUE"""),"ALMACEN")</f>
        <v>ALMACEN</v>
      </c>
      <c r="AP19" s="9" t="str">
        <f>IFERROR(__xludf.DUMMYFUNCTION("""COMPUTED_VALUE"""),"ALMACEN")</f>
        <v>ALMACEN</v>
      </c>
      <c r="AQ19" s="9" t="str">
        <f>IFERROR(__xludf.DUMMYFUNCTION("""COMPUTED_VALUE"""),"ALMACEN")</f>
        <v>ALMACEN</v>
      </c>
      <c r="AR19" s="9"/>
      <c r="AS19" s="9"/>
      <c r="AT19" s="9" t="str">
        <f>IFERROR(__xludf.DUMMYFUNCTION("""COMPUTED_VALUE"""),"ALMACEN")</f>
        <v>ALMACEN</v>
      </c>
      <c r="AU19" s="9" t="str">
        <f>IFERROR(__xludf.DUMMYFUNCTION("""COMPUTED_VALUE"""),"ALMACEN")</f>
        <v>ALMACEN</v>
      </c>
      <c r="AV19" s="9" t="str">
        <f>IFERROR(__xludf.DUMMYFUNCTION("""COMPUTED_VALUE"""),"ALMACEN")</f>
        <v>ALMACEN</v>
      </c>
      <c r="AW19" s="9" t="str">
        <f>IFERROR(__xludf.DUMMYFUNCTION("""COMPUTED_VALUE"""),"ALMACEN")</f>
        <v>ALMACEN</v>
      </c>
      <c r="AX19" s="9" t="str">
        <f>IFERROR(__xludf.DUMMYFUNCTION("""COMPUTED_VALUE"""),"ALMACEN")</f>
        <v>ALMACEN</v>
      </c>
      <c r="AY19" s="9" t="str">
        <f>IFERROR(__xludf.DUMMYFUNCTION("""COMPUTED_VALUE"""),"ALMACEN")</f>
        <v>ALMACEN</v>
      </c>
      <c r="AZ19" s="9" t="str">
        <f>IFERROR(__xludf.DUMMYFUNCTION("""COMPUTED_VALUE"""),"ALMACEN")</f>
        <v>ALMACEN</v>
      </c>
      <c r="BA19" s="9" t="str">
        <f>IFERROR(__xludf.DUMMYFUNCTION("""COMPUTED_VALUE"""),"ALMACEN")</f>
        <v>ALMACEN</v>
      </c>
      <c r="BB19" s="9" t="str">
        <f>IFERROR(__xludf.DUMMYFUNCTION("""COMPUTED_VALUE"""),"ALMACEN")</f>
        <v>ALMACEN</v>
      </c>
      <c r="BC19" s="9" t="str">
        <f>IFERROR(__xludf.DUMMYFUNCTION("""COMPUTED_VALUE"""),"ALMACEN")</f>
        <v>ALMACEN</v>
      </c>
      <c r="BD19" s="9"/>
      <c r="BE19" s="9"/>
      <c r="BF19" s="9"/>
      <c r="BG19" s="9"/>
      <c r="BH19" s="9" t="str">
        <f>IFERROR(__xludf.DUMMYFUNCTION("""COMPUTED_VALUE"""),"ALMACEN")</f>
        <v>ALMACEN</v>
      </c>
      <c r="BI19" s="9" t="str">
        <f>IFERROR(__xludf.DUMMYFUNCTION("""COMPUTED_VALUE"""),"ALMACEN")</f>
        <v>ALMACEN</v>
      </c>
      <c r="BJ19" s="9" t="str">
        <f>IFERROR(__xludf.DUMMYFUNCTION("""COMPUTED_VALUE"""),"ALMACEN")</f>
        <v>ALMACEN</v>
      </c>
      <c r="BK19" s="9" t="str">
        <f>IFERROR(__xludf.DUMMYFUNCTION("""COMPUTED_VALUE"""),"MITRAS")</f>
        <v>MITRAS</v>
      </c>
      <c r="BL19" s="10"/>
    </row>
    <row r="20" ht="79.5" customHeight="1">
      <c r="B20" s="11"/>
      <c r="D20" s="11" t="str">
        <f>IFERROR(__xludf.DUMMYFUNCTION("""COMPUTED_VALUE"""),"Entrada 7:57 am / Salida 6:02 pm")</f>
        <v>Entrada 7:57 am / Salida 6:02 pm</v>
      </c>
      <c r="F20" s="11" t="str">
        <f>IFERROR(__xludf.DUMMYFUNCTION("""COMPUTED_VALUE"""),"Entrada 8:00 am / Salida 6:00 pm")</f>
        <v>Entrada 8:00 am / Salida 6:00 pm</v>
      </c>
      <c r="H20" s="11" t="str">
        <f>IFERROR(__xludf.DUMMYFUNCTION("""COMPUTED_VALUE"""),"Entrada 8:00 am / Salida 5:56 pm")</f>
        <v>Entrada 8:00 am / Salida 5:56 pm</v>
      </c>
      <c r="J20" s="11" t="str">
        <f>IFERROR(__xludf.DUMMYFUNCTION("""COMPUTED_VALUE"""),"Entrada 8:00 am / Salida 6:03 pm")</f>
        <v>Entrada 8:00 am / Salida 6:03 pm</v>
      </c>
      <c r="L20" s="11" t="str">
        <f>IFERROR(__xludf.DUMMYFUNCTION("""COMPUTED_VALUE"""),"Entrada 8:00 am / Salida pm")</f>
        <v>Entrada 8:00 am / Salida pm</v>
      </c>
      <c r="N20" s="11" t="str">
        <f>IFERROR(__xludf.DUMMYFUNCTION("""COMPUTED_VALUE"""),"Entrada 8:05 am / Salida 11:00 am")</f>
        <v>Entrada 8:05 am / Salida 11:00 am</v>
      </c>
      <c r="P20" s="11"/>
      <c r="R20" s="11" t="str">
        <f>IFERROR(__xludf.DUMMYFUNCTION("""COMPUTED_VALUE"""),"Entrada 8:00 am / Salida 6:04 pm")</f>
        <v>Entrada 8:00 am / Salida 6:04 pm</v>
      </c>
      <c r="T20" s="11" t="str">
        <f>IFERROR(__xludf.DUMMYFUNCTION("""COMPUTED_VALUE"""),"Entrada 8:00 am / Salida 6:04 pm")</f>
        <v>Entrada 8:00 am / Salida 6:04 pm</v>
      </c>
      <c r="V20" s="11" t="str">
        <f>IFERROR(__xludf.DUMMYFUNCTION("""COMPUTED_VALUE"""),"Entrada 8:02 am / Salida 6:04 pm")</f>
        <v>Entrada 8:02 am / Salida 6:04 pm</v>
      </c>
      <c r="X20" s="11" t="str">
        <f>IFERROR(__xludf.DUMMYFUNCTION("""COMPUTED_VALUE"""),"Entrada 7:51 am / Salida 6:30 pm se valida con Jaqueline el cual notifica que continuo apoyandola, por tal motivo se agrega HE")</f>
        <v>Entrada 7:51 am / Salida 6:30 pm se valida con Jaqueline el cual notifica que continuo apoyandola, por tal motivo se agrega HE</v>
      </c>
      <c r="Z20" s="11" t="str">
        <f>IFERROR(__xludf.DUMMYFUNCTION("""COMPUTED_VALUE"""),"Entrada 7:53 am / Salida 6:12 pm")</f>
        <v>Entrada 7:53 am / Salida 6:12 pm</v>
      </c>
      <c r="AB20" s="11" t="str">
        <f>IFERROR(__xludf.DUMMYFUNCTION("""COMPUTED_VALUE"""),"7:57 am envia msj de whatsapp noticando que no pasa el camión; Entrada 8:30 am / Salida 2:30 pm")</f>
        <v>7:57 am envia msj de whatsapp noticando que no pasa el camión; Entrada 8:30 am / Salida 2:30 pm</v>
      </c>
      <c r="AD20" s="11"/>
      <c r="AF20" s="11" t="str">
        <f>IFERROR(__xludf.DUMMYFUNCTION("""COMPUTED_VALUE"""),"Entrada 8:00 am Deja sus pertenencias en almacén, ingresa al comedor de empleados a tomar alimentos (desayuno 13 min) / Salida 6:00 pm")</f>
        <v>Entrada 8:00 am Deja sus pertenencias en almacén, ingresa al comedor de empleados a tomar alimentos (desayuno 13 min) / Salida 6:00 pm</v>
      </c>
      <c r="AH20" s="11" t="str">
        <f>IFERROR(__xludf.DUMMYFUNCTION("""COMPUTED_VALUE"""),"Entrada 12:05 pm  se cito en este horario por motivo de auditoria interna ISO, se tomara en cuenta el tiempo x tiempo de acuerdo a las HE que genere durante el mes. Salida 6:05 pm")</f>
        <v>Entrada 12:05 pm  se cito en este horario por motivo de auditoria interna ISO, se tomara en cuenta el tiempo x tiempo de acuerdo a las HE que genere durante el mes. Salida 6:05 pm</v>
      </c>
      <c r="AJ20" s="11" t="str">
        <f>IFERROR(__xludf.DUMMYFUNCTION("""COMPUTED_VALUE"""),"Entrada 8:01 am Deja sus pertenencias en almacén, ingresa al comedor de empleados a tomar alimentos (desayuno) 15 min / Salida 6:02 pm")</f>
        <v>Entrada 8:01 am Deja sus pertenencias en almacén, ingresa al comedor de empleados a tomar alimentos (desayuno) 15 min / Salida 6:02 pm</v>
      </c>
      <c r="AL20" s="11" t="str">
        <f>IFERROR(__xludf.DUMMYFUNCTION("""COMPUTED_VALUE"""),"No se presenta a laborar avisa y envia notificación (receta médica) al depto, de RRHH.  Ya que se encuentra delicada de salud")</f>
        <v>No se presenta a laborar avisa y envia notificación (receta médica) al depto, de RRHH.  Ya que se encuentra delicada de salud</v>
      </c>
      <c r="AN20" s="11" t="str">
        <f>IFERROR(__xludf.DUMMYFUNCTION("""COMPUTED_VALUE"""),"Entrada 8:00 am / Salida 6:00 pm")</f>
        <v>Entrada 8:00 am / Salida 6:00 pm</v>
      </c>
      <c r="AP20" s="11" t="str">
        <f>IFERROR(__xludf.DUMMYFUNCTION("""COMPUTED_VALUE"""),"Entrada 8:05 am / Salida 11:00 am")</f>
        <v>Entrada 8:05 am / Salida 11:00 am</v>
      </c>
      <c r="AR20" s="11"/>
      <c r="AT20" s="11" t="str">
        <f>IFERROR(__xludf.DUMMYFUNCTION("""COMPUTED_VALUE"""),"Entrada 8:00 am / Salida 6:02 pm")</f>
        <v>Entrada 8:00 am / Salida 6:02 pm</v>
      </c>
      <c r="AV20" s="11" t="str">
        <f>IFERROR(__xludf.DUMMYFUNCTION("""COMPUTED_VALUE"""),"Entrada 8:05 am / 6:07 Salida  pm")</f>
        <v>Entrada 8:05 am / 6:07 Salida  pm</v>
      </c>
      <c r="AX20" s="11" t="str">
        <f>IFERROR(__xludf.DUMMYFUNCTION("""COMPUTED_VALUE"""),"Entrada 7:55 am / Salida 6:03 pm")</f>
        <v>Entrada 7:55 am / Salida 6:03 pm</v>
      </c>
      <c r="AZ20" s="11" t="str">
        <f>IFERROR(__xludf.DUMMYFUNCTION("""COMPUTED_VALUE"""),"Entrada 8:00 am / Salida 6:05 pm")</f>
        <v>Entrada 8:00 am / Salida 6:05 pm</v>
      </c>
      <c r="BB20" s="11" t="str">
        <f>IFERROR(__xludf.DUMMYFUNCTION("""COMPUTED_VALUE"""),"Entrada 8:03 am / Salida 6:01 pm")</f>
        <v>Entrada 8:03 am / Salida 6:01 pm</v>
      </c>
      <c r="BD20" s="11" t="str">
        <f>IFERROR(__xludf.DUMMYFUNCTION("""COMPUTED_VALUE"""),"Sin notificar, no se presenta a sus labores")</f>
        <v>Sin notificar, no se presenta a sus labores</v>
      </c>
      <c r="BF20" s="11"/>
      <c r="BH20" s="11" t="str">
        <f>IFERROR(__xludf.DUMMYFUNCTION("""COMPUTED_VALUE"""),"Entrada 7:55 am / Salida 6:07 pm")</f>
        <v>Entrada 7:55 am / Salida 6:07 pm</v>
      </c>
      <c r="BJ20" s="11" t="str">
        <f>IFERROR(__xludf.DUMMYFUNCTION("""COMPUTED_VALUE"""),"Entrada 7:56 am / 4:00 pm se presenta en Mitras por indicaciones de RRHH.")</f>
        <v>Entrada 7:56 am / 4:00 pm se presenta en Mitras por indicaciones de RRHH.</v>
      </c>
      <c r="BL20" s="10"/>
    </row>
    <row r="21">
      <c r="A21" s="12" t="str">
        <f>IFERROR(__xludf.DUMMYFUNCTION("""COMPUTED_VALUE"""),"HORAS EXTRA/PRIMA ALIMENTICIA")</f>
        <v>HORAS EXTRA/PRIMA ALIMENTICIA</v>
      </c>
      <c r="B21" s="13"/>
      <c r="C21" s="13"/>
      <c r="D21" s="13"/>
      <c r="E21" s="13"/>
      <c r="F21" s="13"/>
      <c r="G21" s="13"/>
      <c r="H21" s="13"/>
      <c r="I21" s="13"/>
      <c r="J21" s="13"/>
      <c r="K21" s="13"/>
      <c r="L21" s="13"/>
      <c r="M21" s="13"/>
      <c r="N21" s="13"/>
      <c r="O21" s="13"/>
      <c r="P21" s="13"/>
      <c r="Q21" s="13"/>
      <c r="R21" s="13"/>
      <c r="S21" s="13"/>
      <c r="T21" s="13"/>
      <c r="U21" s="13"/>
      <c r="V21" s="13"/>
      <c r="W21" s="13"/>
      <c r="X21" s="13">
        <f>IFERROR(__xludf.DUMMYFUNCTION("""COMPUTED_VALUE"""),0.5)</f>
        <v>0.5</v>
      </c>
      <c r="Y21" s="13"/>
      <c r="Z21" s="13"/>
      <c r="AA21" s="13"/>
      <c r="AB21" s="13">
        <f>IFERROR(__xludf.DUMMYFUNCTION("""COMPUTED_VALUE"""),3.0)</f>
        <v>3</v>
      </c>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
        <f>IFERROR(__xludf.DUMMYFUNCTION("""COMPUTED_VALUE"""),3.5)</f>
        <v>3.5</v>
      </c>
    </row>
    <row r="22">
      <c r="A22" s="4" t="str">
        <f>IFERROR(__xludf.DUMMYFUNCTION("""COMPUTED_VALUE"""),"NOMBRE")</f>
        <v>NOMBRE</v>
      </c>
      <c r="B22" s="5">
        <f>IFERROR(__xludf.DUMMYFUNCTION("""COMPUTED_VALUE"""),45200.0)</f>
        <v>45200</v>
      </c>
      <c r="C22" s="6"/>
      <c r="D22" s="5">
        <f>IFERROR(__xludf.DUMMYFUNCTION("""COMPUTED_VALUE"""),45201.0)</f>
        <v>45201</v>
      </c>
      <c r="E22" s="6"/>
      <c r="F22" s="5">
        <f>IFERROR(__xludf.DUMMYFUNCTION("""COMPUTED_VALUE"""),45202.0)</f>
        <v>45202</v>
      </c>
      <c r="G22" s="6"/>
      <c r="H22" s="5">
        <f>IFERROR(__xludf.DUMMYFUNCTION("""COMPUTED_VALUE"""),45203.0)</f>
        <v>45203</v>
      </c>
      <c r="I22" s="6"/>
      <c r="J22" s="5">
        <f>IFERROR(__xludf.DUMMYFUNCTION("""COMPUTED_VALUE"""),45204.0)</f>
        <v>45204</v>
      </c>
      <c r="K22" s="6"/>
      <c r="L22" s="5">
        <f>IFERROR(__xludf.DUMMYFUNCTION("""COMPUTED_VALUE"""),45205.0)</f>
        <v>45205</v>
      </c>
      <c r="M22" s="6"/>
      <c r="N22" s="5">
        <f>IFERROR(__xludf.DUMMYFUNCTION("""COMPUTED_VALUE"""),45206.0)</f>
        <v>45206</v>
      </c>
      <c r="O22" s="18"/>
      <c r="P22" s="5">
        <f>IFERROR(__xludf.DUMMYFUNCTION("""COMPUTED_VALUE"""),45207.0)</f>
        <v>45207</v>
      </c>
      <c r="Q22" s="6"/>
      <c r="R22" s="5">
        <f>IFERROR(__xludf.DUMMYFUNCTION("""COMPUTED_VALUE"""),45208.0)</f>
        <v>45208</v>
      </c>
      <c r="S22" s="6"/>
      <c r="T22" s="5">
        <f>IFERROR(__xludf.DUMMYFUNCTION("""COMPUTED_VALUE"""),45209.0)</f>
        <v>45209</v>
      </c>
      <c r="U22" s="18"/>
      <c r="V22" s="5">
        <f>IFERROR(__xludf.DUMMYFUNCTION("""COMPUTED_VALUE"""),45210.0)</f>
        <v>45210</v>
      </c>
      <c r="W22" s="18"/>
      <c r="X22" s="5">
        <f>IFERROR(__xludf.DUMMYFUNCTION("""COMPUTED_VALUE"""),45211.0)</f>
        <v>45211</v>
      </c>
      <c r="Y22" s="18"/>
      <c r="Z22" s="5">
        <f>IFERROR(__xludf.DUMMYFUNCTION("""COMPUTED_VALUE"""),45212.0)</f>
        <v>45212</v>
      </c>
      <c r="AA22" s="18"/>
      <c r="AB22" s="5">
        <f>IFERROR(__xludf.DUMMYFUNCTION("""COMPUTED_VALUE"""),45213.0)</f>
        <v>45213</v>
      </c>
      <c r="AC22" s="18"/>
      <c r="AD22" s="5">
        <f>IFERROR(__xludf.DUMMYFUNCTION("""COMPUTED_VALUE"""),45214.0)</f>
        <v>45214</v>
      </c>
      <c r="AE22" s="18"/>
      <c r="AF22" s="5">
        <f>IFERROR(__xludf.DUMMYFUNCTION("""COMPUTED_VALUE"""),45215.0)</f>
        <v>45215</v>
      </c>
      <c r="AG22" s="18"/>
      <c r="AH22" s="5">
        <f>IFERROR(__xludf.DUMMYFUNCTION("""COMPUTED_VALUE"""),45216.0)</f>
        <v>45216</v>
      </c>
      <c r="AI22" s="18"/>
      <c r="AJ22" s="5">
        <f>IFERROR(__xludf.DUMMYFUNCTION("""COMPUTED_VALUE"""),45217.0)</f>
        <v>45217</v>
      </c>
      <c r="AK22" s="18"/>
      <c r="AL22" s="5">
        <f>IFERROR(__xludf.DUMMYFUNCTION("""COMPUTED_VALUE"""),45218.0)</f>
        <v>45218</v>
      </c>
      <c r="AM22" s="18"/>
      <c r="AN22" s="5">
        <f>IFERROR(__xludf.DUMMYFUNCTION("""COMPUTED_VALUE"""),45219.0)</f>
        <v>45219</v>
      </c>
      <c r="AO22" s="18"/>
      <c r="AP22" s="5">
        <f>IFERROR(__xludf.DUMMYFUNCTION("""COMPUTED_VALUE"""),45220.0)</f>
        <v>45220</v>
      </c>
      <c r="AQ22" s="18"/>
      <c r="AR22" s="5">
        <f>IFERROR(__xludf.DUMMYFUNCTION("""COMPUTED_VALUE"""),45221.0)</f>
        <v>45221</v>
      </c>
      <c r="AS22" s="18"/>
      <c r="AT22" s="5">
        <f>IFERROR(__xludf.DUMMYFUNCTION("""COMPUTED_VALUE"""),45222.0)</f>
        <v>45222</v>
      </c>
      <c r="AU22" s="18"/>
      <c r="AV22" s="5">
        <f>IFERROR(__xludf.DUMMYFUNCTION("""COMPUTED_VALUE"""),45223.0)</f>
        <v>45223</v>
      </c>
      <c r="AW22" s="18"/>
      <c r="AX22" s="5">
        <f>IFERROR(__xludf.DUMMYFUNCTION("""COMPUTED_VALUE"""),45224.0)</f>
        <v>45224</v>
      </c>
      <c r="AY22" s="18"/>
      <c r="AZ22" s="5">
        <f>IFERROR(__xludf.DUMMYFUNCTION("""COMPUTED_VALUE"""),45225.0)</f>
        <v>45225</v>
      </c>
      <c r="BA22" s="18"/>
      <c r="BB22" s="5">
        <f>IFERROR(__xludf.DUMMYFUNCTION("""COMPUTED_VALUE"""),45226.0)</f>
        <v>45226</v>
      </c>
      <c r="BC22" s="18"/>
      <c r="BD22" s="5">
        <f>IFERROR(__xludf.DUMMYFUNCTION("""COMPUTED_VALUE"""),45227.0)</f>
        <v>45227</v>
      </c>
      <c r="BE22" s="18"/>
      <c r="BF22" s="5">
        <f>IFERROR(__xludf.DUMMYFUNCTION("""COMPUTED_VALUE"""),45228.0)</f>
        <v>45228</v>
      </c>
      <c r="BG22" s="18"/>
      <c r="BH22" s="5">
        <f>IFERROR(__xludf.DUMMYFUNCTION("""COMPUTED_VALUE"""),45229.0)</f>
        <v>45229</v>
      </c>
      <c r="BI22" s="18"/>
      <c r="BJ22" s="5">
        <f>IFERROR(__xludf.DUMMYFUNCTION("""COMPUTED_VALUE"""),45230.0)</f>
        <v>45230</v>
      </c>
      <c r="BK22" s="18"/>
      <c r="BL22" s="7" t="str">
        <f>IFERROR(__xludf.DUMMYFUNCTION("""COMPUTED_VALUE"""),"HORAS EXTRA")</f>
        <v>HORAS EXTRA</v>
      </c>
    </row>
    <row r="23">
      <c r="A23" s="8"/>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10"/>
    </row>
    <row r="24" ht="79.5" customHeight="1">
      <c r="B24" s="11"/>
      <c r="D24" s="11"/>
      <c r="F24" s="11"/>
      <c r="H24" s="11"/>
      <c r="J24" s="11"/>
      <c r="L24" s="11"/>
      <c r="N24" s="11"/>
      <c r="P24" s="11"/>
      <c r="R24" s="11"/>
      <c r="T24" s="11"/>
      <c r="V24" s="11"/>
      <c r="X24" s="11"/>
      <c r="Z24" s="11"/>
      <c r="AB24" s="11"/>
      <c r="AD24" s="11"/>
      <c r="AF24" s="11"/>
      <c r="AH24" s="11"/>
      <c r="AJ24" s="11"/>
      <c r="AL24" s="11"/>
      <c r="AN24" s="11"/>
      <c r="AP24" s="11"/>
      <c r="AR24" s="11"/>
      <c r="AT24" s="11"/>
      <c r="AV24" s="11"/>
      <c r="AX24" s="11"/>
      <c r="AZ24" s="11"/>
      <c r="BB24" s="11"/>
      <c r="BD24" s="11"/>
      <c r="BF24" s="11"/>
      <c r="BH24" s="11"/>
      <c r="BJ24" s="11"/>
      <c r="BL24" s="10"/>
    </row>
    <row r="25">
      <c r="A25" s="12" t="str">
        <f>IFERROR(__xludf.DUMMYFUNCTION("""COMPUTED_VALUE"""),"HORAS EXTRA/PRIMA ALIMENTICIA")</f>
        <v>HORAS EXTRA/PRIMA ALIMENTICIA</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
        <f>IFERROR(__xludf.DUMMYFUNCTION("""COMPUTED_VALUE"""),0.0)</f>
        <v>0</v>
      </c>
    </row>
    <row r="26">
      <c r="A26" s="4" t="str">
        <f>IFERROR(__xludf.DUMMYFUNCTION("""COMPUTED_VALUE"""),"NOMBRE")</f>
        <v>NOMBRE</v>
      </c>
      <c r="B26" s="5">
        <f>IFERROR(__xludf.DUMMYFUNCTION("""COMPUTED_VALUE"""),45200.0)</f>
        <v>45200</v>
      </c>
      <c r="C26" s="6"/>
      <c r="D26" s="5">
        <f>IFERROR(__xludf.DUMMYFUNCTION("""COMPUTED_VALUE"""),45201.0)</f>
        <v>45201</v>
      </c>
      <c r="E26" s="6"/>
      <c r="F26" s="5">
        <f>IFERROR(__xludf.DUMMYFUNCTION("""COMPUTED_VALUE"""),45202.0)</f>
        <v>45202</v>
      </c>
      <c r="G26" s="6"/>
      <c r="H26" s="5">
        <f>IFERROR(__xludf.DUMMYFUNCTION("""COMPUTED_VALUE"""),45203.0)</f>
        <v>45203</v>
      </c>
      <c r="I26" s="6"/>
      <c r="J26" s="5">
        <f>IFERROR(__xludf.DUMMYFUNCTION("""COMPUTED_VALUE"""),45204.0)</f>
        <v>45204</v>
      </c>
      <c r="K26" s="6"/>
      <c r="L26" s="5">
        <f>IFERROR(__xludf.DUMMYFUNCTION("""COMPUTED_VALUE"""),45205.0)</f>
        <v>45205</v>
      </c>
      <c r="M26" s="6"/>
      <c r="N26" s="5">
        <f>IFERROR(__xludf.DUMMYFUNCTION("""COMPUTED_VALUE"""),45206.0)</f>
        <v>45206</v>
      </c>
      <c r="O26" s="18"/>
      <c r="P26" s="5">
        <f>IFERROR(__xludf.DUMMYFUNCTION("""COMPUTED_VALUE"""),45207.0)</f>
        <v>45207</v>
      </c>
      <c r="Q26" s="6"/>
      <c r="R26" s="5">
        <f>IFERROR(__xludf.DUMMYFUNCTION("""COMPUTED_VALUE"""),45208.0)</f>
        <v>45208</v>
      </c>
      <c r="S26" s="6"/>
      <c r="T26" s="5">
        <f>IFERROR(__xludf.DUMMYFUNCTION("""COMPUTED_VALUE"""),45209.0)</f>
        <v>45209</v>
      </c>
      <c r="U26" s="18"/>
      <c r="V26" s="5">
        <f>IFERROR(__xludf.DUMMYFUNCTION("""COMPUTED_VALUE"""),45210.0)</f>
        <v>45210</v>
      </c>
      <c r="W26" s="18"/>
      <c r="X26" s="5">
        <f>IFERROR(__xludf.DUMMYFUNCTION("""COMPUTED_VALUE"""),45211.0)</f>
        <v>45211</v>
      </c>
      <c r="Y26" s="18"/>
      <c r="Z26" s="5">
        <f>IFERROR(__xludf.DUMMYFUNCTION("""COMPUTED_VALUE"""),45212.0)</f>
        <v>45212</v>
      </c>
      <c r="AA26" s="18"/>
      <c r="AB26" s="5">
        <f>IFERROR(__xludf.DUMMYFUNCTION("""COMPUTED_VALUE"""),45213.0)</f>
        <v>45213</v>
      </c>
      <c r="AC26" s="18"/>
      <c r="AD26" s="5">
        <f>IFERROR(__xludf.DUMMYFUNCTION("""COMPUTED_VALUE"""),45214.0)</f>
        <v>45214</v>
      </c>
      <c r="AE26" s="18"/>
      <c r="AF26" s="5">
        <f>IFERROR(__xludf.DUMMYFUNCTION("""COMPUTED_VALUE"""),45215.0)</f>
        <v>45215</v>
      </c>
      <c r="AG26" s="18"/>
      <c r="AH26" s="5">
        <f>IFERROR(__xludf.DUMMYFUNCTION("""COMPUTED_VALUE"""),45216.0)</f>
        <v>45216</v>
      </c>
      <c r="AI26" s="18"/>
      <c r="AJ26" s="5">
        <f>IFERROR(__xludf.DUMMYFUNCTION("""COMPUTED_VALUE"""),45217.0)</f>
        <v>45217</v>
      </c>
      <c r="AK26" s="18"/>
      <c r="AL26" s="5">
        <f>IFERROR(__xludf.DUMMYFUNCTION("""COMPUTED_VALUE"""),45218.0)</f>
        <v>45218</v>
      </c>
      <c r="AM26" s="18"/>
      <c r="AN26" s="5">
        <f>IFERROR(__xludf.DUMMYFUNCTION("""COMPUTED_VALUE"""),45219.0)</f>
        <v>45219</v>
      </c>
      <c r="AO26" s="18"/>
      <c r="AP26" s="5">
        <f>IFERROR(__xludf.DUMMYFUNCTION("""COMPUTED_VALUE"""),45220.0)</f>
        <v>45220</v>
      </c>
      <c r="AQ26" s="18"/>
      <c r="AR26" s="5">
        <f>IFERROR(__xludf.DUMMYFUNCTION("""COMPUTED_VALUE"""),45221.0)</f>
        <v>45221</v>
      </c>
      <c r="AS26" s="18"/>
      <c r="AT26" s="5">
        <f>IFERROR(__xludf.DUMMYFUNCTION("""COMPUTED_VALUE"""),45222.0)</f>
        <v>45222</v>
      </c>
      <c r="AU26" s="18"/>
      <c r="AV26" s="5">
        <f>IFERROR(__xludf.DUMMYFUNCTION("""COMPUTED_VALUE"""),45223.0)</f>
        <v>45223</v>
      </c>
      <c r="AW26" s="18"/>
      <c r="AX26" s="5">
        <f>IFERROR(__xludf.DUMMYFUNCTION("""COMPUTED_VALUE"""),45224.0)</f>
        <v>45224</v>
      </c>
      <c r="AY26" s="18"/>
      <c r="AZ26" s="5">
        <f>IFERROR(__xludf.DUMMYFUNCTION("""COMPUTED_VALUE"""),45225.0)</f>
        <v>45225</v>
      </c>
      <c r="BA26" s="18"/>
      <c r="BB26" s="5">
        <f>IFERROR(__xludf.DUMMYFUNCTION("""COMPUTED_VALUE"""),45226.0)</f>
        <v>45226</v>
      </c>
      <c r="BC26" s="18"/>
      <c r="BD26" s="5">
        <f>IFERROR(__xludf.DUMMYFUNCTION("""COMPUTED_VALUE"""),45227.0)</f>
        <v>45227</v>
      </c>
      <c r="BE26" s="18"/>
      <c r="BF26" s="5">
        <f>IFERROR(__xludf.DUMMYFUNCTION("""COMPUTED_VALUE"""),45228.0)</f>
        <v>45228</v>
      </c>
      <c r="BG26" s="18"/>
      <c r="BH26" s="5">
        <f>IFERROR(__xludf.DUMMYFUNCTION("""COMPUTED_VALUE"""),45229.0)</f>
        <v>45229</v>
      </c>
      <c r="BI26" s="18"/>
      <c r="BJ26" s="5">
        <f>IFERROR(__xludf.DUMMYFUNCTION("""COMPUTED_VALUE"""),45230.0)</f>
        <v>45230</v>
      </c>
      <c r="BK26" s="18"/>
      <c r="BL26" s="7" t="str">
        <f>IFERROR(__xludf.DUMMYFUNCTION("""COMPUTED_VALUE"""),"HORAS EXTRA")</f>
        <v>HORAS EXTRA</v>
      </c>
    </row>
    <row r="27">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10"/>
    </row>
    <row r="28" ht="79.5" customHeight="1">
      <c r="B28" s="11"/>
      <c r="D28" s="11"/>
      <c r="F28" s="11"/>
      <c r="H28" s="11"/>
      <c r="J28" s="11"/>
      <c r="L28" s="11"/>
      <c r="N28" s="11"/>
      <c r="P28" s="11"/>
      <c r="R28" s="11"/>
      <c r="T28" s="11"/>
      <c r="V28" s="11"/>
      <c r="X28" s="11"/>
      <c r="Z28" s="11"/>
      <c r="AB28" s="11"/>
      <c r="AD28" s="11"/>
      <c r="AF28" s="11"/>
      <c r="AH28" s="11"/>
      <c r="AJ28" s="11"/>
      <c r="AL28" s="11"/>
      <c r="AN28" s="11"/>
      <c r="AP28" s="11"/>
      <c r="AR28" s="11"/>
      <c r="AT28" s="11"/>
      <c r="AV28" s="11"/>
      <c r="AX28" s="11"/>
      <c r="AZ28" s="11"/>
      <c r="BB28" s="11"/>
      <c r="BD28" s="11"/>
      <c r="BF28" s="11"/>
      <c r="BH28" s="11"/>
      <c r="BJ28" s="11"/>
      <c r="BL28" s="10"/>
    </row>
    <row r="29">
      <c r="A29" s="12" t="str">
        <f>IFERROR(__xludf.DUMMYFUNCTION("""COMPUTED_VALUE"""),"HORAS EXTRA/PRIMA ALIMENTICIA")</f>
        <v>HORAS EXTRA/PRIMA ALIMENTICIA</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
        <f>IFERROR(__xludf.DUMMYFUNCTION("""COMPUTED_VALUE"""),0.0)</f>
        <v>0</v>
      </c>
    </row>
    <row r="30">
      <c r="A30" s="4" t="str">
        <f>IFERROR(__xludf.DUMMYFUNCTION("""COMPUTED_VALUE"""),"NOMBRE")</f>
        <v>NOMBRE</v>
      </c>
      <c r="B30" s="5">
        <f>IFERROR(__xludf.DUMMYFUNCTION("""COMPUTED_VALUE"""),45200.0)</f>
        <v>45200</v>
      </c>
      <c r="C30" s="6"/>
      <c r="D30" s="5">
        <f>IFERROR(__xludf.DUMMYFUNCTION("""COMPUTED_VALUE"""),45201.0)</f>
        <v>45201</v>
      </c>
      <c r="E30" s="6"/>
      <c r="F30" s="5">
        <f>IFERROR(__xludf.DUMMYFUNCTION("""COMPUTED_VALUE"""),45202.0)</f>
        <v>45202</v>
      </c>
      <c r="G30" s="6"/>
      <c r="H30" s="5">
        <f>IFERROR(__xludf.DUMMYFUNCTION("""COMPUTED_VALUE"""),45203.0)</f>
        <v>45203</v>
      </c>
      <c r="I30" s="6"/>
      <c r="J30" s="5">
        <f>IFERROR(__xludf.DUMMYFUNCTION("""COMPUTED_VALUE"""),45204.0)</f>
        <v>45204</v>
      </c>
      <c r="K30" s="6"/>
      <c r="L30" s="5">
        <f>IFERROR(__xludf.DUMMYFUNCTION("""COMPUTED_VALUE"""),45205.0)</f>
        <v>45205</v>
      </c>
      <c r="M30" s="6"/>
      <c r="N30" s="5">
        <f>IFERROR(__xludf.DUMMYFUNCTION("""COMPUTED_VALUE"""),45206.0)</f>
        <v>45206</v>
      </c>
      <c r="O30" s="18"/>
      <c r="P30" s="5">
        <f>IFERROR(__xludf.DUMMYFUNCTION("""COMPUTED_VALUE"""),45207.0)</f>
        <v>45207</v>
      </c>
      <c r="Q30" s="6"/>
      <c r="R30" s="5">
        <f>IFERROR(__xludf.DUMMYFUNCTION("""COMPUTED_VALUE"""),45208.0)</f>
        <v>45208</v>
      </c>
      <c r="S30" s="6"/>
      <c r="T30" s="5">
        <f>IFERROR(__xludf.DUMMYFUNCTION("""COMPUTED_VALUE"""),45209.0)</f>
        <v>45209</v>
      </c>
      <c r="U30" s="18"/>
      <c r="V30" s="5">
        <f>IFERROR(__xludf.DUMMYFUNCTION("""COMPUTED_VALUE"""),45210.0)</f>
        <v>45210</v>
      </c>
      <c r="W30" s="18"/>
      <c r="X30" s="5">
        <f>IFERROR(__xludf.DUMMYFUNCTION("""COMPUTED_VALUE"""),45211.0)</f>
        <v>45211</v>
      </c>
      <c r="Y30" s="18"/>
      <c r="Z30" s="5">
        <f>IFERROR(__xludf.DUMMYFUNCTION("""COMPUTED_VALUE"""),45212.0)</f>
        <v>45212</v>
      </c>
      <c r="AA30" s="18"/>
      <c r="AB30" s="5">
        <f>IFERROR(__xludf.DUMMYFUNCTION("""COMPUTED_VALUE"""),45213.0)</f>
        <v>45213</v>
      </c>
      <c r="AC30" s="18"/>
      <c r="AD30" s="5">
        <f>IFERROR(__xludf.DUMMYFUNCTION("""COMPUTED_VALUE"""),45214.0)</f>
        <v>45214</v>
      </c>
      <c r="AE30" s="18"/>
      <c r="AF30" s="5">
        <f>IFERROR(__xludf.DUMMYFUNCTION("""COMPUTED_VALUE"""),45215.0)</f>
        <v>45215</v>
      </c>
      <c r="AG30" s="18"/>
      <c r="AH30" s="5">
        <f>IFERROR(__xludf.DUMMYFUNCTION("""COMPUTED_VALUE"""),45216.0)</f>
        <v>45216</v>
      </c>
      <c r="AI30" s="18"/>
      <c r="AJ30" s="5">
        <f>IFERROR(__xludf.DUMMYFUNCTION("""COMPUTED_VALUE"""),45217.0)</f>
        <v>45217</v>
      </c>
      <c r="AK30" s="18"/>
      <c r="AL30" s="5">
        <f>IFERROR(__xludf.DUMMYFUNCTION("""COMPUTED_VALUE"""),45218.0)</f>
        <v>45218</v>
      </c>
      <c r="AM30" s="18"/>
      <c r="AN30" s="5">
        <f>IFERROR(__xludf.DUMMYFUNCTION("""COMPUTED_VALUE"""),45219.0)</f>
        <v>45219</v>
      </c>
      <c r="AO30" s="18"/>
      <c r="AP30" s="5">
        <f>IFERROR(__xludf.DUMMYFUNCTION("""COMPUTED_VALUE"""),45220.0)</f>
        <v>45220</v>
      </c>
      <c r="AQ30" s="18"/>
      <c r="AR30" s="5">
        <f>IFERROR(__xludf.DUMMYFUNCTION("""COMPUTED_VALUE"""),45221.0)</f>
        <v>45221</v>
      </c>
      <c r="AS30" s="18"/>
      <c r="AT30" s="5">
        <f>IFERROR(__xludf.DUMMYFUNCTION("""COMPUTED_VALUE"""),45222.0)</f>
        <v>45222</v>
      </c>
      <c r="AU30" s="18"/>
      <c r="AV30" s="5">
        <f>IFERROR(__xludf.DUMMYFUNCTION("""COMPUTED_VALUE"""),45223.0)</f>
        <v>45223</v>
      </c>
      <c r="AW30" s="18"/>
      <c r="AX30" s="5">
        <f>IFERROR(__xludf.DUMMYFUNCTION("""COMPUTED_VALUE"""),45224.0)</f>
        <v>45224</v>
      </c>
      <c r="AY30" s="18"/>
      <c r="AZ30" s="5">
        <f>IFERROR(__xludf.DUMMYFUNCTION("""COMPUTED_VALUE"""),45225.0)</f>
        <v>45225</v>
      </c>
      <c r="BA30" s="18"/>
      <c r="BB30" s="5">
        <f>IFERROR(__xludf.DUMMYFUNCTION("""COMPUTED_VALUE"""),45226.0)</f>
        <v>45226</v>
      </c>
      <c r="BC30" s="18"/>
      <c r="BD30" s="5">
        <f>IFERROR(__xludf.DUMMYFUNCTION("""COMPUTED_VALUE"""),45227.0)</f>
        <v>45227</v>
      </c>
      <c r="BE30" s="18"/>
      <c r="BF30" s="5">
        <f>IFERROR(__xludf.DUMMYFUNCTION("""COMPUTED_VALUE"""),45228.0)</f>
        <v>45228</v>
      </c>
      <c r="BG30" s="18"/>
      <c r="BH30" s="5">
        <f>IFERROR(__xludf.DUMMYFUNCTION("""COMPUTED_VALUE"""),45229.0)</f>
        <v>45229</v>
      </c>
      <c r="BI30" s="18"/>
      <c r="BJ30" s="5">
        <f>IFERROR(__xludf.DUMMYFUNCTION("""COMPUTED_VALUE"""),45230.0)</f>
        <v>45230</v>
      </c>
      <c r="BK30" s="18"/>
      <c r="BL30" s="7" t="str">
        <f>IFERROR(__xludf.DUMMYFUNCTION("""COMPUTED_VALUE"""),"HORAS EXTRA")</f>
        <v>HORAS EXTRA</v>
      </c>
    </row>
    <row r="31">
      <c r="A31" s="8"/>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10"/>
    </row>
    <row r="32" ht="79.5" customHeight="1">
      <c r="B32" s="11"/>
      <c r="D32" s="11"/>
      <c r="F32" s="11"/>
      <c r="H32" s="11"/>
      <c r="J32" s="11"/>
      <c r="L32" s="11"/>
      <c r="N32" s="11"/>
      <c r="P32" s="11"/>
      <c r="R32" s="11"/>
      <c r="T32" s="11"/>
      <c r="V32" s="11"/>
      <c r="X32" s="11"/>
      <c r="Z32" s="11"/>
      <c r="AB32" s="11"/>
      <c r="AD32" s="11"/>
      <c r="AF32" s="11"/>
      <c r="AH32" s="11"/>
      <c r="AJ32" s="11"/>
      <c r="AL32" s="11"/>
      <c r="AN32" s="11"/>
      <c r="AP32" s="11"/>
      <c r="AR32" s="11"/>
      <c r="AT32" s="11"/>
      <c r="AV32" s="11"/>
      <c r="AX32" s="11"/>
      <c r="AZ32" s="11"/>
      <c r="BB32" s="11"/>
      <c r="BD32" s="11"/>
      <c r="BF32" s="11"/>
      <c r="BH32" s="11"/>
      <c r="BJ32" s="11"/>
      <c r="BL32" s="10"/>
    </row>
    <row r="33">
      <c r="A33" s="12" t="str">
        <f>IFERROR(__xludf.DUMMYFUNCTION("""COMPUTED_VALUE"""),"HORAS EXTRA/PRIMA ALIMENTICIA")</f>
        <v>HORAS EXTRA/PRIMA ALIMENTICIA</v>
      </c>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
        <f>IFERROR(__xludf.DUMMYFUNCTION("""COMPUTED_VALUE"""),0.0)</f>
        <v>0</v>
      </c>
    </row>
    <row r="34">
      <c r="A34" s="4" t="str">
        <f>IFERROR(__xludf.DUMMYFUNCTION("""COMPUTED_VALUE"""),"NOMBRE")</f>
        <v>NOMBRE</v>
      </c>
      <c r="B34" s="5">
        <f>IFERROR(__xludf.DUMMYFUNCTION("""COMPUTED_VALUE"""),45200.0)</f>
        <v>45200</v>
      </c>
      <c r="C34" s="6"/>
      <c r="D34" s="5">
        <f>IFERROR(__xludf.DUMMYFUNCTION("""COMPUTED_VALUE"""),45201.0)</f>
        <v>45201</v>
      </c>
      <c r="E34" s="6"/>
      <c r="F34" s="5">
        <f>IFERROR(__xludf.DUMMYFUNCTION("""COMPUTED_VALUE"""),45202.0)</f>
        <v>45202</v>
      </c>
      <c r="G34" s="6"/>
      <c r="H34" s="5">
        <f>IFERROR(__xludf.DUMMYFUNCTION("""COMPUTED_VALUE"""),45203.0)</f>
        <v>45203</v>
      </c>
      <c r="I34" s="6"/>
      <c r="J34" s="5">
        <f>IFERROR(__xludf.DUMMYFUNCTION("""COMPUTED_VALUE"""),45204.0)</f>
        <v>45204</v>
      </c>
      <c r="K34" s="6"/>
      <c r="L34" s="5">
        <f>IFERROR(__xludf.DUMMYFUNCTION("""COMPUTED_VALUE"""),45205.0)</f>
        <v>45205</v>
      </c>
      <c r="M34" s="6"/>
      <c r="N34" s="5">
        <f>IFERROR(__xludf.DUMMYFUNCTION("""COMPUTED_VALUE"""),45206.0)</f>
        <v>45206</v>
      </c>
      <c r="O34" s="18"/>
      <c r="P34" s="5">
        <f>IFERROR(__xludf.DUMMYFUNCTION("""COMPUTED_VALUE"""),45207.0)</f>
        <v>45207</v>
      </c>
      <c r="Q34" s="6"/>
      <c r="R34" s="5">
        <f>IFERROR(__xludf.DUMMYFUNCTION("""COMPUTED_VALUE"""),45208.0)</f>
        <v>45208</v>
      </c>
      <c r="S34" s="6"/>
      <c r="T34" s="5">
        <f>IFERROR(__xludf.DUMMYFUNCTION("""COMPUTED_VALUE"""),45209.0)</f>
        <v>45209</v>
      </c>
      <c r="U34" s="18"/>
      <c r="V34" s="5">
        <f>IFERROR(__xludf.DUMMYFUNCTION("""COMPUTED_VALUE"""),45210.0)</f>
        <v>45210</v>
      </c>
      <c r="W34" s="18"/>
      <c r="X34" s="5">
        <f>IFERROR(__xludf.DUMMYFUNCTION("""COMPUTED_VALUE"""),45211.0)</f>
        <v>45211</v>
      </c>
      <c r="Y34" s="18"/>
      <c r="Z34" s="5">
        <f>IFERROR(__xludf.DUMMYFUNCTION("""COMPUTED_VALUE"""),45212.0)</f>
        <v>45212</v>
      </c>
      <c r="AA34" s="18"/>
      <c r="AB34" s="5">
        <f>IFERROR(__xludf.DUMMYFUNCTION("""COMPUTED_VALUE"""),45213.0)</f>
        <v>45213</v>
      </c>
      <c r="AC34" s="18"/>
      <c r="AD34" s="5">
        <f>IFERROR(__xludf.DUMMYFUNCTION("""COMPUTED_VALUE"""),45214.0)</f>
        <v>45214</v>
      </c>
      <c r="AE34" s="18"/>
      <c r="AF34" s="5">
        <f>IFERROR(__xludf.DUMMYFUNCTION("""COMPUTED_VALUE"""),45215.0)</f>
        <v>45215</v>
      </c>
      <c r="AG34" s="18"/>
      <c r="AH34" s="5">
        <f>IFERROR(__xludf.DUMMYFUNCTION("""COMPUTED_VALUE"""),45216.0)</f>
        <v>45216</v>
      </c>
      <c r="AI34" s="18"/>
      <c r="AJ34" s="5">
        <f>IFERROR(__xludf.DUMMYFUNCTION("""COMPUTED_VALUE"""),45217.0)</f>
        <v>45217</v>
      </c>
      <c r="AK34" s="18"/>
      <c r="AL34" s="5">
        <f>IFERROR(__xludf.DUMMYFUNCTION("""COMPUTED_VALUE"""),45218.0)</f>
        <v>45218</v>
      </c>
      <c r="AM34" s="18"/>
      <c r="AN34" s="5">
        <f>IFERROR(__xludf.DUMMYFUNCTION("""COMPUTED_VALUE"""),45219.0)</f>
        <v>45219</v>
      </c>
      <c r="AO34" s="18"/>
      <c r="AP34" s="5">
        <f>IFERROR(__xludf.DUMMYFUNCTION("""COMPUTED_VALUE"""),45220.0)</f>
        <v>45220</v>
      </c>
      <c r="AQ34" s="18"/>
      <c r="AR34" s="5">
        <f>IFERROR(__xludf.DUMMYFUNCTION("""COMPUTED_VALUE"""),45221.0)</f>
        <v>45221</v>
      </c>
      <c r="AS34" s="18"/>
      <c r="AT34" s="5">
        <f>IFERROR(__xludf.DUMMYFUNCTION("""COMPUTED_VALUE"""),45222.0)</f>
        <v>45222</v>
      </c>
      <c r="AU34" s="18"/>
      <c r="AV34" s="5">
        <f>IFERROR(__xludf.DUMMYFUNCTION("""COMPUTED_VALUE"""),45223.0)</f>
        <v>45223</v>
      </c>
      <c r="AW34" s="18"/>
      <c r="AX34" s="5">
        <f>IFERROR(__xludf.DUMMYFUNCTION("""COMPUTED_VALUE"""),45224.0)</f>
        <v>45224</v>
      </c>
      <c r="AY34" s="18"/>
      <c r="AZ34" s="5">
        <f>IFERROR(__xludf.DUMMYFUNCTION("""COMPUTED_VALUE"""),45225.0)</f>
        <v>45225</v>
      </c>
      <c r="BA34" s="18"/>
      <c r="BB34" s="5">
        <f>IFERROR(__xludf.DUMMYFUNCTION("""COMPUTED_VALUE"""),45226.0)</f>
        <v>45226</v>
      </c>
      <c r="BC34" s="18"/>
      <c r="BD34" s="5">
        <f>IFERROR(__xludf.DUMMYFUNCTION("""COMPUTED_VALUE"""),45227.0)</f>
        <v>45227</v>
      </c>
      <c r="BE34" s="18"/>
      <c r="BF34" s="5">
        <f>IFERROR(__xludf.DUMMYFUNCTION("""COMPUTED_VALUE"""),45228.0)</f>
        <v>45228</v>
      </c>
      <c r="BG34" s="18"/>
      <c r="BH34" s="5">
        <f>IFERROR(__xludf.DUMMYFUNCTION("""COMPUTED_VALUE"""),45229.0)</f>
        <v>45229</v>
      </c>
      <c r="BI34" s="18"/>
      <c r="BJ34" s="5">
        <f>IFERROR(__xludf.DUMMYFUNCTION("""COMPUTED_VALUE"""),45230.0)</f>
        <v>45230</v>
      </c>
      <c r="BK34" s="18"/>
      <c r="BL34" s="7" t="str">
        <f>IFERROR(__xludf.DUMMYFUNCTION("""COMPUTED_VALUE"""),"HORAS EXTRA")</f>
        <v>HORAS EXTRA</v>
      </c>
    </row>
    <row r="35">
      <c r="A35" s="8"/>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10"/>
    </row>
    <row r="36" ht="79.5" customHeight="1">
      <c r="B36" s="11"/>
      <c r="D36" s="11"/>
      <c r="F36" s="11"/>
      <c r="H36" s="11"/>
      <c r="J36" s="11"/>
      <c r="L36" s="11"/>
      <c r="N36" s="11"/>
      <c r="P36" s="11"/>
      <c r="R36" s="11"/>
      <c r="T36" s="11"/>
      <c r="V36" s="11"/>
      <c r="X36" s="11"/>
      <c r="Z36" s="11"/>
      <c r="AB36" s="11"/>
      <c r="AD36" s="11"/>
      <c r="AF36" s="11"/>
      <c r="AH36" s="11"/>
      <c r="AJ36" s="11"/>
      <c r="AL36" s="11"/>
      <c r="AN36" s="11"/>
      <c r="AP36" s="11"/>
      <c r="AR36" s="11"/>
      <c r="AT36" s="11"/>
      <c r="AV36" s="11"/>
      <c r="AX36" s="11"/>
      <c r="AZ36" s="11"/>
      <c r="BB36" s="11"/>
      <c r="BD36" s="11"/>
      <c r="BF36" s="11"/>
      <c r="BH36" s="11"/>
      <c r="BJ36" s="11"/>
      <c r="BL36" s="10"/>
    </row>
    <row r="37">
      <c r="A37" s="12" t="str">
        <f>IFERROR(__xludf.DUMMYFUNCTION("""COMPUTED_VALUE"""),"HORAS EXTRA/PRIMA ALIMENTICIA")</f>
        <v>HORAS EXTRA/PRIMA ALIMENTICIA</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
        <f>IFERROR(__xludf.DUMMYFUNCTION("""COMPUTED_VALUE"""),0.0)</f>
        <v>0</v>
      </c>
    </row>
    <row r="38">
      <c r="A38" s="4" t="str">
        <f>IFERROR(__xludf.DUMMYFUNCTION("""COMPUTED_VALUE"""),"NOMBRE")</f>
        <v>NOMBRE</v>
      </c>
      <c r="B38" s="5">
        <f>IFERROR(__xludf.DUMMYFUNCTION("""COMPUTED_VALUE"""),45200.0)</f>
        <v>45200</v>
      </c>
      <c r="C38" s="6"/>
      <c r="D38" s="5">
        <f>IFERROR(__xludf.DUMMYFUNCTION("""COMPUTED_VALUE"""),45201.0)</f>
        <v>45201</v>
      </c>
      <c r="E38" s="6"/>
      <c r="F38" s="5">
        <f>IFERROR(__xludf.DUMMYFUNCTION("""COMPUTED_VALUE"""),45202.0)</f>
        <v>45202</v>
      </c>
      <c r="G38" s="6"/>
      <c r="H38" s="5">
        <f>IFERROR(__xludf.DUMMYFUNCTION("""COMPUTED_VALUE"""),45203.0)</f>
        <v>45203</v>
      </c>
      <c r="I38" s="6"/>
      <c r="J38" s="5">
        <f>IFERROR(__xludf.DUMMYFUNCTION("""COMPUTED_VALUE"""),45204.0)</f>
        <v>45204</v>
      </c>
      <c r="K38" s="6"/>
      <c r="L38" s="5">
        <f>IFERROR(__xludf.DUMMYFUNCTION("""COMPUTED_VALUE"""),45205.0)</f>
        <v>45205</v>
      </c>
      <c r="M38" s="6"/>
      <c r="N38" s="5">
        <f>IFERROR(__xludf.DUMMYFUNCTION("""COMPUTED_VALUE"""),45206.0)</f>
        <v>45206</v>
      </c>
      <c r="O38" s="18"/>
      <c r="P38" s="5">
        <f>IFERROR(__xludf.DUMMYFUNCTION("""COMPUTED_VALUE"""),45207.0)</f>
        <v>45207</v>
      </c>
      <c r="Q38" s="6"/>
      <c r="R38" s="5">
        <f>IFERROR(__xludf.DUMMYFUNCTION("""COMPUTED_VALUE"""),45208.0)</f>
        <v>45208</v>
      </c>
      <c r="S38" s="6"/>
      <c r="T38" s="5">
        <f>IFERROR(__xludf.DUMMYFUNCTION("""COMPUTED_VALUE"""),45209.0)</f>
        <v>45209</v>
      </c>
      <c r="U38" s="18"/>
      <c r="V38" s="5">
        <f>IFERROR(__xludf.DUMMYFUNCTION("""COMPUTED_VALUE"""),45210.0)</f>
        <v>45210</v>
      </c>
      <c r="W38" s="18"/>
      <c r="X38" s="5">
        <f>IFERROR(__xludf.DUMMYFUNCTION("""COMPUTED_VALUE"""),45211.0)</f>
        <v>45211</v>
      </c>
      <c r="Y38" s="18"/>
      <c r="Z38" s="5">
        <f>IFERROR(__xludf.DUMMYFUNCTION("""COMPUTED_VALUE"""),45212.0)</f>
        <v>45212</v>
      </c>
      <c r="AA38" s="18"/>
      <c r="AB38" s="5">
        <f>IFERROR(__xludf.DUMMYFUNCTION("""COMPUTED_VALUE"""),45213.0)</f>
        <v>45213</v>
      </c>
      <c r="AC38" s="18"/>
      <c r="AD38" s="5">
        <f>IFERROR(__xludf.DUMMYFUNCTION("""COMPUTED_VALUE"""),45214.0)</f>
        <v>45214</v>
      </c>
      <c r="AE38" s="18"/>
      <c r="AF38" s="5">
        <f>IFERROR(__xludf.DUMMYFUNCTION("""COMPUTED_VALUE"""),45215.0)</f>
        <v>45215</v>
      </c>
      <c r="AG38" s="18"/>
      <c r="AH38" s="5">
        <f>IFERROR(__xludf.DUMMYFUNCTION("""COMPUTED_VALUE"""),45216.0)</f>
        <v>45216</v>
      </c>
      <c r="AI38" s="18"/>
      <c r="AJ38" s="5">
        <f>IFERROR(__xludf.DUMMYFUNCTION("""COMPUTED_VALUE"""),45217.0)</f>
        <v>45217</v>
      </c>
      <c r="AK38" s="18"/>
      <c r="AL38" s="5">
        <f>IFERROR(__xludf.DUMMYFUNCTION("""COMPUTED_VALUE"""),45218.0)</f>
        <v>45218</v>
      </c>
      <c r="AM38" s="18"/>
      <c r="AN38" s="5">
        <f>IFERROR(__xludf.DUMMYFUNCTION("""COMPUTED_VALUE"""),45219.0)</f>
        <v>45219</v>
      </c>
      <c r="AO38" s="18"/>
      <c r="AP38" s="5">
        <f>IFERROR(__xludf.DUMMYFUNCTION("""COMPUTED_VALUE"""),45220.0)</f>
        <v>45220</v>
      </c>
      <c r="AQ38" s="18"/>
      <c r="AR38" s="5">
        <f>IFERROR(__xludf.DUMMYFUNCTION("""COMPUTED_VALUE"""),45221.0)</f>
        <v>45221</v>
      </c>
      <c r="AS38" s="18"/>
      <c r="AT38" s="5">
        <f>IFERROR(__xludf.DUMMYFUNCTION("""COMPUTED_VALUE"""),45222.0)</f>
        <v>45222</v>
      </c>
      <c r="AU38" s="18"/>
      <c r="AV38" s="5">
        <f>IFERROR(__xludf.DUMMYFUNCTION("""COMPUTED_VALUE"""),45223.0)</f>
        <v>45223</v>
      </c>
      <c r="AW38" s="18"/>
      <c r="AX38" s="5">
        <f>IFERROR(__xludf.DUMMYFUNCTION("""COMPUTED_VALUE"""),45224.0)</f>
        <v>45224</v>
      </c>
      <c r="AY38" s="18"/>
      <c r="AZ38" s="5">
        <f>IFERROR(__xludf.DUMMYFUNCTION("""COMPUTED_VALUE"""),45225.0)</f>
        <v>45225</v>
      </c>
      <c r="BA38" s="18"/>
      <c r="BB38" s="5">
        <f>IFERROR(__xludf.DUMMYFUNCTION("""COMPUTED_VALUE"""),45226.0)</f>
        <v>45226</v>
      </c>
      <c r="BC38" s="18"/>
      <c r="BD38" s="5">
        <f>IFERROR(__xludf.DUMMYFUNCTION("""COMPUTED_VALUE"""),45227.0)</f>
        <v>45227</v>
      </c>
      <c r="BE38" s="18"/>
      <c r="BF38" s="5">
        <f>IFERROR(__xludf.DUMMYFUNCTION("""COMPUTED_VALUE"""),45228.0)</f>
        <v>45228</v>
      </c>
      <c r="BG38" s="18"/>
      <c r="BH38" s="5">
        <f>IFERROR(__xludf.DUMMYFUNCTION("""COMPUTED_VALUE"""),45229.0)</f>
        <v>45229</v>
      </c>
      <c r="BI38" s="18"/>
      <c r="BJ38" s="5">
        <f>IFERROR(__xludf.DUMMYFUNCTION("""COMPUTED_VALUE"""),45230.0)</f>
        <v>45230</v>
      </c>
      <c r="BK38" s="18"/>
      <c r="BL38" s="7" t="str">
        <f>IFERROR(__xludf.DUMMYFUNCTION("""COMPUTED_VALUE"""),"HORAS EXTRA")</f>
        <v>HORAS EXTRA</v>
      </c>
    </row>
    <row r="39">
      <c r="A39" s="8"/>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10"/>
    </row>
    <row r="40" ht="79.5" customHeight="1">
      <c r="B40" s="11"/>
      <c r="D40" s="11"/>
      <c r="F40" s="11"/>
      <c r="H40" s="11"/>
      <c r="J40" s="11"/>
      <c r="L40" s="11"/>
      <c r="N40" s="11"/>
      <c r="P40" s="11"/>
      <c r="R40" s="11"/>
      <c r="T40" s="11"/>
      <c r="V40" s="11"/>
      <c r="X40" s="11"/>
      <c r="Z40" s="11"/>
      <c r="AB40" s="11"/>
      <c r="AD40" s="11"/>
      <c r="AF40" s="11"/>
      <c r="AH40" s="11"/>
      <c r="AJ40" s="11"/>
      <c r="AL40" s="11"/>
      <c r="AN40" s="11"/>
      <c r="AP40" s="11"/>
      <c r="AR40" s="11"/>
      <c r="AT40" s="11"/>
      <c r="AV40" s="11"/>
      <c r="AX40" s="11"/>
      <c r="AZ40" s="11"/>
      <c r="BB40" s="11"/>
      <c r="BD40" s="11"/>
      <c r="BF40" s="11"/>
      <c r="BH40" s="11"/>
      <c r="BJ40" s="11"/>
      <c r="BL40" s="10"/>
    </row>
    <row r="41">
      <c r="A41" s="12" t="str">
        <f>IFERROR(__xludf.DUMMYFUNCTION("""COMPUTED_VALUE"""),"HORAS EXTRA/PRIMA ALIMENTICIA")</f>
        <v>HORAS EXTRA/PRIMA ALIMENTICIA</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
        <f>IFERROR(__xludf.DUMMYFUNCTION("""COMPUTED_VALUE"""),0.0)</f>
        <v>0</v>
      </c>
    </row>
    <row r="42">
      <c r="A42" s="4" t="str">
        <f>IFERROR(__xludf.DUMMYFUNCTION("""COMPUTED_VALUE"""),"NOMBRE")</f>
        <v>NOMBRE</v>
      </c>
      <c r="B42" s="5">
        <f>IFERROR(__xludf.DUMMYFUNCTION("""COMPUTED_VALUE"""),45200.0)</f>
        <v>45200</v>
      </c>
      <c r="C42" s="6"/>
      <c r="D42" s="5">
        <f>IFERROR(__xludf.DUMMYFUNCTION("""COMPUTED_VALUE"""),45201.0)</f>
        <v>45201</v>
      </c>
      <c r="E42" s="6"/>
      <c r="F42" s="5">
        <f>IFERROR(__xludf.DUMMYFUNCTION("""COMPUTED_VALUE"""),45202.0)</f>
        <v>45202</v>
      </c>
      <c r="G42" s="6"/>
      <c r="H42" s="5">
        <f>IFERROR(__xludf.DUMMYFUNCTION("""COMPUTED_VALUE"""),45203.0)</f>
        <v>45203</v>
      </c>
      <c r="I42" s="6"/>
      <c r="J42" s="5">
        <f>IFERROR(__xludf.DUMMYFUNCTION("""COMPUTED_VALUE"""),45204.0)</f>
        <v>45204</v>
      </c>
      <c r="K42" s="6"/>
      <c r="L42" s="5">
        <f>IFERROR(__xludf.DUMMYFUNCTION("""COMPUTED_VALUE"""),45205.0)</f>
        <v>45205</v>
      </c>
      <c r="M42" s="6"/>
      <c r="N42" s="5">
        <f>IFERROR(__xludf.DUMMYFUNCTION("""COMPUTED_VALUE"""),45206.0)</f>
        <v>45206</v>
      </c>
      <c r="O42" s="18"/>
      <c r="P42" s="5">
        <f>IFERROR(__xludf.DUMMYFUNCTION("""COMPUTED_VALUE"""),45207.0)</f>
        <v>45207</v>
      </c>
      <c r="Q42" s="6"/>
      <c r="R42" s="5">
        <f>IFERROR(__xludf.DUMMYFUNCTION("""COMPUTED_VALUE"""),45208.0)</f>
        <v>45208</v>
      </c>
      <c r="S42" s="6"/>
      <c r="T42" s="5">
        <f>IFERROR(__xludf.DUMMYFUNCTION("""COMPUTED_VALUE"""),45209.0)</f>
        <v>45209</v>
      </c>
      <c r="U42" s="18"/>
      <c r="V42" s="5">
        <f>IFERROR(__xludf.DUMMYFUNCTION("""COMPUTED_VALUE"""),45210.0)</f>
        <v>45210</v>
      </c>
      <c r="W42" s="18"/>
      <c r="X42" s="5">
        <f>IFERROR(__xludf.DUMMYFUNCTION("""COMPUTED_VALUE"""),45211.0)</f>
        <v>45211</v>
      </c>
      <c r="Y42" s="18"/>
      <c r="Z42" s="5">
        <f>IFERROR(__xludf.DUMMYFUNCTION("""COMPUTED_VALUE"""),45212.0)</f>
        <v>45212</v>
      </c>
      <c r="AA42" s="18"/>
      <c r="AB42" s="5">
        <f>IFERROR(__xludf.DUMMYFUNCTION("""COMPUTED_VALUE"""),45213.0)</f>
        <v>45213</v>
      </c>
      <c r="AC42" s="18"/>
      <c r="AD42" s="5">
        <f>IFERROR(__xludf.DUMMYFUNCTION("""COMPUTED_VALUE"""),45214.0)</f>
        <v>45214</v>
      </c>
      <c r="AE42" s="18"/>
      <c r="AF42" s="5">
        <f>IFERROR(__xludf.DUMMYFUNCTION("""COMPUTED_VALUE"""),45215.0)</f>
        <v>45215</v>
      </c>
      <c r="AG42" s="18"/>
      <c r="AH42" s="5">
        <f>IFERROR(__xludf.DUMMYFUNCTION("""COMPUTED_VALUE"""),45216.0)</f>
        <v>45216</v>
      </c>
      <c r="AI42" s="18"/>
      <c r="AJ42" s="5">
        <f>IFERROR(__xludf.DUMMYFUNCTION("""COMPUTED_VALUE"""),45217.0)</f>
        <v>45217</v>
      </c>
      <c r="AK42" s="18"/>
      <c r="AL42" s="5">
        <f>IFERROR(__xludf.DUMMYFUNCTION("""COMPUTED_VALUE"""),45218.0)</f>
        <v>45218</v>
      </c>
      <c r="AM42" s="18"/>
      <c r="AN42" s="5">
        <f>IFERROR(__xludf.DUMMYFUNCTION("""COMPUTED_VALUE"""),45219.0)</f>
        <v>45219</v>
      </c>
      <c r="AO42" s="18"/>
      <c r="AP42" s="5">
        <f>IFERROR(__xludf.DUMMYFUNCTION("""COMPUTED_VALUE"""),45220.0)</f>
        <v>45220</v>
      </c>
      <c r="AQ42" s="18"/>
      <c r="AR42" s="5">
        <f>IFERROR(__xludf.DUMMYFUNCTION("""COMPUTED_VALUE"""),45221.0)</f>
        <v>45221</v>
      </c>
      <c r="AS42" s="18"/>
      <c r="AT42" s="5">
        <f>IFERROR(__xludf.DUMMYFUNCTION("""COMPUTED_VALUE"""),45222.0)</f>
        <v>45222</v>
      </c>
      <c r="AU42" s="18"/>
      <c r="AV42" s="5">
        <f>IFERROR(__xludf.DUMMYFUNCTION("""COMPUTED_VALUE"""),45223.0)</f>
        <v>45223</v>
      </c>
      <c r="AW42" s="18"/>
      <c r="AX42" s="5">
        <f>IFERROR(__xludf.DUMMYFUNCTION("""COMPUTED_VALUE"""),45224.0)</f>
        <v>45224</v>
      </c>
      <c r="AY42" s="18"/>
      <c r="AZ42" s="5">
        <f>IFERROR(__xludf.DUMMYFUNCTION("""COMPUTED_VALUE"""),45225.0)</f>
        <v>45225</v>
      </c>
      <c r="BA42" s="18"/>
      <c r="BB42" s="5">
        <f>IFERROR(__xludf.DUMMYFUNCTION("""COMPUTED_VALUE"""),45226.0)</f>
        <v>45226</v>
      </c>
      <c r="BC42" s="18"/>
      <c r="BD42" s="5">
        <f>IFERROR(__xludf.DUMMYFUNCTION("""COMPUTED_VALUE"""),45227.0)</f>
        <v>45227</v>
      </c>
      <c r="BE42" s="18"/>
      <c r="BF42" s="5">
        <f>IFERROR(__xludf.DUMMYFUNCTION("""COMPUTED_VALUE"""),45228.0)</f>
        <v>45228</v>
      </c>
      <c r="BG42" s="18"/>
      <c r="BH42" s="5">
        <f>IFERROR(__xludf.DUMMYFUNCTION("""COMPUTED_VALUE"""),45229.0)</f>
        <v>45229</v>
      </c>
      <c r="BI42" s="18"/>
      <c r="BJ42" s="5">
        <f>IFERROR(__xludf.DUMMYFUNCTION("""COMPUTED_VALUE"""),45230.0)</f>
        <v>45230</v>
      </c>
      <c r="BK42" s="18"/>
      <c r="BL42" s="7" t="str">
        <f>IFERROR(__xludf.DUMMYFUNCTION("""COMPUTED_VALUE"""),"HORAS EXTRA")</f>
        <v>HORAS EXTRA</v>
      </c>
    </row>
    <row r="43">
      <c r="A43" s="8"/>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10"/>
    </row>
    <row r="44" ht="79.5" customHeight="1">
      <c r="B44" s="11"/>
      <c r="D44" s="11"/>
      <c r="F44" s="11"/>
      <c r="H44" s="11"/>
      <c r="J44" s="11"/>
      <c r="L44" s="11"/>
      <c r="N44" s="11"/>
      <c r="P44" s="11"/>
      <c r="R44" s="11"/>
      <c r="T44" s="11"/>
      <c r="V44" s="11"/>
      <c r="X44" s="11"/>
      <c r="Z44" s="11"/>
      <c r="AB44" s="11"/>
      <c r="AD44" s="11"/>
      <c r="AF44" s="11"/>
      <c r="AH44" s="11"/>
      <c r="AJ44" s="11"/>
      <c r="AL44" s="11"/>
      <c r="AN44" s="11"/>
      <c r="AP44" s="11"/>
      <c r="AR44" s="11"/>
      <c r="AT44" s="11"/>
      <c r="AV44" s="11"/>
      <c r="AX44" s="11"/>
      <c r="AZ44" s="11"/>
      <c r="BB44" s="11"/>
      <c r="BD44" s="11"/>
      <c r="BF44" s="11"/>
      <c r="BH44" s="11"/>
      <c r="BJ44" s="11"/>
      <c r="BL44" s="10"/>
    </row>
    <row r="45">
      <c r="A45" s="12" t="str">
        <f>IFERROR(__xludf.DUMMYFUNCTION("""COMPUTED_VALUE"""),"HORAS EXTRA/PRIMA ALIMENTICIA")</f>
        <v>HORAS EXTRA/PRIMA ALIMENTICIA</v>
      </c>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
        <f>IFERROR(__xludf.DUMMYFUNCTION("""COMPUTED_VALUE"""),0.0)</f>
        <v>0</v>
      </c>
    </row>
    <row r="46">
      <c r="A46" s="4" t="str">
        <f>IFERROR(__xludf.DUMMYFUNCTION("""COMPUTED_VALUE"""),"NOMBRE")</f>
        <v>NOMBRE</v>
      </c>
      <c r="B46" s="5">
        <f>IFERROR(__xludf.DUMMYFUNCTION("""COMPUTED_VALUE"""),45200.0)</f>
        <v>45200</v>
      </c>
      <c r="C46" s="6"/>
      <c r="D46" s="5">
        <f>IFERROR(__xludf.DUMMYFUNCTION("""COMPUTED_VALUE"""),45201.0)</f>
        <v>45201</v>
      </c>
      <c r="E46" s="6"/>
      <c r="F46" s="5">
        <f>IFERROR(__xludf.DUMMYFUNCTION("""COMPUTED_VALUE"""),45202.0)</f>
        <v>45202</v>
      </c>
      <c r="G46" s="6"/>
      <c r="H46" s="5">
        <f>IFERROR(__xludf.DUMMYFUNCTION("""COMPUTED_VALUE"""),45203.0)</f>
        <v>45203</v>
      </c>
      <c r="I46" s="6"/>
      <c r="J46" s="5">
        <f>IFERROR(__xludf.DUMMYFUNCTION("""COMPUTED_VALUE"""),45204.0)</f>
        <v>45204</v>
      </c>
      <c r="K46" s="6"/>
      <c r="L46" s="5">
        <f>IFERROR(__xludf.DUMMYFUNCTION("""COMPUTED_VALUE"""),45205.0)</f>
        <v>45205</v>
      </c>
      <c r="M46" s="6"/>
      <c r="N46" s="5">
        <f>IFERROR(__xludf.DUMMYFUNCTION("""COMPUTED_VALUE"""),45206.0)</f>
        <v>45206</v>
      </c>
      <c r="O46" s="18"/>
      <c r="P46" s="5">
        <f>IFERROR(__xludf.DUMMYFUNCTION("""COMPUTED_VALUE"""),45207.0)</f>
        <v>45207</v>
      </c>
      <c r="Q46" s="6"/>
      <c r="R46" s="5">
        <f>IFERROR(__xludf.DUMMYFUNCTION("""COMPUTED_VALUE"""),45208.0)</f>
        <v>45208</v>
      </c>
      <c r="S46" s="6"/>
      <c r="T46" s="5">
        <f>IFERROR(__xludf.DUMMYFUNCTION("""COMPUTED_VALUE"""),45209.0)</f>
        <v>45209</v>
      </c>
      <c r="U46" s="18"/>
      <c r="V46" s="5">
        <f>IFERROR(__xludf.DUMMYFUNCTION("""COMPUTED_VALUE"""),45210.0)</f>
        <v>45210</v>
      </c>
      <c r="W46" s="18"/>
      <c r="X46" s="5">
        <f>IFERROR(__xludf.DUMMYFUNCTION("""COMPUTED_VALUE"""),45211.0)</f>
        <v>45211</v>
      </c>
      <c r="Y46" s="18"/>
      <c r="Z46" s="5">
        <f>IFERROR(__xludf.DUMMYFUNCTION("""COMPUTED_VALUE"""),45212.0)</f>
        <v>45212</v>
      </c>
      <c r="AA46" s="18"/>
      <c r="AB46" s="5">
        <f>IFERROR(__xludf.DUMMYFUNCTION("""COMPUTED_VALUE"""),45213.0)</f>
        <v>45213</v>
      </c>
      <c r="AC46" s="18"/>
      <c r="AD46" s="5">
        <f>IFERROR(__xludf.DUMMYFUNCTION("""COMPUTED_VALUE"""),45214.0)</f>
        <v>45214</v>
      </c>
      <c r="AE46" s="18"/>
      <c r="AF46" s="5">
        <f>IFERROR(__xludf.DUMMYFUNCTION("""COMPUTED_VALUE"""),45215.0)</f>
        <v>45215</v>
      </c>
      <c r="AG46" s="18"/>
      <c r="AH46" s="5">
        <f>IFERROR(__xludf.DUMMYFUNCTION("""COMPUTED_VALUE"""),45216.0)</f>
        <v>45216</v>
      </c>
      <c r="AI46" s="18"/>
      <c r="AJ46" s="5">
        <f>IFERROR(__xludf.DUMMYFUNCTION("""COMPUTED_VALUE"""),45217.0)</f>
        <v>45217</v>
      </c>
      <c r="AK46" s="18"/>
      <c r="AL46" s="5">
        <f>IFERROR(__xludf.DUMMYFUNCTION("""COMPUTED_VALUE"""),45218.0)</f>
        <v>45218</v>
      </c>
      <c r="AM46" s="18"/>
      <c r="AN46" s="5">
        <f>IFERROR(__xludf.DUMMYFUNCTION("""COMPUTED_VALUE"""),45219.0)</f>
        <v>45219</v>
      </c>
      <c r="AO46" s="18"/>
      <c r="AP46" s="5">
        <f>IFERROR(__xludf.DUMMYFUNCTION("""COMPUTED_VALUE"""),45220.0)</f>
        <v>45220</v>
      </c>
      <c r="AQ46" s="18"/>
      <c r="AR46" s="5">
        <f>IFERROR(__xludf.DUMMYFUNCTION("""COMPUTED_VALUE"""),45221.0)</f>
        <v>45221</v>
      </c>
      <c r="AS46" s="18"/>
      <c r="AT46" s="5">
        <f>IFERROR(__xludf.DUMMYFUNCTION("""COMPUTED_VALUE"""),45222.0)</f>
        <v>45222</v>
      </c>
      <c r="AU46" s="18"/>
      <c r="AV46" s="5">
        <f>IFERROR(__xludf.DUMMYFUNCTION("""COMPUTED_VALUE"""),45223.0)</f>
        <v>45223</v>
      </c>
      <c r="AW46" s="18"/>
      <c r="AX46" s="5">
        <f>IFERROR(__xludf.DUMMYFUNCTION("""COMPUTED_VALUE"""),45224.0)</f>
        <v>45224</v>
      </c>
      <c r="AY46" s="18"/>
      <c r="AZ46" s="5">
        <f>IFERROR(__xludf.DUMMYFUNCTION("""COMPUTED_VALUE"""),45225.0)</f>
        <v>45225</v>
      </c>
      <c r="BA46" s="18"/>
      <c r="BB46" s="5">
        <f>IFERROR(__xludf.DUMMYFUNCTION("""COMPUTED_VALUE"""),45226.0)</f>
        <v>45226</v>
      </c>
      <c r="BC46" s="18"/>
      <c r="BD46" s="5">
        <f>IFERROR(__xludf.DUMMYFUNCTION("""COMPUTED_VALUE"""),45227.0)</f>
        <v>45227</v>
      </c>
      <c r="BE46" s="18"/>
      <c r="BF46" s="5">
        <f>IFERROR(__xludf.DUMMYFUNCTION("""COMPUTED_VALUE"""),45228.0)</f>
        <v>45228</v>
      </c>
      <c r="BG46" s="18"/>
      <c r="BH46" s="5">
        <f>IFERROR(__xludf.DUMMYFUNCTION("""COMPUTED_VALUE"""),45229.0)</f>
        <v>45229</v>
      </c>
      <c r="BI46" s="18"/>
      <c r="BJ46" s="5">
        <f>IFERROR(__xludf.DUMMYFUNCTION("""COMPUTED_VALUE"""),45230.0)</f>
        <v>45230</v>
      </c>
      <c r="BK46" s="18"/>
      <c r="BL46" s="7" t="str">
        <f>IFERROR(__xludf.DUMMYFUNCTION("""COMPUTED_VALUE"""),"HORAS EXTRA")</f>
        <v>HORAS EXTRA</v>
      </c>
    </row>
    <row r="47">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10"/>
    </row>
    <row r="48" ht="79.5" customHeight="1">
      <c r="B48" s="11"/>
      <c r="D48" s="11"/>
      <c r="F48" s="11"/>
      <c r="H48" s="11"/>
      <c r="J48" s="11"/>
      <c r="L48" s="11"/>
      <c r="N48" s="11"/>
      <c r="P48" s="11"/>
      <c r="R48" s="11"/>
      <c r="T48" s="11"/>
      <c r="V48" s="11"/>
      <c r="X48" s="11"/>
      <c r="Z48" s="11"/>
      <c r="AB48" s="11"/>
      <c r="AD48" s="11"/>
      <c r="AF48" s="11"/>
      <c r="AH48" s="11"/>
      <c r="AJ48" s="11"/>
      <c r="AL48" s="11"/>
      <c r="AN48" s="11"/>
      <c r="AP48" s="11"/>
      <c r="AR48" s="11"/>
      <c r="AT48" s="11"/>
      <c r="AV48" s="11"/>
      <c r="AX48" s="11"/>
      <c r="AZ48" s="11"/>
      <c r="BB48" s="11"/>
      <c r="BD48" s="11"/>
      <c r="BF48" s="11"/>
      <c r="BH48" s="11"/>
      <c r="BJ48" s="11"/>
      <c r="BL48" s="10"/>
    </row>
    <row r="49">
      <c r="A49" s="12" t="str">
        <f>IFERROR(__xludf.DUMMYFUNCTION("""COMPUTED_VALUE"""),"HORAS EXTRA/PRIMA ALIMENTICIA")</f>
        <v>HORAS EXTRA/PRIMA ALIMENTICIA</v>
      </c>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
        <f>IFERROR(__xludf.DUMMYFUNCTION("""COMPUTED_VALUE"""),0.0)</f>
        <v>0</v>
      </c>
    </row>
    <row r="50">
      <c r="A50" s="4" t="str">
        <f>IFERROR(__xludf.DUMMYFUNCTION("""COMPUTED_VALUE"""),"NOMBRE")</f>
        <v>NOMBRE</v>
      </c>
      <c r="B50" s="5">
        <f>IFERROR(__xludf.DUMMYFUNCTION("""COMPUTED_VALUE"""),45200.0)</f>
        <v>45200</v>
      </c>
      <c r="C50" s="6"/>
      <c r="D50" s="5">
        <f>IFERROR(__xludf.DUMMYFUNCTION("""COMPUTED_VALUE"""),45201.0)</f>
        <v>45201</v>
      </c>
      <c r="E50" s="6"/>
      <c r="F50" s="5">
        <f>IFERROR(__xludf.DUMMYFUNCTION("""COMPUTED_VALUE"""),45202.0)</f>
        <v>45202</v>
      </c>
      <c r="G50" s="6"/>
      <c r="H50" s="5">
        <f>IFERROR(__xludf.DUMMYFUNCTION("""COMPUTED_VALUE"""),45203.0)</f>
        <v>45203</v>
      </c>
      <c r="I50" s="6"/>
      <c r="J50" s="5">
        <f>IFERROR(__xludf.DUMMYFUNCTION("""COMPUTED_VALUE"""),45204.0)</f>
        <v>45204</v>
      </c>
      <c r="K50" s="6"/>
      <c r="L50" s="5">
        <f>IFERROR(__xludf.DUMMYFUNCTION("""COMPUTED_VALUE"""),45205.0)</f>
        <v>45205</v>
      </c>
      <c r="M50" s="6"/>
      <c r="N50" s="5">
        <f>IFERROR(__xludf.DUMMYFUNCTION("""COMPUTED_VALUE"""),45206.0)</f>
        <v>45206</v>
      </c>
      <c r="O50" s="18"/>
      <c r="P50" s="5">
        <f>IFERROR(__xludf.DUMMYFUNCTION("""COMPUTED_VALUE"""),45207.0)</f>
        <v>45207</v>
      </c>
      <c r="Q50" s="6"/>
      <c r="R50" s="5">
        <f>IFERROR(__xludf.DUMMYFUNCTION("""COMPUTED_VALUE"""),45208.0)</f>
        <v>45208</v>
      </c>
      <c r="S50" s="6"/>
      <c r="T50" s="5">
        <f>IFERROR(__xludf.DUMMYFUNCTION("""COMPUTED_VALUE"""),45209.0)</f>
        <v>45209</v>
      </c>
      <c r="U50" s="18"/>
      <c r="V50" s="5">
        <f>IFERROR(__xludf.DUMMYFUNCTION("""COMPUTED_VALUE"""),45210.0)</f>
        <v>45210</v>
      </c>
      <c r="W50" s="18"/>
      <c r="X50" s="5">
        <f>IFERROR(__xludf.DUMMYFUNCTION("""COMPUTED_VALUE"""),45211.0)</f>
        <v>45211</v>
      </c>
      <c r="Y50" s="18"/>
      <c r="Z50" s="5">
        <f>IFERROR(__xludf.DUMMYFUNCTION("""COMPUTED_VALUE"""),45212.0)</f>
        <v>45212</v>
      </c>
      <c r="AA50" s="18"/>
      <c r="AB50" s="5">
        <f>IFERROR(__xludf.DUMMYFUNCTION("""COMPUTED_VALUE"""),45213.0)</f>
        <v>45213</v>
      </c>
      <c r="AC50" s="18"/>
      <c r="AD50" s="5">
        <f>IFERROR(__xludf.DUMMYFUNCTION("""COMPUTED_VALUE"""),45214.0)</f>
        <v>45214</v>
      </c>
      <c r="AE50" s="18"/>
      <c r="AF50" s="5">
        <f>IFERROR(__xludf.DUMMYFUNCTION("""COMPUTED_VALUE"""),45215.0)</f>
        <v>45215</v>
      </c>
      <c r="AG50" s="18"/>
      <c r="AH50" s="5">
        <f>IFERROR(__xludf.DUMMYFUNCTION("""COMPUTED_VALUE"""),45216.0)</f>
        <v>45216</v>
      </c>
      <c r="AI50" s="18"/>
      <c r="AJ50" s="5">
        <f>IFERROR(__xludf.DUMMYFUNCTION("""COMPUTED_VALUE"""),45217.0)</f>
        <v>45217</v>
      </c>
      <c r="AK50" s="18"/>
      <c r="AL50" s="5">
        <f>IFERROR(__xludf.DUMMYFUNCTION("""COMPUTED_VALUE"""),45218.0)</f>
        <v>45218</v>
      </c>
      <c r="AM50" s="18"/>
      <c r="AN50" s="5">
        <f>IFERROR(__xludf.DUMMYFUNCTION("""COMPUTED_VALUE"""),45219.0)</f>
        <v>45219</v>
      </c>
      <c r="AO50" s="18"/>
      <c r="AP50" s="5">
        <f>IFERROR(__xludf.DUMMYFUNCTION("""COMPUTED_VALUE"""),45220.0)</f>
        <v>45220</v>
      </c>
      <c r="AQ50" s="18"/>
      <c r="AR50" s="5">
        <f>IFERROR(__xludf.DUMMYFUNCTION("""COMPUTED_VALUE"""),45221.0)</f>
        <v>45221</v>
      </c>
      <c r="AS50" s="18"/>
      <c r="AT50" s="5">
        <f>IFERROR(__xludf.DUMMYFUNCTION("""COMPUTED_VALUE"""),45222.0)</f>
        <v>45222</v>
      </c>
      <c r="AU50" s="18"/>
      <c r="AV50" s="5">
        <f>IFERROR(__xludf.DUMMYFUNCTION("""COMPUTED_VALUE"""),45223.0)</f>
        <v>45223</v>
      </c>
      <c r="AW50" s="18"/>
      <c r="AX50" s="5">
        <f>IFERROR(__xludf.DUMMYFUNCTION("""COMPUTED_VALUE"""),45224.0)</f>
        <v>45224</v>
      </c>
      <c r="AY50" s="18"/>
      <c r="AZ50" s="5">
        <f>IFERROR(__xludf.DUMMYFUNCTION("""COMPUTED_VALUE"""),45225.0)</f>
        <v>45225</v>
      </c>
      <c r="BA50" s="18"/>
      <c r="BB50" s="5">
        <f>IFERROR(__xludf.DUMMYFUNCTION("""COMPUTED_VALUE"""),45226.0)</f>
        <v>45226</v>
      </c>
      <c r="BC50" s="18"/>
      <c r="BD50" s="5">
        <f>IFERROR(__xludf.DUMMYFUNCTION("""COMPUTED_VALUE"""),45227.0)</f>
        <v>45227</v>
      </c>
      <c r="BE50" s="18"/>
      <c r="BF50" s="5">
        <f>IFERROR(__xludf.DUMMYFUNCTION("""COMPUTED_VALUE"""),45228.0)</f>
        <v>45228</v>
      </c>
      <c r="BG50" s="18"/>
      <c r="BH50" s="5">
        <f>IFERROR(__xludf.DUMMYFUNCTION("""COMPUTED_VALUE"""),45229.0)</f>
        <v>45229</v>
      </c>
      <c r="BI50" s="18"/>
      <c r="BJ50" s="5">
        <f>IFERROR(__xludf.DUMMYFUNCTION("""COMPUTED_VALUE"""),45230.0)</f>
        <v>45230</v>
      </c>
      <c r="BK50" s="18"/>
      <c r="BL50" s="7" t="str">
        <f>IFERROR(__xludf.DUMMYFUNCTION("""COMPUTED_VALUE"""),"HORAS EXTRA")</f>
        <v>HORAS EXTRA</v>
      </c>
    </row>
    <row r="51">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10"/>
    </row>
    <row r="52" ht="79.5" customHeight="1">
      <c r="B52" s="11"/>
      <c r="D52" s="11"/>
      <c r="F52" s="11"/>
      <c r="H52" s="11"/>
      <c r="J52" s="11"/>
      <c r="L52" s="11"/>
      <c r="N52" s="11"/>
      <c r="P52" s="11"/>
      <c r="R52" s="11"/>
      <c r="T52" s="11"/>
      <c r="V52" s="11"/>
      <c r="X52" s="11"/>
      <c r="Z52" s="11"/>
      <c r="AB52" s="11"/>
      <c r="AD52" s="11"/>
      <c r="AF52" s="11"/>
      <c r="AH52" s="11"/>
      <c r="AJ52" s="11"/>
      <c r="AL52" s="11"/>
      <c r="AN52" s="11"/>
      <c r="AP52" s="11"/>
      <c r="AR52" s="11"/>
      <c r="AT52" s="11"/>
      <c r="AV52" s="11"/>
      <c r="AX52" s="11"/>
      <c r="AZ52" s="11"/>
      <c r="BB52" s="11"/>
      <c r="BD52" s="11"/>
      <c r="BF52" s="11"/>
      <c r="BH52" s="11"/>
      <c r="BJ52" s="11"/>
      <c r="BL52" s="10"/>
    </row>
    <row r="53">
      <c r="A53" s="12" t="str">
        <f>IFERROR(__xludf.DUMMYFUNCTION("""COMPUTED_VALUE"""),"HORAS EXTRA/PRIMA ALIMENTICIA")</f>
        <v>HORAS EXTRA/PRIMA ALIMENTICIA</v>
      </c>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
        <f>IFERROR(__xludf.DUMMYFUNCTION("""COMPUTED_VALUE"""),0.0)</f>
        <v>0</v>
      </c>
    </row>
    <row r="54">
      <c r="A54" s="4" t="str">
        <f>IFERROR(__xludf.DUMMYFUNCTION("""COMPUTED_VALUE"""),"NOMBRE")</f>
        <v>NOMBRE</v>
      </c>
      <c r="B54" s="5">
        <f>IFERROR(__xludf.DUMMYFUNCTION("""COMPUTED_VALUE"""),45200.0)</f>
        <v>45200</v>
      </c>
      <c r="C54" s="6"/>
      <c r="D54" s="5">
        <f>IFERROR(__xludf.DUMMYFUNCTION("""COMPUTED_VALUE"""),45201.0)</f>
        <v>45201</v>
      </c>
      <c r="E54" s="6"/>
      <c r="F54" s="5">
        <f>IFERROR(__xludf.DUMMYFUNCTION("""COMPUTED_VALUE"""),45202.0)</f>
        <v>45202</v>
      </c>
      <c r="G54" s="6"/>
      <c r="H54" s="5">
        <f>IFERROR(__xludf.DUMMYFUNCTION("""COMPUTED_VALUE"""),45203.0)</f>
        <v>45203</v>
      </c>
      <c r="I54" s="6"/>
      <c r="J54" s="5">
        <f>IFERROR(__xludf.DUMMYFUNCTION("""COMPUTED_VALUE"""),45204.0)</f>
        <v>45204</v>
      </c>
      <c r="K54" s="6"/>
      <c r="L54" s="5">
        <f>IFERROR(__xludf.DUMMYFUNCTION("""COMPUTED_VALUE"""),45205.0)</f>
        <v>45205</v>
      </c>
      <c r="M54" s="6"/>
      <c r="N54" s="5">
        <f>IFERROR(__xludf.DUMMYFUNCTION("""COMPUTED_VALUE"""),45206.0)</f>
        <v>45206</v>
      </c>
      <c r="O54" s="18"/>
      <c r="P54" s="5">
        <f>IFERROR(__xludf.DUMMYFUNCTION("""COMPUTED_VALUE"""),45207.0)</f>
        <v>45207</v>
      </c>
      <c r="Q54" s="6"/>
      <c r="R54" s="5">
        <f>IFERROR(__xludf.DUMMYFUNCTION("""COMPUTED_VALUE"""),45208.0)</f>
        <v>45208</v>
      </c>
      <c r="S54" s="6"/>
      <c r="T54" s="5">
        <f>IFERROR(__xludf.DUMMYFUNCTION("""COMPUTED_VALUE"""),45209.0)</f>
        <v>45209</v>
      </c>
      <c r="U54" s="18"/>
      <c r="V54" s="5">
        <f>IFERROR(__xludf.DUMMYFUNCTION("""COMPUTED_VALUE"""),45210.0)</f>
        <v>45210</v>
      </c>
      <c r="W54" s="18"/>
      <c r="X54" s="5">
        <f>IFERROR(__xludf.DUMMYFUNCTION("""COMPUTED_VALUE"""),45211.0)</f>
        <v>45211</v>
      </c>
      <c r="Y54" s="18"/>
      <c r="Z54" s="5">
        <f>IFERROR(__xludf.DUMMYFUNCTION("""COMPUTED_VALUE"""),45212.0)</f>
        <v>45212</v>
      </c>
      <c r="AA54" s="18"/>
      <c r="AB54" s="5">
        <f>IFERROR(__xludf.DUMMYFUNCTION("""COMPUTED_VALUE"""),45213.0)</f>
        <v>45213</v>
      </c>
      <c r="AC54" s="18"/>
      <c r="AD54" s="5">
        <f>IFERROR(__xludf.DUMMYFUNCTION("""COMPUTED_VALUE"""),45214.0)</f>
        <v>45214</v>
      </c>
      <c r="AE54" s="18"/>
      <c r="AF54" s="5">
        <f>IFERROR(__xludf.DUMMYFUNCTION("""COMPUTED_VALUE"""),45215.0)</f>
        <v>45215</v>
      </c>
      <c r="AG54" s="18"/>
      <c r="AH54" s="5">
        <f>IFERROR(__xludf.DUMMYFUNCTION("""COMPUTED_VALUE"""),45216.0)</f>
        <v>45216</v>
      </c>
      <c r="AI54" s="18"/>
      <c r="AJ54" s="5">
        <f>IFERROR(__xludf.DUMMYFUNCTION("""COMPUTED_VALUE"""),45217.0)</f>
        <v>45217</v>
      </c>
      <c r="AK54" s="18"/>
      <c r="AL54" s="5">
        <f>IFERROR(__xludf.DUMMYFUNCTION("""COMPUTED_VALUE"""),45218.0)</f>
        <v>45218</v>
      </c>
      <c r="AM54" s="18"/>
      <c r="AN54" s="5">
        <f>IFERROR(__xludf.DUMMYFUNCTION("""COMPUTED_VALUE"""),45219.0)</f>
        <v>45219</v>
      </c>
      <c r="AO54" s="18"/>
      <c r="AP54" s="5">
        <f>IFERROR(__xludf.DUMMYFUNCTION("""COMPUTED_VALUE"""),45220.0)</f>
        <v>45220</v>
      </c>
      <c r="AQ54" s="18"/>
      <c r="AR54" s="5">
        <f>IFERROR(__xludf.DUMMYFUNCTION("""COMPUTED_VALUE"""),45221.0)</f>
        <v>45221</v>
      </c>
      <c r="AS54" s="18"/>
      <c r="AT54" s="5">
        <f>IFERROR(__xludf.DUMMYFUNCTION("""COMPUTED_VALUE"""),45222.0)</f>
        <v>45222</v>
      </c>
      <c r="AU54" s="18"/>
      <c r="AV54" s="5">
        <f>IFERROR(__xludf.DUMMYFUNCTION("""COMPUTED_VALUE"""),45223.0)</f>
        <v>45223</v>
      </c>
      <c r="AW54" s="18"/>
      <c r="AX54" s="5">
        <f>IFERROR(__xludf.DUMMYFUNCTION("""COMPUTED_VALUE"""),45224.0)</f>
        <v>45224</v>
      </c>
      <c r="AY54" s="18"/>
      <c r="AZ54" s="5">
        <f>IFERROR(__xludf.DUMMYFUNCTION("""COMPUTED_VALUE"""),45225.0)</f>
        <v>45225</v>
      </c>
      <c r="BA54" s="18"/>
      <c r="BB54" s="5">
        <f>IFERROR(__xludf.DUMMYFUNCTION("""COMPUTED_VALUE"""),45226.0)</f>
        <v>45226</v>
      </c>
      <c r="BC54" s="18"/>
      <c r="BD54" s="5">
        <f>IFERROR(__xludf.DUMMYFUNCTION("""COMPUTED_VALUE"""),45227.0)</f>
        <v>45227</v>
      </c>
      <c r="BE54" s="18"/>
      <c r="BF54" s="5">
        <f>IFERROR(__xludf.DUMMYFUNCTION("""COMPUTED_VALUE"""),45228.0)</f>
        <v>45228</v>
      </c>
      <c r="BG54" s="18"/>
      <c r="BH54" s="5">
        <f>IFERROR(__xludf.DUMMYFUNCTION("""COMPUTED_VALUE"""),45229.0)</f>
        <v>45229</v>
      </c>
      <c r="BI54" s="18"/>
      <c r="BJ54" s="5">
        <f>IFERROR(__xludf.DUMMYFUNCTION("""COMPUTED_VALUE"""),45230.0)</f>
        <v>45230</v>
      </c>
      <c r="BK54" s="18"/>
      <c r="BL54" s="7" t="str">
        <f>IFERROR(__xludf.DUMMYFUNCTION("""COMPUTED_VALUE"""),"HORAS EXTRA")</f>
        <v>HORAS EXTRA</v>
      </c>
    </row>
    <row r="5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10"/>
    </row>
    <row r="56" ht="79.5" customHeight="1">
      <c r="B56" s="11"/>
      <c r="D56" s="11"/>
      <c r="F56" s="11"/>
      <c r="H56" s="11"/>
      <c r="J56" s="11"/>
      <c r="L56" s="11"/>
      <c r="N56" s="11"/>
      <c r="P56" s="11"/>
      <c r="R56" s="11"/>
      <c r="T56" s="11"/>
      <c r="V56" s="11"/>
      <c r="X56" s="11"/>
      <c r="Z56" s="11"/>
      <c r="AB56" s="11"/>
      <c r="AD56" s="11"/>
      <c r="AF56" s="11"/>
      <c r="AH56" s="11"/>
      <c r="AJ56" s="11"/>
      <c r="AL56" s="11"/>
      <c r="AN56" s="11"/>
      <c r="AP56" s="11"/>
      <c r="AR56" s="11"/>
      <c r="AT56" s="11"/>
      <c r="AV56" s="11"/>
      <c r="AX56" s="11"/>
      <c r="AZ56" s="11"/>
      <c r="BB56" s="11"/>
      <c r="BD56" s="11"/>
      <c r="BF56" s="11"/>
      <c r="BH56" s="11"/>
      <c r="BJ56" s="11"/>
      <c r="BL56" s="10"/>
    </row>
    <row r="57">
      <c r="A57" s="12" t="str">
        <f>IFERROR(__xludf.DUMMYFUNCTION("""COMPUTED_VALUE"""),"HORAS EXTRA/PRIMA ALIMENTICIA")</f>
        <v>HORAS EXTRA/PRIMA ALIMENTICIA</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
        <f>IFERROR(__xludf.DUMMYFUNCTION("""COMPUTED_VALUE"""),0.0)</f>
        <v>0</v>
      </c>
    </row>
    <row r="58">
      <c r="A58" s="4" t="str">
        <f>IFERROR(__xludf.DUMMYFUNCTION("""COMPUTED_VALUE"""),"NOMBRE")</f>
        <v>NOMBRE</v>
      </c>
      <c r="B58" s="5">
        <f>IFERROR(__xludf.DUMMYFUNCTION("""COMPUTED_VALUE"""),45200.0)</f>
        <v>45200</v>
      </c>
      <c r="C58" s="6"/>
      <c r="D58" s="5">
        <f>IFERROR(__xludf.DUMMYFUNCTION("""COMPUTED_VALUE"""),45201.0)</f>
        <v>45201</v>
      </c>
      <c r="E58" s="6"/>
      <c r="F58" s="5">
        <f>IFERROR(__xludf.DUMMYFUNCTION("""COMPUTED_VALUE"""),45202.0)</f>
        <v>45202</v>
      </c>
      <c r="G58" s="6"/>
      <c r="H58" s="5">
        <f>IFERROR(__xludf.DUMMYFUNCTION("""COMPUTED_VALUE"""),45203.0)</f>
        <v>45203</v>
      </c>
      <c r="I58" s="6"/>
      <c r="J58" s="5">
        <f>IFERROR(__xludf.DUMMYFUNCTION("""COMPUTED_VALUE"""),45204.0)</f>
        <v>45204</v>
      </c>
      <c r="K58" s="6"/>
      <c r="L58" s="5">
        <f>IFERROR(__xludf.DUMMYFUNCTION("""COMPUTED_VALUE"""),45205.0)</f>
        <v>45205</v>
      </c>
      <c r="M58" s="6"/>
      <c r="N58" s="5">
        <f>IFERROR(__xludf.DUMMYFUNCTION("""COMPUTED_VALUE"""),45206.0)</f>
        <v>45206</v>
      </c>
      <c r="O58" s="18"/>
      <c r="P58" s="5">
        <f>IFERROR(__xludf.DUMMYFUNCTION("""COMPUTED_VALUE"""),45207.0)</f>
        <v>45207</v>
      </c>
      <c r="Q58" s="6"/>
      <c r="R58" s="5">
        <f>IFERROR(__xludf.DUMMYFUNCTION("""COMPUTED_VALUE"""),45208.0)</f>
        <v>45208</v>
      </c>
      <c r="S58" s="6"/>
      <c r="T58" s="5">
        <f>IFERROR(__xludf.DUMMYFUNCTION("""COMPUTED_VALUE"""),45209.0)</f>
        <v>45209</v>
      </c>
      <c r="U58" s="18"/>
      <c r="V58" s="5">
        <f>IFERROR(__xludf.DUMMYFUNCTION("""COMPUTED_VALUE"""),45210.0)</f>
        <v>45210</v>
      </c>
      <c r="W58" s="18"/>
      <c r="X58" s="5">
        <f>IFERROR(__xludf.DUMMYFUNCTION("""COMPUTED_VALUE"""),45211.0)</f>
        <v>45211</v>
      </c>
      <c r="Y58" s="18"/>
      <c r="Z58" s="5">
        <f>IFERROR(__xludf.DUMMYFUNCTION("""COMPUTED_VALUE"""),45212.0)</f>
        <v>45212</v>
      </c>
      <c r="AA58" s="18"/>
      <c r="AB58" s="5">
        <f>IFERROR(__xludf.DUMMYFUNCTION("""COMPUTED_VALUE"""),45213.0)</f>
        <v>45213</v>
      </c>
      <c r="AC58" s="18"/>
      <c r="AD58" s="5">
        <f>IFERROR(__xludf.DUMMYFUNCTION("""COMPUTED_VALUE"""),45214.0)</f>
        <v>45214</v>
      </c>
      <c r="AE58" s="18"/>
      <c r="AF58" s="5">
        <f>IFERROR(__xludf.DUMMYFUNCTION("""COMPUTED_VALUE"""),45215.0)</f>
        <v>45215</v>
      </c>
      <c r="AG58" s="18"/>
      <c r="AH58" s="5">
        <f>IFERROR(__xludf.DUMMYFUNCTION("""COMPUTED_VALUE"""),45216.0)</f>
        <v>45216</v>
      </c>
      <c r="AI58" s="18"/>
      <c r="AJ58" s="5">
        <f>IFERROR(__xludf.DUMMYFUNCTION("""COMPUTED_VALUE"""),45217.0)</f>
        <v>45217</v>
      </c>
      <c r="AK58" s="18"/>
      <c r="AL58" s="5">
        <f>IFERROR(__xludf.DUMMYFUNCTION("""COMPUTED_VALUE"""),45218.0)</f>
        <v>45218</v>
      </c>
      <c r="AM58" s="18"/>
      <c r="AN58" s="5">
        <f>IFERROR(__xludf.DUMMYFUNCTION("""COMPUTED_VALUE"""),45219.0)</f>
        <v>45219</v>
      </c>
      <c r="AO58" s="18"/>
      <c r="AP58" s="5">
        <f>IFERROR(__xludf.DUMMYFUNCTION("""COMPUTED_VALUE"""),45220.0)</f>
        <v>45220</v>
      </c>
      <c r="AQ58" s="18"/>
      <c r="AR58" s="5">
        <f>IFERROR(__xludf.DUMMYFUNCTION("""COMPUTED_VALUE"""),45221.0)</f>
        <v>45221</v>
      </c>
      <c r="AS58" s="18"/>
      <c r="AT58" s="5">
        <f>IFERROR(__xludf.DUMMYFUNCTION("""COMPUTED_VALUE"""),45222.0)</f>
        <v>45222</v>
      </c>
      <c r="AU58" s="18"/>
      <c r="AV58" s="5">
        <f>IFERROR(__xludf.DUMMYFUNCTION("""COMPUTED_VALUE"""),45223.0)</f>
        <v>45223</v>
      </c>
      <c r="AW58" s="18"/>
      <c r="AX58" s="5">
        <f>IFERROR(__xludf.DUMMYFUNCTION("""COMPUTED_VALUE"""),45224.0)</f>
        <v>45224</v>
      </c>
      <c r="AY58" s="18"/>
      <c r="AZ58" s="5">
        <f>IFERROR(__xludf.DUMMYFUNCTION("""COMPUTED_VALUE"""),45225.0)</f>
        <v>45225</v>
      </c>
      <c r="BA58" s="18"/>
      <c r="BB58" s="5">
        <f>IFERROR(__xludf.DUMMYFUNCTION("""COMPUTED_VALUE"""),45226.0)</f>
        <v>45226</v>
      </c>
      <c r="BC58" s="18"/>
      <c r="BD58" s="5">
        <f>IFERROR(__xludf.DUMMYFUNCTION("""COMPUTED_VALUE"""),45227.0)</f>
        <v>45227</v>
      </c>
      <c r="BE58" s="18"/>
      <c r="BF58" s="5">
        <f>IFERROR(__xludf.DUMMYFUNCTION("""COMPUTED_VALUE"""),45228.0)</f>
        <v>45228</v>
      </c>
      <c r="BG58" s="18"/>
      <c r="BH58" s="5">
        <f>IFERROR(__xludf.DUMMYFUNCTION("""COMPUTED_VALUE"""),45229.0)</f>
        <v>45229</v>
      </c>
      <c r="BI58" s="18"/>
      <c r="BJ58" s="5">
        <f>IFERROR(__xludf.DUMMYFUNCTION("""COMPUTED_VALUE"""),45230.0)</f>
        <v>45230</v>
      </c>
      <c r="BK58" s="18"/>
      <c r="BL58" s="7" t="str">
        <f>IFERROR(__xludf.DUMMYFUNCTION("""COMPUTED_VALUE"""),"HORAS EXTRA")</f>
        <v>HORAS EXTRA</v>
      </c>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10"/>
    </row>
    <row r="60" ht="79.5" customHeight="1">
      <c r="B60" s="11"/>
      <c r="D60" s="11"/>
      <c r="F60" s="11"/>
      <c r="H60" s="11"/>
      <c r="J60" s="11"/>
      <c r="L60" s="11"/>
      <c r="N60" s="11"/>
      <c r="P60" s="11"/>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0"/>
    </row>
    <row r="61">
      <c r="A61" s="12" t="str">
        <f>IFERROR(__xludf.DUMMYFUNCTION("""COMPUTED_VALUE"""),"HORAS EXTRA/PRIMA ALIMENTICIA")</f>
        <v>HORAS EXTRA/PRIMA ALIMENTICIA</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
        <f>IFERROR(__xludf.DUMMYFUNCTION("""COMPUTED_VALUE"""),0.0)</f>
        <v>0</v>
      </c>
    </row>
    <row r="62">
      <c r="A62" s="4" t="str">
        <f>IFERROR(__xludf.DUMMYFUNCTION("""COMPUTED_VALUE"""),"NOMBRE")</f>
        <v>NOMBRE</v>
      </c>
      <c r="B62" s="5">
        <f>IFERROR(__xludf.DUMMYFUNCTION("""COMPUTED_VALUE"""),45200.0)</f>
        <v>45200</v>
      </c>
      <c r="C62" s="6"/>
      <c r="D62" s="5">
        <f>IFERROR(__xludf.DUMMYFUNCTION("""COMPUTED_VALUE"""),45201.0)</f>
        <v>45201</v>
      </c>
      <c r="E62" s="6"/>
      <c r="F62" s="5">
        <f>IFERROR(__xludf.DUMMYFUNCTION("""COMPUTED_VALUE"""),45202.0)</f>
        <v>45202</v>
      </c>
      <c r="G62" s="6"/>
      <c r="H62" s="5">
        <f>IFERROR(__xludf.DUMMYFUNCTION("""COMPUTED_VALUE"""),45203.0)</f>
        <v>45203</v>
      </c>
      <c r="I62" s="6"/>
      <c r="J62" s="5">
        <f>IFERROR(__xludf.DUMMYFUNCTION("""COMPUTED_VALUE"""),45204.0)</f>
        <v>45204</v>
      </c>
      <c r="K62" s="6"/>
      <c r="L62" s="5">
        <f>IFERROR(__xludf.DUMMYFUNCTION("""COMPUTED_VALUE"""),45205.0)</f>
        <v>45205</v>
      </c>
      <c r="M62" s="6"/>
      <c r="N62" s="5">
        <f>IFERROR(__xludf.DUMMYFUNCTION("""COMPUTED_VALUE"""),45206.0)</f>
        <v>45206</v>
      </c>
      <c r="O62" s="18"/>
      <c r="P62" s="5">
        <f>IFERROR(__xludf.DUMMYFUNCTION("""COMPUTED_VALUE"""),45207.0)</f>
        <v>45207</v>
      </c>
      <c r="Q62" s="6"/>
      <c r="R62" s="5">
        <f>IFERROR(__xludf.DUMMYFUNCTION("""COMPUTED_VALUE"""),45208.0)</f>
        <v>45208</v>
      </c>
      <c r="S62" s="6"/>
      <c r="T62" s="5">
        <f>IFERROR(__xludf.DUMMYFUNCTION("""COMPUTED_VALUE"""),45209.0)</f>
        <v>45209</v>
      </c>
      <c r="U62" s="18"/>
      <c r="V62" s="5">
        <f>IFERROR(__xludf.DUMMYFUNCTION("""COMPUTED_VALUE"""),45210.0)</f>
        <v>45210</v>
      </c>
      <c r="W62" s="18"/>
      <c r="X62" s="5">
        <f>IFERROR(__xludf.DUMMYFUNCTION("""COMPUTED_VALUE"""),45211.0)</f>
        <v>45211</v>
      </c>
      <c r="Y62" s="18"/>
      <c r="Z62" s="5">
        <f>IFERROR(__xludf.DUMMYFUNCTION("""COMPUTED_VALUE"""),45212.0)</f>
        <v>45212</v>
      </c>
      <c r="AA62" s="18"/>
      <c r="AB62" s="5">
        <f>IFERROR(__xludf.DUMMYFUNCTION("""COMPUTED_VALUE"""),45213.0)</f>
        <v>45213</v>
      </c>
      <c r="AC62" s="18"/>
      <c r="AD62" s="5">
        <f>IFERROR(__xludf.DUMMYFUNCTION("""COMPUTED_VALUE"""),45214.0)</f>
        <v>45214</v>
      </c>
      <c r="AE62" s="18"/>
      <c r="AF62" s="5">
        <f>IFERROR(__xludf.DUMMYFUNCTION("""COMPUTED_VALUE"""),45215.0)</f>
        <v>45215</v>
      </c>
      <c r="AG62" s="18"/>
      <c r="AH62" s="5">
        <f>IFERROR(__xludf.DUMMYFUNCTION("""COMPUTED_VALUE"""),45216.0)</f>
        <v>45216</v>
      </c>
      <c r="AI62" s="18"/>
      <c r="AJ62" s="5">
        <f>IFERROR(__xludf.DUMMYFUNCTION("""COMPUTED_VALUE"""),45217.0)</f>
        <v>45217</v>
      </c>
      <c r="AK62" s="18"/>
      <c r="AL62" s="5">
        <f>IFERROR(__xludf.DUMMYFUNCTION("""COMPUTED_VALUE"""),45218.0)</f>
        <v>45218</v>
      </c>
      <c r="AM62" s="18"/>
      <c r="AN62" s="5">
        <f>IFERROR(__xludf.DUMMYFUNCTION("""COMPUTED_VALUE"""),45219.0)</f>
        <v>45219</v>
      </c>
      <c r="AO62" s="18"/>
      <c r="AP62" s="5">
        <f>IFERROR(__xludf.DUMMYFUNCTION("""COMPUTED_VALUE"""),45220.0)</f>
        <v>45220</v>
      </c>
      <c r="AQ62" s="18"/>
      <c r="AR62" s="5">
        <f>IFERROR(__xludf.DUMMYFUNCTION("""COMPUTED_VALUE"""),45221.0)</f>
        <v>45221</v>
      </c>
      <c r="AS62" s="18"/>
      <c r="AT62" s="5">
        <f>IFERROR(__xludf.DUMMYFUNCTION("""COMPUTED_VALUE"""),45222.0)</f>
        <v>45222</v>
      </c>
      <c r="AU62" s="18"/>
      <c r="AV62" s="5">
        <f>IFERROR(__xludf.DUMMYFUNCTION("""COMPUTED_VALUE"""),45223.0)</f>
        <v>45223</v>
      </c>
      <c r="AW62" s="18"/>
      <c r="AX62" s="5">
        <f>IFERROR(__xludf.DUMMYFUNCTION("""COMPUTED_VALUE"""),45224.0)</f>
        <v>45224</v>
      </c>
      <c r="AY62" s="18"/>
      <c r="AZ62" s="5">
        <f>IFERROR(__xludf.DUMMYFUNCTION("""COMPUTED_VALUE"""),45225.0)</f>
        <v>45225</v>
      </c>
      <c r="BA62" s="18"/>
      <c r="BB62" s="5">
        <f>IFERROR(__xludf.DUMMYFUNCTION("""COMPUTED_VALUE"""),45226.0)</f>
        <v>45226</v>
      </c>
      <c r="BC62" s="18"/>
      <c r="BD62" s="5">
        <f>IFERROR(__xludf.DUMMYFUNCTION("""COMPUTED_VALUE"""),45227.0)</f>
        <v>45227</v>
      </c>
      <c r="BE62" s="18"/>
      <c r="BF62" s="5">
        <f>IFERROR(__xludf.DUMMYFUNCTION("""COMPUTED_VALUE"""),45228.0)</f>
        <v>45228</v>
      </c>
      <c r="BG62" s="18"/>
      <c r="BH62" s="5">
        <f>IFERROR(__xludf.DUMMYFUNCTION("""COMPUTED_VALUE"""),45229.0)</f>
        <v>45229</v>
      </c>
      <c r="BI62" s="18"/>
      <c r="BJ62" s="5">
        <f>IFERROR(__xludf.DUMMYFUNCTION("""COMPUTED_VALUE"""),45230.0)</f>
        <v>45230</v>
      </c>
      <c r="BK62" s="18"/>
      <c r="BL62" s="7" t="str">
        <f>IFERROR(__xludf.DUMMYFUNCTION("""COMPUTED_VALUE"""),"HORAS EXTRA")</f>
        <v>HORAS EXTRA</v>
      </c>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10"/>
    </row>
    <row r="64" ht="79.5" customHeight="1">
      <c r="B64" s="11"/>
      <c r="D64" s="11"/>
      <c r="F64" s="11"/>
      <c r="H64" s="11"/>
      <c r="J64" s="11"/>
      <c r="L64" s="11"/>
      <c r="N64" s="11"/>
      <c r="P64" s="11"/>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0"/>
    </row>
    <row r="65">
      <c r="A65" s="12" t="str">
        <f>IFERROR(__xludf.DUMMYFUNCTION("""COMPUTED_VALUE"""),"HORAS EXTRA/PRIMA ALIMENTICIA")</f>
        <v>HORAS EXTRA/PRIMA ALIMENTICIA</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
        <f>IFERROR(__xludf.DUMMYFUNCTION("""COMPUTED_VALUE"""),0.0)</f>
        <v>0</v>
      </c>
    </row>
    <row r="66">
      <c r="A66" s="4" t="str">
        <f>IFERROR(__xludf.DUMMYFUNCTION("""COMPUTED_VALUE"""),"NOMBRE")</f>
        <v>NOMBRE</v>
      </c>
      <c r="B66" s="5">
        <f>IFERROR(__xludf.DUMMYFUNCTION("""COMPUTED_VALUE"""),45200.0)</f>
        <v>45200</v>
      </c>
      <c r="C66" s="6"/>
      <c r="D66" s="5">
        <f>IFERROR(__xludf.DUMMYFUNCTION("""COMPUTED_VALUE"""),45201.0)</f>
        <v>45201</v>
      </c>
      <c r="E66" s="6"/>
      <c r="F66" s="5">
        <f>IFERROR(__xludf.DUMMYFUNCTION("""COMPUTED_VALUE"""),45202.0)</f>
        <v>45202</v>
      </c>
      <c r="G66" s="6"/>
      <c r="H66" s="5">
        <f>IFERROR(__xludf.DUMMYFUNCTION("""COMPUTED_VALUE"""),45203.0)</f>
        <v>45203</v>
      </c>
      <c r="I66" s="6"/>
      <c r="J66" s="5">
        <f>IFERROR(__xludf.DUMMYFUNCTION("""COMPUTED_VALUE"""),45204.0)</f>
        <v>45204</v>
      </c>
      <c r="K66" s="6"/>
      <c r="L66" s="5">
        <f>IFERROR(__xludf.DUMMYFUNCTION("""COMPUTED_VALUE"""),45205.0)</f>
        <v>45205</v>
      </c>
      <c r="M66" s="6"/>
      <c r="N66" s="5">
        <f>IFERROR(__xludf.DUMMYFUNCTION("""COMPUTED_VALUE"""),45206.0)</f>
        <v>45206</v>
      </c>
      <c r="O66" s="18"/>
      <c r="P66" s="5">
        <f>IFERROR(__xludf.DUMMYFUNCTION("""COMPUTED_VALUE"""),45207.0)</f>
        <v>45207</v>
      </c>
      <c r="Q66" s="6"/>
      <c r="R66" s="5">
        <f>IFERROR(__xludf.DUMMYFUNCTION("""COMPUTED_VALUE"""),45208.0)</f>
        <v>45208</v>
      </c>
      <c r="S66" s="6"/>
      <c r="T66" s="5">
        <f>IFERROR(__xludf.DUMMYFUNCTION("""COMPUTED_VALUE"""),45209.0)</f>
        <v>45209</v>
      </c>
      <c r="U66" s="18"/>
      <c r="V66" s="5">
        <f>IFERROR(__xludf.DUMMYFUNCTION("""COMPUTED_VALUE"""),45210.0)</f>
        <v>45210</v>
      </c>
      <c r="W66" s="18"/>
      <c r="X66" s="5">
        <f>IFERROR(__xludf.DUMMYFUNCTION("""COMPUTED_VALUE"""),45211.0)</f>
        <v>45211</v>
      </c>
      <c r="Y66" s="18"/>
      <c r="Z66" s="5">
        <f>IFERROR(__xludf.DUMMYFUNCTION("""COMPUTED_VALUE"""),45212.0)</f>
        <v>45212</v>
      </c>
      <c r="AA66" s="18"/>
      <c r="AB66" s="5">
        <f>IFERROR(__xludf.DUMMYFUNCTION("""COMPUTED_VALUE"""),45213.0)</f>
        <v>45213</v>
      </c>
      <c r="AC66" s="18"/>
      <c r="AD66" s="5">
        <f>IFERROR(__xludf.DUMMYFUNCTION("""COMPUTED_VALUE"""),45214.0)</f>
        <v>45214</v>
      </c>
      <c r="AE66" s="18"/>
      <c r="AF66" s="5">
        <f>IFERROR(__xludf.DUMMYFUNCTION("""COMPUTED_VALUE"""),45215.0)</f>
        <v>45215</v>
      </c>
      <c r="AG66" s="18"/>
      <c r="AH66" s="5">
        <f>IFERROR(__xludf.DUMMYFUNCTION("""COMPUTED_VALUE"""),45216.0)</f>
        <v>45216</v>
      </c>
      <c r="AI66" s="18"/>
      <c r="AJ66" s="5">
        <f>IFERROR(__xludf.DUMMYFUNCTION("""COMPUTED_VALUE"""),45217.0)</f>
        <v>45217</v>
      </c>
      <c r="AK66" s="18"/>
      <c r="AL66" s="5">
        <f>IFERROR(__xludf.DUMMYFUNCTION("""COMPUTED_VALUE"""),45218.0)</f>
        <v>45218</v>
      </c>
      <c r="AM66" s="18"/>
      <c r="AN66" s="5">
        <f>IFERROR(__xludf.DUMMYFUNCTION("""COMPUTED_VALUE"""),45219.0)</f>
        <v>45219</v>
      </c>
      <c r="AO66" s="18"/>
      <c r="AP66" s="5">
        <f>IFERROR(__xludf.DUMMYFUNCTION("""COMPUTED_VALUE"""),45220.0)</f>
        <v>45220</v>
      </c>
      <c r="AQ66" s="18"/>
      <c r="AR66" s="5">
        <f>IFERROR(__xludf.DUMMYFUNCTION("""COMPUTED_VALUE"""),45221.0)</f>
        <v>45221</v>
      </c>
      <c r="AS66" s="18"/>
      <c r="AT66" s="5">
        <f>IFERROR(__xludf.DUMMYFUNCTION("""COMPUTED_VALUE"""),45222.0)</f>
        <v>45222</v>
      </c>
      <c r="AU66" s="18"/>
      <c r="AV66" s="5">
        <f>IFERROR(__xludf.DUMMYFUNCTION("""COMPUTED_VALUE"""),45223.0)</f>
        <v>45223</v>
      </c>
      <c r="AW66" s="18"/>
      <c r="AX66" s="5">
        <f>IFERROR(__xludf.DUMMYFUNCTION("""COMPUTED_VALUE"""),45224.0)</f>
        <v>45224</v>
      </c>
      <c r="AY66" s="18"/>
      <c r="AZ66" s="5">
        <f>IFERROR(__xludf.DUMMYFUNCTION("""COMPUTED_VALUE"""),45225.0)</f>
        <v>45225</v>
      </c>
      <c r="BA66" s="18"/>
      <c r="BB66" s="5">
        <f>IFERROR(__xludf.DUMMYFUNCTION("""COMPUTED_VALUE"""),45226.0)</f>
        <v>45226</v>
      </c>
      <c r="BC66" s="18"/>
      <c r="BD66" s="5">
        <f>IFERROR(__xludf.DUMMYFUNCTION("""COMPUTED_VALUE"""),45227.0)</f>
        <v>45227</v>
      </c>
      <c r="BE66" s="18"/>
      <c r="BF66" s="5">
        <f>IFERROR(__xludf.DUMMYFUNCTION("""COMPUTED_VALUE"""),45228.0)</f>
        <v>45228</v>
      </c>
      <c r="BG66" s="18"/>
      <c r="BH66" s="5">
        <f>IFERROR(__xludf.DUMMYFUNCTION("""COMPUTED_VALUE"""),45229.0)</f>
        <v>45229</v>
      </c>
      <c r="BI66" s="18"/>
      <c r="BJ66" s="5">
        <f>IFERROR(__xludf.DUMMYFUNCTION("""COMPUTED_VALUE"""),45230.0)</f>
        <v>45230</v>
      </c>
      <c r="BK66" s="18"/>
      <c r="BL66" s="7" t="str">
        <f>IFERROR(__xludf.DUMMYFUNCTION("""COMPUTED_VALUE"""),"HORAS EXTRA")</f>
        <v>HORAS EXTRA</v>
      </c>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0"/>
    </row>
    <row r="68" ht="79.5" customHeight="1">
      <c r="B68" s="11"/>
      <c r="D68" s="11"/>
      <c r="F68" s="11"/>
      <c r="H68" s="11"/>
      <c r="J68" s="11"/>
      <c r="L68" s="11"/>
      <c r="N68" s="11"/>
      <c r="P68" s="11"/>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0"/>
    </row>
    <row r="69">
      <c r="A69" s="12" t="str">
        <f>IFERROR(__xludf.DUMMYFUNCTION("""COMPUTED_VALUE"""),"HORAS EXTRA/PRIMA ALIMENTICIA")</f>
        <v>HORAS EXTRA/PRIMA ALIMENTICIA</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
        <f>IFERROR(__xludf.DUMMYFUNCTION("""COMPUTED_VALUE"""),0.0)</f>
        <v>0</v>
      </c>
    </row>
    <row r="70">
      <c r="A70" s="4" t="str">
        <f>IFERROR(__xludf.DUMMYFUNCTION("""COMPUTED_VALUE"""),"NOMBRE")</f>
        <v>NOMBRE</v>
      </c>
      <c r="B70" s="5">
        <f>IFERROR(__xludf.DUMMYFUNCTION("""COMPUTED_VALUE"""),45200.0)</f>
        <v>45200</v>
      </c>
      <c r="C70" s="6"/>
      <c r="D70" s="5">
        <f>IFERROR(__xludf.DUMMYFUNCTION("""COMPUTED_VALUE"""),45201.0)</f>
        <v>45201</v>
      </c>
      <c r="E70" s="6"/>
      <c r="F70" s="5">
        <f>IFERROR(__xludf.DUMMYFUNCTION("""COMPUTED_VALUE"""),45202.0)</f>
        <v>45202</v>
      </c>
      <c r="G70" s="6"/>
      <c r="H70" s="5">
        <f>IFERROR(__xludf.DUMMYFUNCTION("""COMPUTED_VALUE"""),45203.0)</f>
        <v>45203</v>
      </c>
      <c r="I70" s="6"/>
      <c r="J70" s="5">
        <f>IFERROR(__xludf.DUMMYFUNCTION("""COMPUTED_VALUE"""),45204.0)</f>
        <v>45204</v>
      </c>
      <c r="K70" s="6"/>
      <c r="L70" s="5">
        <f>IFERROR(__xludf.DUMMYFUNCTION("""COMPUTED_VALUE"""),45205.0)</f>
        <v>45205</v>
      </c>
      <c r="M70" s="6"/>
      <c r="N70" s="5">
        <f>IFERROR(__xludf.DUMMYFUNCTION("""COMPUTED_VALUE"""),45206.0)</f>
        <v>45206</v>
      </c>
      <c r="O70" s="18"/>
      <c r="P70" s="5">
        <f>IFERROR(__xludf.DUMMYFUNCTION("""COMPUTED_VALUE"""),45207.0)</f>
        <v>45207</v>
      </c>
      <c r="Q70" s="6"/>
      <c r="R70" s="5">
        <f>IFERROR(__xludf.DUMMYFUNCTION("""COMPUTED_VALUE"""),45208.0)</f>
        <v>45208</v>
      </c>
      <c r="S70" s="6"/>
      <c r="T70" s="5">
        <f>IFERROR(__xludf.DUMMYFUNCTION("""COMPUTED_VALUE"""),45209.0)</f>
        <v>45209</v>
      </c>
      <c r="U70" s="18"/>
      <c r="V70" s="5">
        <f>IFERROR(__xludf.DUMMYFUNCTION("""COMPUTED_VALUE"""),45210.0)</f>
        <v>45210</v>
      </c>
      <c r="W70" s="18"/>
      <c r="X70" s="5">
        <f>IFERROR(__xludf.DUMMYFUNCTION("""COMPUTED_VALUE"""),45211.0)</f>
        <v>45211</v>
      </c>
      <c r="Y70" s="18"/>
      <c r="Z70" s="5">
        <f>IFERROR(__xludf.DUMMYFUNCTION("""COMPUTED_VALUE"""),45212.0)</f>
        <v>45212</v>
      </c>
      <c r="AA70" s="18"/>
      <c r="AB70" s="5">
        <f>IFERROR(__xludf.DUMMYFUNCTION("""COMPUTED_VALUE"""),45213.0)</f>
        <v>45213</v>
      </c>
      <c r="AC70" s="18"/>
      <c r="AD70" s="5">
        <f>IFERROR(__xludf.DUMMYFUNCTION("""COMPUTED_VALUE"""),45214.0)</f>
        <v>45214</v>
      </c>
      <c r="AE70" s="18"/>
      <c r="AF70" s="5">
        <f>IFERROR(__xludf.DUMMYFUNCTION("""COMPUTED_VALUE"""),45215.0)</f>
        <v>45215</v>
      </c>
      <c r="AG70" s="18"/>
      <c r="AH70" s="5">
        <f>IFERROR(__xludf.DUMMYFUNCTION("""COMPUTED_VALUE"""),45216.0)</f>
        <v>45216</v>
      </c>
      <c r="AI70" s="18"/>
      <c r="AJ70" s="5">
        <f>IFERROR(__xludf.DUMMYFUNCTION("""COMPUTED_VALUE"""),45217.0)</f>
        <v>45217</v>
      </c>
      <c r="AK70" s="18"/>
      <c r="AL70" s="5">
        <f>IFERROR(__xludf.DUMMYFUNCTION("""COMPUTED_VALUE"""),45218.0)</f>
        <v>45218</v>
      </c>
      <c r="AM70" s="18"/>
      <c r="AN70" s="5">
        <f>IFERROR(__xludf.DUMMYFUNCTION("""COMPUTED_VALUE"""),45219.0)</f>
        <v>45219</v>
      </c>
      <c r="AO70" s="18"/>
      <c r="AP70" s="5">
        <f>IFERROR(__xludf.DUMMYFUNCTION("""COMPUTED_VALUE"""),45220.0)</f>
        <v>45220</v>
      </c>
      <c r="AQ70" s="18"/>
      <c r="AR70" s="5">
        <f>IFERROR(__xludf.DUMMYFUNCTION("""COMPUTED_VALUE"""),45221.0)</f>
        <v>45221</v>
      </c>
      <c r="AS70" s="18"/>
      <c r="AT70" s="5">
        <f>IFERROR(__xludf.DUMMYFUNCTION("""COMPUTED_VALUE"""),45222.0)</f>
        <v>45222</v>
      </c>
      <c r="AU70" s="18"/>
      <c r="AV70" s="5">
        <f>IFERROR(__xludf.DUMMYFUNCTION("""COMPUTED_VALUE"""),45223.0)</f>
        <v>45223</v>
      </c>
      <c r="AW70" s="18"/>
      <c r="AX70" s="5">
        <f>IFERROR(__xludf.DUMMYFUNCTION("""COMPUTED_VALUE"""),45224.0)</f>
        <v>45224</v>
      </c>
      <c r="AY70" s="18"/>
      <c r="AZ70" s="5">
        <f>IFERROR(__xludf.DUMMYFUNCTION("""COMPUTED_VALUE"""),45225.0)</f>
        <v>45225</v>
      </c>
      <c r="BA70" s="18"/>
      <c r="BB70" s="5">
        <f>IFERROR(__xludf.DUMMYFUNCTION("""COMPUTED_VALUE"""),45226.0)</f>
        <v>45226</v>
      </c>
      <c r="BC70" s="18"/>
      <c r="BD70" s="5">
        <f>IFERROR(__xludf.DUMMYFUNCTION("""COMPUTED_VALUE"""),45227.0)</f>
        <v>45227</v>
      </c>
      <c r="BE70" s="18"/>
      <c r="BF70" s="5">
        <f>IFERROR(__xludf.DUMMYFUNCTION("""COMPUTED_VALUE"""),45228.0)</f>
        <v>45228</v>
      </c>
      <c r="BG70" s="18"/>
      <c r="BH70" s="5">
        <f>IFERROR(__xludf.DUMMYFUNCTION("""COMPUTED_VALUE"""),45229.0)</f>
        <v>45229</v>
      </c>
      <c r="BI70" s="18"/>
      <c r="BJ70" s="5">
        <f>IFERROR(__xludf.DUMMYFUNCTION("""COMPUTED_VALUE"""),45230.0)</f>
        <v>45230</v>
      </c>
      <c r="BK70" s="18"/>
      <c r="BL70" s="7" t="str">
        <f>IFERROR(__xludf.DUMMYFUNCTION("""COMPUTED_VALUE"""),"HORAS EXTRA")</f>
        <v>HORAS EXTRA</v>
      </c>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10"/>
    </row>
    <row r="72" ht="79.5" customHeight="1">
      <c r="B72" s="11"/>
      <c r="D72" s="11"/>
      <c r="F72" s="11"/>
      <c r="H72" s="11"/>
      <c r="J72" s="11"/>
      <c r="L72" s="11"/>
      <c r="N72" s="11"/>
      <c r="P72" s="11"/>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0"/>
    </row>
    <row r="73">
      <c r="A73" s="12" t="str">
        <f>IFERROR(__xludf.DUMMYFUNCTION("""COMPUTED_VALUE"""),"HORAS EXTRA/PRIMA ALIMENTICIA")</f>
        <v>HORAS EXTRA/PRIMA ALIMENTICIA</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
        <f>IFERROR(__xludf.DUMMYFUNCTION("""COMPUTED_VALUE"""),0.0)</f>
        <v>0</v>
      </c>
    </row>
    <row r="74">
      <c r="A74" s="4" t="str">
        <f>IFERROR(__xludf.DUMMYFUNCTION("""COMPUTED_VALUE"""),"NOMBRE")</f>
        <v>NOMBRE</v>
      </c>
      <c r="B74" s="5">
        <f>IFERROR(__xludf.DUMMYFUNCTION("""COMPUTED_VALUE"""),45200.0)</f>
        <v>45200</v>
      </c>
      <c r="C74" s="6"/>
      <c r="D74" s="5">
        <f>IFERROR(__xludf.DUMMYFUNCTION("""COMPUTED_VALUE"""),45201.0)</f>
        <v>45201</v>
      </c>
      <c r="E74" s="6"/>
      <c r="F74" s="5">
        <f>IFERROR(__xludf.DUMMYFUNCTION("""COMPUTED_VALUE"""),45202.0)</f>
        <v>45202</v>
      </c>
      <c r="G74" s="6"/>
      <c r="H74" s="5">
        <f>IFERROR(__xludf.DUMMYFUNCTION("""COMPUTED_VALUE"""),45203.0)</f>
        <v>45203</v>
      </c>
      <c r="I74" s="6"/>
      <c r="J74" s="5">
        <f>IFERROR(__xludf.DUMMYFUNCTION("""COMPUTED_VALUE"""),45204.0)</f>
        <v>45204</v>
      </c>
      <c r="K74" s="6"/>
      <c r="L74" s="5">
        <f>IFERROR(__xludf.DUMMYFUNCTION("""COMPUTED_VALUE"""),45205.0)</f>
        <v>45205</v>
      </c>
      <c r="M74" s="6"/>
      <c r="N74" s="5">
        <f>IFERROR(__xludf.DUMMYFUNCTION("""COMPUTED_VALUE"""),45206.0)</f>
        <v>45206</v>
      </c>
      <c r="O74" s="18"/>
      <c r="P74" s="5">
        <f>IFERROR(__xludf.DUMMYFUNCTION("""COMPUTED_VALUE"""),45207.0)</f>
        <v>45207</v>
      </c>
      <c r="Q74" s="6"/>
      <c r="R74" s="5">
        <f>IFERROR(__xludf.DUMMYFUNCTION("""COMPUTED_VALUE"""),45208.0)</f>
        <v>45208</v>
      </c>
      <c r="S74" s="6"/>
      <c r="T74" s="5">
        <f>IFERROR(__xludf.DUMMYFUNCTION("""COMPUTED_VALUE"""),45209.0)</f>
        <v>45209</v>
      </c>
      <c r="U74" s="18"/>
      <c r="V74" s="5">
        <f>IFERROR(__xludf.DUMMYFUNCTION("""COMPUTED_VALUE"""),45210.0)</f>
        <v>45210</v>
      </c>
      <c r="W74" s="18"/>
      <c r="X74" s="5">
        <f>IFERROR(__xludf.DUMMYFUNCTION("""COMPUTED_VALUE"""),45211.0)</f>
        <v>45211</v>
      </c>
      <c r="Y74" s="18"/>
      <c r="Z74" s="5">
        <f>IFERROR(__xludf.DUMMYFUNCTION("""COMPUTED_VALUE"""),45212.0)</f>
        <v>45212</v>
      </c>
      <c r="AA74" s="18"/>
      <c r="AB74" s="5">
        <f>IFERROR(__xludf.DUMMYFUNCTION("""COMPUTED_VALUE"""),45213.0)</f>
        <v>45213</v>
      </c>
      <c r="AC74" s="18"/>
      <c r="AD74" s="5">
        <f>IFERROR(__xludf.DUMMYFUNCTION("""COMPUTED_VALUE"""),45214.0)</f>
        <v>45214</v>
      </c>
      <c r="AE74" s="18"/>
      <c r="AF74" s="5">
        <f>IFERROR(__xludf.DUMMYFUNCTION("""COMPUTED_VALUE"""),45215.0)</f>
        <v>45215</v>
      </c>
      <c r="AG74" s="18"/>
      <c r="AH74" s="5">
        <f>IFERROR(__xludf.DUMMYFUNCTION("""COMPUTED_VALUE"""),45216.0)</f>
        <v>45216</v>
      </c>
      <c r="AI74" s="18"/>
      <c r="AJ74" s="5">
        <f>IFERROR(__xludf.DUMMYFUNCTION("""COMPUTED_VALUE"""),45217.0)</f>
        <v>45217</v>
      </c>
      <c r="AK74" s="18"/>
      <c r="AL74" s="5">
        <f>IFERROR(__xludf.DUMMYFUNCTION("""COMPUTED_VALUE"""),45218.0)</f>
        <v>45218</v>
      </c>
      <c r="AM74" s="18"/>
      <c r="AN74" s="5">
        <f>IFERROR(__xludf.DUMMYFUNCTION("""COMPUTED_VALUE"""),45219.0)</f>
        <v>45219</v>
      </c>
      <c r="AO74" s="18"/>
      <c r="AP74" s="5">
        <f>IFERROR(__xludf.DUMMYFUNCTION("""COMPUTED_VALUE"""),45220.0)</f>
        <v>45220</v>
      </c>
      <c r="AQ74" s="18"/>
      <c r="AR74" s="5">
        <f>IFERROR(__xludf.DUMMYFUNCTION("""COMPUTED_VALUE"""),45221.0)</f>
        <v>45221</v>
      </c>
      <c r="AS74" s="18"/>
      <c r="AT74" s="5">
        <f>IFERROR(__xludf.DUMMYFUNCTION("""COMPUTED_VALUE"""),45222.0)</f>
        <v>45222</v>
      </c>
      <c r="AU74" s="18"/>
      <c r="AV74" s="5">
        <f>IFERROR(__xludf.DUMMYFUNCTION("""COMPUTED_VALUE"""),45223.0)</f>
        <v>45223</v>
      </c>
      <c r="AW74" s="18"/>
      <c r="AX74" s="5">
        <f>IFERROR(__xludf.DUMMYFUNCTION("""COMPUTED_VALUE"""),45224.0)</f>
        <v>45224</v>
      </c>
      <c r="AY74" s="18"/>
      <c r="AZ74" s="5">
        <f>IFERROR(__xludf.DUMMYFUNCTION("""COMPUTED_VALUE"""),45225.0)</f>
        <v>45225</v>
      </c>
      <c r="BA74" s="18"/>
      <c r="BB74" s="5">
        <f>IFERROR(__xludf.DUMMYFUNCTION("""COMPUTED_VALUE"""),45226.0)</f>
        <v>45226</v>
      </c>
      <c r="BC74" s="18"/>
      <c r="BD74" s="5">
        <f>IFERROR(__xludf.DUMMYFUNCTION("""COMPUTED_VALUE"""),45227.0)</f>
        <v>45227</v>
      </c>
      <c r="BE74" s="18"/>
      <c r="BF74" s="5">
        <f>IFERROR(__xludf.DUMMYFUNCTION("""COMPUTED_VALUE"""),45228.0)</f>
        <v>45228</v>
      </c>
      <c r="BG74" s="18"/>
      <c r="BH74" s="5">
        <f>IFERROR(__xludf.DUMMYFUNCTION("""COMPUTED_VALUE"""),45229.0)</f>
        <v>45229</v>
      </c>
      <c r="BI74" s="18"/>
      <c r="BJ74" s="5">
        <f>IFERROR(__xludf.DUMMYFUNCTION("""COMPUTED_VALUE"""),45230.0)</f>
        <v>45230</v>
      </c>
      <c r="BK74" s="18"/>
      <c r="BL74" s="7" t="str">
        <f>IFERROR(__xludf.DUMMYFUNCTION("""COMPUTED_VALUE"""),"HORAS EXTRA")</f>
        <v>HORAS EXTRA</v>
      </c>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10"/>
    </row>
    <row r="76" ht="79.5" customHeight="1">
      <c r="B76" s="11"/>
      <c r="D76" s="11"/>
      <c r="F76" s="11"/>
      <c r="H76" s="11"/>
      <c r="J76" s="11"/>
      <c r="L76" s="11"/>
      <c r="N76" s="11"/>
      <c r="P76" s="11"/>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0"/>
    </row>
    <row r="77">
      <c r="A77" s="12" t="str">
        <f>IFERROR(__xludf.DUMMYFUNCTION("""COMPUTED_VALUE"""),"HORAS EXTRA/PRIMA ALIMENTICIA")</f>
        <v>HORAS EXTRA/PRIMA ALIMENTICIA</v>
      </c>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
        <f>IFERROR(__xludf.DUMMYFUNCTION("""COMPUTED_VALUE"""),0.0)</f>
        <v>0</v>
      </c>
    </row>
    <row r="78">
      <c r="A78" s="4" t="str">
        <f>IFERROR(__xludf.DUMMYFUNCTION("""COMPUTED_VALUE"""),"NOMBRE")</f>
        <v>NOMBRE</v>
      </c>
      <c r="B78" s="5">
        <f>IFERROR(__xludf.DUMMYFUNCTION("""COMPUTED_VALUE"""),45200.0)</f>
        <v>45200</v>
      </c>
      <c r="C78" s="6"/>
      <c r="D78" s="5">
        <f>IFERROR(__xludf.DUMMYFUNCTION("""COMPUTED_VALUE"""),45201.0)</f>
        <v>45201</v>
      </c>
      <c r="E78" s="6"/>
      <c r="F78" s="5">
        <f>IFERROR(__xludf.DUMMYFUNCTION("""COMPUTED_VALUE"""),45202.0)</f>
        <v>45202</v>
      </c>
      <c r="G78" s="6"/>
      <c r="H78" s="5">
        <f>IFERROR(__xludf.DUMMYFUNCTION("""COMPUTED_VALUE"""),45203.0)</f>
        <v>45203</v>
      </c>
      <c r="I78" s="6"/>
      <c r="J78" s="5">
        <f>IFERROR(__xludf.DUMMYFUNCTION("""COMPUTED_VALUE"""),45204.0)</f>
        <v>45204</v>
      </c>
      <c r="K78" s="6"/>
      <c r="L78" s="5">
        <f>IFERROR(__xludf.DUMMYFUNCTION("""COMPUTED_VALUE"""),45205.0)</f>
        <v>45205</v>
      </c>
      <c r="M78" s="6"/>
      <c r="N78" s="5">
        <f>IFERROR(__xludf.DUMMYFUNCTION("""COMPUTED_VALUE"""),45206.0)</f>
        <v>45206</v>
      </c>
      <c r="O78" s="18"/>
      <c r="P78" s="5">
        <f>IFERROR(__xludf.DUMMYFUNCTION("""COMPUTED_VALUE"""),45207.0)</f>
        <v>45207</v>
      </c>
      <c r="Q78" s="6"/>
      <c r="R78" s="5">
        <f>IFERROR(__xludf.DUMMYFUNCTION("""COMPUTED_VALUE"""),45208.0)</f>
        <v>45208</v>
      </c>
      <c r="S78" s="6"/>
      <c r="T78" s="5">
        <f>IFERROR(__xludf.DUMMYFUNCTION("""COMPUTED_VALUE"""),45209.0)</f>
        <v>45209</v>
      </c>
      <c r="U78" s="18"/>
      <c r="V78" s="5">
        <f>IFERROR(__xludf.DUMMYFUNCTION("""COMPUTED_VALUE"""),45210.0)</f>
        <v>45210</v>
      </c>
      <c r="W78" s="18"/>
      <c r="X78" s="5">
        <f>IFERROR(__xludf.DUMMYFUNCTION("""COMPUTED_VALUE"""),45211.0)</f>
        <v>45211</v>
      </c>
      <c r="Y78" s="18"/>
      <c r="Z78" s="5">
        <f>IFERROR(__xludf.DUMMYFUNCTION("""COMPUTED_VALUE"""),45212.0)</f>
        <v>45212</v>
      </c>
      <c r="AA78" s="18"/>
      <c r="AB78" s="5">
        <f>IFERROR(__xludf.DUMMYFUNCTION("""COMPUTED_VALUE"""),45213.0)</f>
        <v>45213</v>
      </c>
      <c r="AC78" s="18"/>
      <c r="AD78" s="5">
        <f>IFERROR(__xludf.DUMMYFUNCTION("""COMPUTED_VALUE"""),45214.0)</f>
        <v>45214</v>
      </c>
      <c r="AE78" s="18"/>
      <c r="AF78" s="5">
        <f>IFERROR(__xludf.DUMMYFUNCTION("""COMPUTED_VALUE"""),45215.0)</f>
        <v>45215</v>
      </c>
      <c r="AG78" s="18"/>
      <c r="AH78" s="5">
        <f>IFERROR(__xludf.DUMMYFUNCTION("""COMPUTED_VALUE"""),45216.0)</f>
        <v>45216</v>
      </c>
      <c r="AI78" s="18"/>
      <c r="AJ78" s="5">
        <f>IFERROR(__xludf.DUMMYFUNCTION("""COMPUTED_VALUE"""),45217.0)</f>
        <v>45217</v>
      </c>
      <c r="AK78" s="18"/>
      <c r="AL78" s="5">
        <f>IFERROR(__xludf.DUMMYFUNCTION("""COMPUTED_VALUE"""),45218.0)</f>
        <v>45218</v>
      </c>
      <c r="AM78" s="18"/>
      <c r="AN78" s="5">
        <f>IFERROR(__xludf.DUMMYFUNCTION("""COMPUTED_VALUE"""),45219.0)</f>
        <v>45219</v>
      </c>
      <c r="AO78" s="18"/>
      <c r="AP78" s="5">
        <f>IFERROR(__xludf.DUMMYFUNCTION("""COMPUTED_VALUE"""),45220.0)</f>
        <v>45220</v>
      </c>
      <c r="AQ78" s="18"/>
      <c r="AR78" s="5">
        <f>IFERROR(__xludf.DUMMYFUNCTION("""COMPUTED_VALUE"""),45221.0)</f>
        <v>45221</v>
      </c>
      <c r="AS78" s="18"/>
      <c r="AT78" s="5">
        <f>IFERROR(__xludf.DUMMYFUNCTION("""COMPUTED_VALUE"""),45222.0)</f>
        <v>45222</v>
      </c>
      <c r="AU78" s="18"/>
      <c r="AV78" s="5">
        <f>IFERROR(__xludf.DUMMYFUNCTION("""COMPUTED_VALUE"""),45223.0)</f>
        <v>45223</v>
      </c>
      <c r="AW78" s="18"/>
      <c r="AX78" s="5">
        <f>IFERROR(__xludf.DUMMYFUNCTION("""COMPUTED_VALUE"""),45224.0)</f>
        <v>45224</v>
      </c>
      <c r="AY78" s="18"/>
      <c r="AZ78" s="5">
        <f>IFERROR(__xludf.DUMMYFUNCTION("""COMPUTED_VALUE"""),45225.0)</f>
        <v>45225</v>
      </c>
      <c r="BA78" s="18"/>
      <c r="BB78" s="5">
        <f>IFERROR(__xludf.DUMMYFUNCTION("""COMPUTED_VALUE"""),45226.0)</f>
        <v>45226</v>
      </c>
      <c r="BC78" s="18"/>
      <c r="BD78" s="5">
        <f>IFERROR(__xludf.DUMMYFUNCTION("""COMPUTED_VALUE"""),45227.0)</f>
        <v>45227</v>
      </c>
      <c r="BE78" s="18"/>
      <c r="BF78" s="5">
        <f>IFERROR(__xludf.DUMMYFUNCTION("""COMPUTED_VALUE"""),45228.0)</f>
        <v>45228</v>
      </c>
      <c r="BG78" s="18"/>
      <c r="BH78" s="5">
        <f>IFERROR(__xludf.DUMMYFUNCTION("""COMPUTED_VALUE"""),45229.0)</f>
        <v>45229</v>
      </c>
      <c r="BI78" s="18"/>
      <c r="BJ78" s="5">
        <f>IFERROR(__xludf.DUMMYFUNCTION("""COMPUTED_VALUE"""),45230.0)</f>
        <v>45230</v>
      </c>
      <c r="BK78" s="18"/>
      <c r="BL78" s="7" t="str">
        <f>IFERROR(__xludf.DUMMYFUNCTION("""COMPUTED_VALUE"""),"HORAS EXTRA")</f>
        <v>HORAS EXTRA</v>
      </c>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10"/>
    </row>
    <row r="80" ht="79.5" customHeight="1">
      <c r="B80" s="11"/>
      <c r="D80" s="11"/>
      <c r="F80" s="11"/>
      <c r="H80" s="11"/>
      <c r="J80" s="11"/>
      <c r="L80" s="11"/>
      <c r="N80" s="11"/>
      <c r="P80" s="11"/>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0"/>
    </row>
    <row r="81">
      <c r="A81" s="12" t="str">
        <f>IFERROR(__xludf.DUMMYFUNCTION("""COMPUTED_VALUE"""),"HORAS EXTRA/PRIMA ALIMENTICIA")</f>
        <v>HORAS EXTRA/PRIMA ALIMENTICIA</v>
      </c>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
        <f>IFERROR(__xludf.DUMMYFUNCTION("""COMPUTED_VALUE"""),0.0)</f>
        <v>0</v>
      </c>
    </row>
    <row r="82">
      <c r="A82" s="4" t="str">
        <f>IFERROR(__xludf.DUMMYFUNCTION("""COMPUTED_VALUE"""),"NOMBRE")</f>
        <v>NOMBRE</v>
      </c>
      <c r="B82" s="5">
        <f>IFERROR(__xludf.DUMMYFUNCTION("""COMPUTED_VALUE"""),45200.0)</f>
        <v>45200</v>
      </c>
      <c r="C82" s="6"/>
      <c r="D82" s="5">
        <f>IFERROR(__xludf.DUMMYFUNCTION("""COMPUTED_VALUE"""),45201.0)</f>
        <v>45201</v>
      </c>
      <c r="E82" s="6"/>
      <c r="F82" s="5">
        <f>IFERROR(__xludf.DUMMYFUNCTION("""COMPUTED_VALUE"""),45202.0)</f>
        <v>45202</v>
      </c>
      <c r="G82" s="6"/>
      <c r="H82" s="5">
        <f>IFERROR(__xludf.DUMMYFUNCTION("""COMPUTED_VALUE"""),45203.0)</f>
        <v>45203</v>
      </c>
      <c r="I82" s="6"/>
      <c r="J82" s="5">
        <f>IFERROR(__xludf.DUMMYFUNCTION("""COMPUTED_VALUE"""),45204.0)</f>
        <v>45204</v>
      </c>
      <c r="K82" s="6"/>
      <c r="L82" s="5">
        <f>IFERROR(__xludf.DUMMYFUNCTION("""COMPUTED_VALUE"""),45205.0)</f>
        <v>45205</v>
      </c>
      <c r="M82" s="6"/>
      <c r="N82" s="5">
        <f>IFERROR(__xludf.DUMMYFUNCTION("""COMPUTED_VALUE"""),45206.0)</f>
        <v>45206</v>
      </c>
      <c r="O82" s="18"/>
      <c r="P82" s="5">
        <f>IFERROR(__xludf.DUMMYFUNCTION("""COMPUTED_VALUE"""),45207.0)</f>
        <v>45207</v>
      </c>
      <c r="Q82" s="6"/>
      <c r="R82" s="5">
        <f>IFERROR(__xludf.DUMMYFUNCTION("""COMPUTED_VALUE"""),45208.0)</f>
        <v>45208</v>
      </c>
      <c r="S82" s="6"/>
      <c r="T82" s="5">
        <f>IFERROR(__xludf.DUMMYFUNCTION("""COMPUTED_VALUE"""),45209.0)</f>
        <v>45209</v>
      </c>
      <c r="U82" s="18"/>
      <c r="V82" s="5">
        <f>IFERROR(__xludf.DUMMYFUNCTION("""COMPUTED_VALUE"""),45210.0)</f>
        <v>45210</v>
      </c>
      <c r="W82" s="18"/>
      <c r="X82" s="5">
        <f>IFERROR(__xludf.DUMMYFUNCTION("""COMPUTED_VALUE"""),45211.0)</f>
        <v>45211</v>
      </c>
      <c r="Y82" s="18"/>
      <c r="Z82" s="5">
        <f>IFERROR(__xludf.DUMMYFUNCTION("""COMPUTED_VALUE"""),45212.0)</f>
        <v>45212</v>
      </c>
      <c r="AA82" s="18"/>
      <c r="AB82" s="5">
        <f>IFERROR(__xludf.DUMMYFUNCTION("""COMPUTED_VALUE"""),45213.0)</f>
        <v>45213</v>
      </c>
      <c r="AC82" s="18"/>
      <c r="AD82" s="5">
        <f>IFERROR(__xludf.DUMMYFUNCTION("""COMPUTED_VALUE"""),45214.0)</f>
        <v>45214</v>
      </c>
      <c r="AE82" s="18"/>
      <c r="AF82" s="5">
        <f>IFERROR(__xludf.DUMMYFUNCTION("""COMPUTED_VALUE"""),45215.0)</f>
        <v>45215</v>
      </c>
      <c r="AG82" s="18"/>
      <c r="AH82" s="5">
        <f>IFERROR(__xludf.DUMMYFUNCTION("""COMPUTED_VALUE"""),45216.0)</f>
        <v>45216</v>
      </c>
      <c r="AI82" s="18"/>
      <c r="AJ82" s="5">
        <f>IFERROR(__xludf.DUMMYFUNCTION("""COMPUTED_VALUE"""),45217.0)</f>
        <v>45217</v>
      </c>
      <c r="AK82" s="18"/>
      <c r="AL82" s="5">
        <f>IFERROR(__xludf.DUMMYFUNCTION("""COMPUTED_VALUE"""),45218.0)</f>
        <v>45218</v>
      </c>
      <c r="AM82" s="18"/>
      <c r="AN82" s="5">
        <f>IFERROR(__xludf.DUMMYFUNCTION("""COMPUTED_VALUE"""),45219.0)</f>
        <v>45219</v>
      </c>
      <c r="AO82" s="18"/>
      <c r="AP82" s="5">
        <f>IFERROR(__xludf.DUMMYFUNCTION("""COMPUTED_VALUE"""),45220.0)</f>
        <v>45220</v>
      </c>
      <c r="AQ82" s="18"/>
      <c r="AR82" s="5">
        <f>IFERROR(__xludf.DUMMYFUNCTION("""COMPUTED_VALUE"""),45221.0)</f>
        <v>45221</v>
      </c>
      <c r="AS82" s="18"/>
      <c r="AT82" s="5">
        <f>IFERROR(__xludf.DUMMYFUNCTION("""COMPUTED_VALUE"""),45222.0)</f>
        <v>45222</v>
      </c>
      <c r="AU82" s="18"/>
      <c r="AV82" s="5">
        <f>IFERROR(__xludf.DUMMYFUNCTION("""COMPUTED_VALUE"""),45223.0)</f>
        <v>45223</v>
      </c>
      <c r="AW82" s="18"/>
      <c r="AX82" s="5">
        <f>IFERROR(__xludf.DUMMYFUNCTION("""COMPUTED_VALUE"""),45224.0)</f>
        <v>45224</v>
      </c>
      <c r="AY82" s="18"/>
      <c r="AZ82" s="5">
        <f>IFERROR(__xludf.DUMMYFUNCTION("""COMPUTED_VALUE"""),45225.0)</f>
        <v>45225</v>
      </c>
      <c r="BA82" s="18"/>
      <c r="BB82" s="5">
        <f>IFERROR(__xludf.DUMMYFUNCTION("""COMPUTED_VALUE"""),45226.0)</f>
        <v>45226</v>
      </c>
      <c r="BC82" s="18"/>
      <c r="BD82" s="5">
        <f>IFERROR(__xludf.DUMMYFUNCTION("""COMPUTED_VALUE"""),45227.0)</f>
        <v>45227</v>
      </c>
      <c r="BE82" s="18"/>
      <c r="BF82" s="5">
        <f>IFERROR(__xludf.DUMMYFUNCTION("""COMPUTED_VALUE"""),45228.0)</f>
        <v>45228</v>
      </c>
      <c r="BG82" s="18"/>
      <c r="BH82" s="5">
        <f>IFERROR(__xludf.DUMMYFUNCTION("""COMPUTED_VALUE"""),45229.0)</f>
        <v>45229</v>
      </c>
      <c r="BI82" s="18"/>
      <c r="BJ82" s="5">
        <f>IFERROR(__xludf.DUMMYFUNCTION("""COMPUTED_VALUE"""),45230.0)</f>
        <v>45230</v>
      </c>
      <c r="BK82" s="18"/>
      <c r="BL82" s="7" t="str">
        <f>IFERROR(__xludf.DUMMYFUNCTION("""COMPUTED_VALUE"""),"HORAS EXTRA")</f>
        <v>HORAS EXTRA</v>
      </c>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10"/>
    </row>
    <row r="84" ht="79.5" customHeight="1">
      <c r="B84" s="11"/>
      <c r="D84" s="11"/>
      <c r="F84" s="11"/>
      <c r="H84" s="11"/>
      <c r="J84" s="11"/>
      <c r="L84" s="11"/>
      <c r="N84" s="11"/>
      <c r="P84" s="11"/>
      <c r="R84" s="11"/>
      <c r="T84" s="11"/>
      <c r="V84" s="11"/>
      <c r="X84" s="11"/>
      <c r="Z84" s="11"/>
      <c r="AB84" s="11"/>
      <c r="AD84" s="11"/>
      <c r="AF84" s="11"/>
      <c r="AH84" s="11"/>
      <c r="AJ84" s="11"/>
      <c r="AL84" s="11"/>
      <c r="AN84" s="11"/>
      <c r="AP84" s="11"/>
      <c r="AR84" s="11"/>
      <c r="AT84" s="11"/>
      <c r="AV84" s="11"/>
      <c r="AX84" s="11"/>
      <c r="AZ84" s="11"/>
      <c r="BB84" s="11"/>
      <c r="BD84" s="11"/>
      <c r="BF84" s="11"/>
      <c r="BH84" s="11"/>
      <c r="BJ84" s="11"/>
      <c r="BL84" s="10"/>
    </row>
    <row r="85">
      <c r="A85" s="12" t="str">
        <f>IFERROR(__xludf.DUMMYFUNCTION("""COMPUTED_VALUE"""),"HORAS EXTRA/PRIMA ALIMENTICIA")</f>
        <v>HORAS EXTRA/PRIMA ALIMENTICIA</v>
      </c>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
        <f>IFERROR(__xludf.DUMMYFUNCTION("""COMPUTED_VALUE"""),0.0)</f>
        <v>0</v>
      </c>
    </row>
    <row r="86">
      <c r="A86" s="4" t="str">
        <f>IFERROR(__xludf.DUMMYFUNCTION("""COMPUTED_VALUE"""),"NOMBRE")</f>
        <v>NOMBRE</v>
      </c>
      <c r="B86" s="5">
        <f>IFERROR(__xludf.DUMMYFUNCTION("""COMPUTED_VALUE"""),45200.0)</f>
        <v>45200</v>
      </c>
      <c r="C86" s="6"/>
      <c r="D86" s="5">
        <f>IFERROR(__xludf.DUMMYFUNCTION("""COMPUTED_VALUE"""),45201.0)</f>
        <v>45201</v>
      </c>
      <c r="E86" s="6"/>
      <c r="F86" s="5">
        <f>IFERROR(__xludf.DUMMYFUNCTION("""COMPUTED_VALUE"""),45202.0)</f>
        <v>45202</v>
      </c>
      <c r="G86" s="6"/>
      <c r="H86" s="5">
        <f>IFERROR(__xludf.DUMMYFUNCTION("""COMPUTED_VALUE"""),45203.0)</f>
        <v>45203</v>
      </c>
      <c r="I86" s="6"/>
      <c r="J86" s="5">
        <f>IFERROR(__xludf.DUMMYFUNCTION("""COMPUTED_VALUE"""),45204.0)</f>
        <v>45204</v>
      </c>
      <c r="K86" s="6"/>
      <c r="L86" s="5">
        <f>IFERROR(__xludf.DUMMYFUNCTION("""COMPUTED_VALUE"""),45205.0)</f>
        <v>45205</v>
      </c>
      <c r="M86" s="6"/>
      <c r="N86" s="5">
        <f>IFERROR(__xludf.DUMMYFUNCTION("""COMPUTED_VALUE"""),45206.0)</f>
        <v>45206</v>
      </c>
      <c r="O86" s="18"/>
      <c r="P86" s="5">
        <f>IFERROR(__xludf.DUMMYFUNCTION("""COMPUTED_VALUE"""),45207.0)</f>
        <v>45207</v>
      </c>
      <c r="Q86" s="6"/>
      <c r="R86" s="5">
        <f>IFERROR(__xludf.DUMMYFUNCTION("""COMPUTED_VALUE"""),45208.0)</f>
        <v>45208</v>
      </c>
      <c r="S86" s="6"/>
      <c r="T86" s="5">
        <f>IFERROR(__xludf.DUMMYFUNCTION("""COMPUTED_VALUE"""),45209.0)</f>
        <v>45209</v>
      </c>
      <c r="U86" s="18"/>
      <c r="V86" s="5">
        <f>IFERROR(__xludf.DUMMYFUNCTION("""COMPUTED_VALUE"""),45210.0)</f>
        <v>45210</v>
      </c>
      <c r="W86" s="18"/>
      <c r="X86" s="5">
        <f>IFERROR(__xludf.DUMMYFUNCTION("""COMPUTED_VALUE"""),45211.0)</f>
        <v>45211</v>
      </c>
      <c r="Y86" s="18"/>
      <c r="Z86" s="5">
        <f>IFERROR(__xludf.DUMMYFUNCTION("""COMPUTED_VALUE"""),45212.0)</f>
        <v>45212</v>
      </c>
      <c r="AA86" s="18"/>
      <c r="AB86" s="5">
        <f>IFERROR(__xludf.DUMMYFUNCTION("""COMPUTED_VALUE"""),45213.0)</f>
        <v>45213</v>
      </c>
      <c r="AC86" s="18"/>
      <c r="AD86" s="5">
        <f>IFERROR(__xludf.DUMMYFUNCTION("""COMPUTED_VALUE"""),45214.0)</f>
        <v>45214</v>
      </c>
      <c r="AE86" s="18"/>
      <c r="AF86" s="5">
        <f>IFERROR(__xludf.DUMMYFUNCTION("""COMPUTED_VALUE"""),45215.0)</f>
        <v>45215</v>
      </c>
      <c r="AG86" s="18"/>
      <c r="AH86" s="5">
        <f>IFERROR(__xludf.DUMMYFUNCTION("""COMPUTED_VALUE"""),45216.0)</f>
        <v>45216</v>
      </c>
      <c r="AI86" s="18"/>
      <c r="AJ86" s="5">
        <f>IFERROR(__xludf.DUMMYFUNCTION("""COMPUTED_VALUE"""),45217.0)</f>
        <v>45217</v>
      </c>
      <c r="AK86" s="18"/>
      <c r="AL86" s="5">
        <f>IFERROR(__xludf.DUMMYFUNCTION("""COMPUTED_VALUE"""),45218.0)</f>
        <v>45218</v>
      </c>
      <c r="AM86" s="18"/>
      <c r="AN86" s="5">
        <f>IFERROR(__xludf.DUMMYFUNCTION("""COMPUTED_VALUE"""),45219.0)</f>
        <v>45219</v>
      </c>
      <c r="AO86" s="18"/>
      <c r="AP86" s="5">
        <f>IFERROR(__xludf.DUMMYFUNCTION("""COMPUTED_VALUE"""),45220.0)</f>
        <v>45220</v>
      </c>
      <c r="AQ86" s="18"/>
      <c r="AR86" s="5">
        <f>IFERROR(__xludf.DUMMYFUNCTION("""COMPUTED_VALUE"""),45221.0)</f>
        <v>45221</v>
      </c>
      <c r="AS86" s="18"/>
      <c r="AT86" s="5">
        <f>IFERROR(__xludf.DUMMYFUNCTION("""COMPUTED_VALUE"""),45222.0)</f>
        <v>45222</v>
      </c>
      <c r="AU86" s="18"/>
      <c r="AV86" s="5">
        <f>IFERROR(__xludf.DUMMYFUNCTION("""COMPUTED_VALUE"""),45223.0)</f>
        <v>45223</v>
      </c>
      <c r="AW86" s="18"/>
      <c r="AX86" s="5">
        <f>IFERROR(__xludf.DUMMYFUNCTION("""COMPUTED_VALUE"""),45224.0)</f>
        <v>45224</v>
      </c>
      <c r="AY86" s="18"/>
      <c r="AZ86" s="5">
        <f>IFERROR(__xludf.DUMMYFUNCTION("""COMPUTED_VALUE"""),45225.0)</f>
        <v>45225</v>
      </c>
      <c r="BA86" s="18"/>
      <c r="BB86" s="5">
        <f>IFERROR(__xludf.DUMMYFUNCTION("""COMPUTED_VALUE"""),45226.0)</f>
        <v>45226</v>
      </c>
      <c r="BC86" s="18"/>
      <c r="BD86" s="5">
        <f>IFERROR(__xludf.DUMMYFUNCTION("""COMPUTED_VALUE"""),45227.0)</f>
        <v>45227</v>
      </c>
      <c r="BE86" s="18"/>
      <c r="BF86" s="5">
        <f>IFERROR(__xludf.DUMMYFUNCTION("""COMPUTED_VALUE"""),45228.0)</f>
        <v>45228</v>
      </c>
      <c r="BG86" s="18"/>
      <c r="BH86" s="5">
        <f>IFERROR(__xludf.DUMMYFUNCTION("""COMPUTED_VALUE"""),45229.0)</f>
        <v>45229</v>
      </c>
      <c r="BI86" s="18"/>
      <c r="BJ86" s="5">
        <f>IFERROR(__xludf.DUMMYFUNCTION("""COMPUTED_VALUE"""),45230.0)</f>
        <v>45230</v>
      </c>
      <c r="BK86" s="18"/>
      <c r="BL86" s="7" t="str">
        <f>IFERROR(__xludf.DUMMYFUNCTION("""COMPUTED_VALUE"""),"HORAS EXTRA")</f>
        <v>HORAS EXTRA</v>
      </c>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10"/>
    </row>
    <row r="88" ht="79.5" customHeight="1">
      <c r="B88" s="11"/>
      <c r="D88" s="11"/>
      <c r="F88" s="11"/>
      <c r="H88" s="11"/>
      <c r="J88" s="11"/>
      <c r="L88" s="11"/>
      <c r="N88" s="11"/>
      <c r="P88" s="11"/>
      <c r="R88" s="11"/>
      <c r="T88" s="11"/>
      <c r="V88" s="11"/>
      <c r="X88" s="11"/>
      <c r="Z88" s="11"/>
      <c r="AB88" s="11"/>
      <c r="AD88" s="11"/>
      <c r="AF88" s="11"/>
      <c r="AH88" s="11"/>
      <c r="AJ88" s="11"/>
      <c r="AL88" s="11"/>
      <c r="AN88" s="11"/>
      <c r="AP88" s="11"/>
      <c r="AR88" s="11"/>
      <c r="AT88" s="11"/>
      <c r="AV88" s="11"/>
      <c r="AX88" s="11"/>
      <c r="AZ88" s="11"/>
      <c r="BB88" s="11"/>
      <c r="BD88" s="11"/>
      <c r="BF88" s="11"/>
      <c r="BH88" s="11"/>
      <c r="BJ88" s="11"/>
      <c r="BL88" s="10"/>
    </row>
    <row r="89">
      <c r="A89" s="12" t="str">
        <f>IFERROR(__xludf.DUMMYFUNCTION("""COMPUTED_VALUE"""),"HORAS EXTRA/PRIMA ALIMENTICIA")</f>
        <v>HORAS EXTRA/PRIMA ALIMENTICIA</v>
      </c>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
        <f>IFERROR(__xludf.DUMMYFUNCTION("""COMPUTED_VALUE"""),0.0)</f>
        <v>0</v>
      </c>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6"/>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3"/>
      <c r="AC91" s="2"/>
      <c r="AD91" s="2"/>
      <c r="AE91" s="2"/>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3"/>
      <c r="AC92" s="2"/>
      <c r="AD92" s="2"/>
      <c r="AE92" s="2"/>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3"/>
      <c r="AC93" s="2"/>
      <c r="AD93" s="2"/>
      <c r="AE93" s="2"/>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3"/>
      <c r="AC94" s="2"/>
      <c r="AD94" s="2"/>
      <c r="AE94" s="2"/>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3"/>
      <c r="AC95" s="2"/>
      <c r="AD95" s="2"/>
      <c r="AE95" s="2"/>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3"/>
      <c r="AC96" s="2"/>
      <c r="AD96" s="2"/>
      <c r="AE96" s="2"/>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3"/>
      <c r="AC97" s="2"/>
      <c r="AD97" s="2"/>
      <c r="AE97" s="2"/>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3"/>
      <c r="AC98" s="2"/>
      <c r="AD98" s="2"/>
      <c r="AE98" s="2"/>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3"/>
      <c r="AC99" s="2"/>
      <c r="AD99" s="2"/>
      <c r="AE99" s="2"/>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3"/>
      <c r="AC100" s="2"/>
      <c r="AD100" s="2"/>
      <c r="AE100" s="2"/>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BH40:BI40"/>
    <mergeCell ref="BJ40:BK40"/>
    <mergeCell ref="AT40:AU40"/>
    <mergeCell ref="AV40:AW40"/>
    <mergeCell ref="AX40:AY40"/>
    <mergeCell ref="AZ40:BA40"/>
    <mergeCell ref="BB40:BC40"/>
    <mergeCell ref="BD40:BE40"/>
    <mergeCell ref="BF40:BG40"/>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N16:O16"/>
    <mergeCell ref="P16:Q16"/>
    <mergeCell ref="R16:S16"/>
    <mergeCell ref="T16:U16"/>
    <mergeCell ref="V16:W16"/>
    <mergeCell ref="X16:Y16"/>
    <mergeCell ref="Z16:AA16"/>
    <mergeCell ref="AP16:AQ16"/>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BD20:BE20"/>
    <mergeCell ref="BF20:BG20"/>
    <mergeCell ref="BH20:BI20"/>
    <mergeCell ref="BJ20:BK20"/>
    <mergeCell ref="AP20:AQ20"/>
    <mergeCell ref="AR20:AS20"/>
    <mergeCell ref="AT20:AU20"/>
    <mergeCell ref="AV20:AW20"/>
    <mergeCell ref="AX20:AY20"/>
    <mergeCell ref="AZ20:BA20"/>
    <mergeCell ref="BB20:BC20"/>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AD24:AE24"/>
    <mergeCell ref="AF24:AG24"/>
    <mergeCell ref="AH24:AI24"/>
    <mergeCell ref="AJ24:AK24"/>
    <mergeCell ref="AL24:AM24"/>
    <mergeCell ref="AN24:AO24"/>
    <mergeCell ref="BD24:BE24"/>
    <mergeCell ref="BF24:BG24"/>
    <mergeCell ref="BH24:BI24"/>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27:A28"/>
    <mergeCell ref="B28:C28"/>
    <mergeCell ref="D28:E28"/>
    <mergeCell ref="F28:G28"/>
    <mergeCell ref="H28:I28"/>
    <mergeCell ref="J28:K28"/>
    <mergeCell ref="L28:M28"/>
    <mergeCell ref="N28:O28"/>
    <mergeCell ref="P28:Q28"/>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D72:AE72"/>
    <mergeCell ref="AF72:AG72"/>
    <mergeCell ref="AH72:AI72"/>
    <mergeCell ref="AJ72:AK72"/>
    <mergeCell ref="AL72:AM72"/>
    <mergeCell ref="AN72:AO72"/>
    <mergeCell ref="BD72:BE72"/>
    <mergeCell ref="BF72:BG72"/>
    <mergeCell ref="BH72:BI72"/>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75:A76"/>
    <mergeCell ref="B76:C76"/>
    <mergeCell ref="D76:E76"/>
    <mergeCell ref="F76:G76"/>
    <mergeCell ref="H76:I76"/>
    <mergeCell ref="J76:K76"/>
    <mergeCell ref="L76:M76"/>
    <mergeCell ref="N76:O76"/>
    <mergeCell ref="P76:Q76"/>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BH88:BI88"/>
    <mergeCell ref="BJ88:BK88"/>
    <mergeCell ref="AT88:AU88"/>
    <mergeCell ref="AV88:AW88"/>
    <mergeCell ref="AX88:AY88"/>
    <mergeCell ref="AZ88:BA88"/>
    <mergeCell ref="BB88:BC88"/>
    <mergeCell ref="BD88:BE88"/>
    <mergeCell ref="BF88:BG88"/>
    <mergeCell ref="N84:O84"/>
    <mergeCell ref="P84:Q84"/>
    <mergeCell ref="R84:S84"/>
    <mergeCell ref="T84:U84"/>
    <mergeCell ref="V84:W84"/>
    <mergeCell ref="X84:Y84"/>
    <mergeCell ref="Z84:AA84"/>
    <mergeCell ref="AB84:AC84"/>
    <mergeCell ref="AD84:AE84"/>
    <mergeCell ref="AF84:AG84"/>
    <mergeCell ref="AH84:AI84"/>
    <mergeCell ref="AJ84:AK84"/>
    <mergeCell ref="AL84:AM84"/>
    <mergeCell ref="AN84:AO84"/>
    <mergeCell ref="BD84:BE84"/>
    <mergeCell ref="BF84:BG84"/>
    <mergeCell ref="BH84:BI84"/>
    <mergeCell ref="BJ84:BK84"/>
    <mergeCell ref="AP84:AQ84"/>
    <mergeCell ref="AR84:AS84"/>
    <mergeCell ref="AT84:AU84"/>
    <mergeCell ref="AV84:AW84"/>
    <mergeCell ref="AX84:AY84"/>
    <mergeCell ref="AZ84:BA84"/>
    <mergeCell ref="BB84:BC84"/>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N52:O52"/>
    <mergeCell ref="P52:Q52"/>
    <mergeCell ref="R52:S52"/>
    <mergeCell ref="T52:U52"/>
    <mergeCell ref="V52:W52"/>
    <mergeCell ref="X52:Y52"/>
    <mergeCell ref="Z52:AA52"/>
    <mergeCell ref="AP52:AQ52"/>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BD56:BE56"/>
    <mergeCell ref="BF56:BG56"/>
    <mergeCell ref="BH56:BI56"/>
    <mergeCell ref="BJ56:BK56"/>
    <mergeCell ref="AP56:AQ56"/>
    <mergeCell ref="AR56:AS56"/>
    <mergeCell ref="AT56:AU56"/>
    <mergeCell ref="AV56:AW56"/>
    <mergeCell ref="AX56:AY56"/>
    <mergeCell ref="AZ56:BA56"/>
    <mergeCell ref="BB56:BC56"/>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AD60:AE60"/>
    <mergeCell ref="AF60:AG60"/>
    <mergeCell ref="AH60:AI60"/>
    <mergeCell ref="AJ60:AK60"/>
    <mergeCell ref="AL60:AM60"/>
    <mergeCell ref="AN60:AO60"/>
    <mergeCell ref="BD60:BE60"/>
    <mergeCell ref="BF60:BG60"/>
    <mergeCell ref="BH60:BI60"/>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63:A64"/>
    <mergeCell ref="B64:C64"/>
    <mergeCell ref="D64:E64"/>
    <mergeCell ref="F64:G64"/>
    <mergeCell ref="H64:I64"/>
    <mergeCell ref="J64:K64"/>
    <mergeCell ref="L64:M64"/>
    <mergeCell ref="N64:O64"/>
    <mergeCell ref="P64:Q64"/>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N68:O68"/>
    <mergeCell ref="P68:Q68"/>
    <mergeCell ref="R68:S68"/>
    <mergeCell ref="T68:U68"/>
    <mergeCell ref="V68:W68"/>
    <mergeCell ref="X68:Y68"/>
    <mergeCell ref="Z68:AA68"/>
    <mergeCell ref="AB68:AC68"/>
    <mergeCell ref="AD68:AE68"/>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N80:O80"/>
    <mergeCell ref="P80:Q80"/>
    <mergeCell ref="R80:S80"/>
    <mergeCell ref="T80:U80"/>
    <mergeCell ref="V80:W80"/>
    <mergeCell ref="X80:Y80"/>
    <mergeCell ref="Z80:AA80"/>
    <mergeCell ref="AB80:AC80"/>
    <mergeCell ref="AD80:AE80"/>
    <mergeCell ref="AF80:AG80"/>
    <mergeCell ref="AH80:AI80"/>
    <mergeCell ref="AJ80:AK80"/>
    <mergeCell ref="AL80:AM80"/>
    <mergeCell ref="AN80:AO80"/>
    <mergeCell ref="BD80:BE80"/>
    <mergeCell ref="BF80:BG80"/>
    <mergeCell ref="BH80:BI80"/>
    <mergeCell ref="BJ80:BK80"/>
    <mergeCell ref="AP80:AQ80"/>
    <mergeCell ref="AR80:AS80"/>
    <mergeCell ref="AT80:AU80"/>
    <mergeCell ref="AV80:AW80"/>
    <mergeCell ref="AX80:AY80"/>
    <mergeCell ref="AZ80:BA80"/>
    <mergeCell ref="BB80:BC80"/>
    <mergeCell ref="A79:A80"/>
    <mergeCell ref="B80:C80"/>
    <mergeCell ref="D80:E80"/>
    <mergeCell ref="F80:G80"/>
    <mergeCell ref="H80:I80"/>
    <mergeCell ref="J80:K80"/>
    <mergeCell ref="L80:M80"/>
  </mergeCells>
  <conditionalFormatting sqref="B13:BL13 B17:BL17 B21:BL21 B25:BL25 B29:BL29 B33:BL33 B37:BL37 B41:BL41 B45:BL45 B49:BL49 B53:BL53 B57:BL57 B61:BL61 B65:BL65 B69:BL69 B73:BL73 B77:BL77 B81:BL81 B85:BL85 B89:BL89">
    <cfRule type="cellIs" dxfId="0"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 priority="2" operator="containsText" text="D,">
      <formula>NOT(ISERROR(SEARCH(("D,"),(D11))))</formula>
    </cfRule>
  </conditionalFormatting>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dataValidations>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formula1>"APLICA PRIMA"</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formula1>0.5</formula1>
    </dataValidation>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formula1>"FALTA,RETARDO,ACUERDO,P SIN GOCE,NO SE CITO,FESTIVO,VACACIONES,INCAPACIDAD,SUSPENSION"</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5.75"/>
    <col customWidth="1" min="2" max="63" width="6.38"/>
  </cols>
  <sheetData>
    <row r="1">
      <c r="A1" s="20"/>
    </row>
    <row r="2">
      <c r="A2" s="20"/>
    </row>
    <row r="3">
      <c r="A3" s="20"/>
    </row>
    <row r="4">
      <c r="A4" s="20"/>
    </row>
    <row r="5">
      <c r="A5" s="21" t="s">
        <v>151</v>
      </c>
      <c r="B5" s="22">
        <v>45200.0</v>
      </c>
      <c r="C5" s="23"/>
      <c r="D5" s="22">
        <v>45201.0</v>
      </c>
      <c r="E5" s="23"/>
      <c r="F5" s="22">
        <v>45202.0</v>
      </c>
      <c r="G5" s="23"/>
      <c r="H5" s="22">
        <v>45203.0</v>
      </c>
      <c r="I5" s="23"/>
      <c r="J5" s="22">
        <v>45204.0</v>
      </c>
      <c r="K5" s="23"/>
      <c r="L5" s="22">
        <v>45205.0</v>
      </c>
      <c r="M5" s="23"/>
      <c r="N5" s="22">
        <v>45206.0</v>
      </c>
      <c r="O5" s="23"/>
      <c r="P5" s="22">
        <v>45207.0</v>
      </c>
      <c r="Q5" s="23"/>
      <c r="R5" s="22">
        <v>45208.0</v>
      </c>
      <c r="S5" s="23"/>
      <c r="T5" s="22">
        <v>45209.0</v>
      </c>
      <c r="U5" s="23"/>
      <c r="V5" s="22">
        <v>45210.0</v>
      </c>
      <c r="W5" s="23"/>
      <c r="X5" s="22">
        <v>45211.0</v>
      </c>
      <c r="Y5" s="23"/>
      <c r="Z5" s="22">
        <v>45212.0</v>
      </c>
      <c r="AA5" s="23"/>
      <c r="AB5" s="22">
        <v>45213.0</v>
      </c>
      <c r="AC5" s="23"/>
      <c r="AD5" s="22">
        <v>45214.0</v>
      </c>
      <c r="AE5" s="23"/>
      <c r="AF5" s="22">
        <v>45215.0</v>
      </c>
      <c r="AG5" s="23"/>
      <c r="AH5" s="22">
        <v>45216.0</v>
      </c>
      <c r="AI5" s="23"/>
      <c r="AJ5" s="22">
        <v>45217.0</v>
      </c>
      <c r="AK5" s="23"/>
      <c r="AL5" s="22">
        <v>45218.0</v>
      </c>
      <c r="AM5" s="23"/>
      <c r="AN5" s="22">
        <v>45219.0</v>
      </c>
      <c r="AO5" s="23"/>
      <c r="AP5" s="22">
        <v>45220.0</v>
      </c>
      <c r="AQ5" s="23"/>
      <c r="AR5" s="22">
        <v>45221.0</v>
      </c>
      <c r="AS5" s="23"/>
      <c r="AT5" s="22">
        <v>45222.0</v>
      </c>
      <c r="AU5" s="23"/>
      <c r="AV5" s="22">
        <v>45223.0</v>
      </c>
      <c r="AW5" s="23"/>
      <c r="AX5" s="22">
        <v>45224.0</v>
      </c>
      <c r="AY5" s="23"/>
      <c r="AZ5" s="22">
        <v>45225.0</v>
      </c>
      <c r="BA5" s="23"/>
      <c r="BB5" s="22">
        <v>45226.0</v>
      </c>
      <c r="BC5" s="23"/>
      <c r="BD5" s="22">
        <v>45227.0</v>
      </c>
      <c r="BE5" s="23"/>
      <c r="BF5" s="22">
        <v>45228.0</v>
      </c>
      <c r="BG5" s="23"/>
      <c r="BH5" s="22">
        <v>45229.0</v>
      </c>
      <c r="BI5" s="23"/>
      <c r="BJ5" s="22">
        <v>45230.0</v>
      </c>
      <c r="BK5" s="23"/>
    </row>
    <row r="6" ht="48.0" customHeight="1">
      <c r="A6" s="24" t="s">
        <v>152</v>
      </c>
      <c r="B6" s="25" t="s">
        <v>153</v>
      </c>
      <c r="C6" s="23"/>
      <c r="D6" s="25" t="s">
        <v>154</v>
      </c>
      <c r="E6" s="23"/>
      <c r="F6" s="25" t="s">
        <v>154</v>
      </c>
      <c r="G6" s="23"/>
      <c r="H6" s="25" t="s">
        <v>154</v>
      </c>
      <c r="I6" s="23"/>
      <c r="J6" s="25" t="s">
        <v>155</v>
      </c>
      <c r="K6" s="23"/>
      <c r="L6" s="25" t="s">
        <v>154</v>
      </c>
      <c r="M6" s="23"/>
      <c r="N6" s="25" t="s">
        <v>156</v>
      </c>
      <c r="O6" s="23"/>
      <c r="P6" s="25" t="s">
        <v>156</v>
      </c>
      <c r="Q6" s="23"/>
      <c r="R6" s="25" t="s">
        <v>157</v>
      </c>
      <c r="S6" s="23"/>
      <c r="T6" s="25" t="s">
        <v>156</v>
      </c>
      <c r="U6" s="23"/>
      <c r="V6" s="25" t="s">
        <v>156</v>
      </c>
      <c r="W6" s="23"/>
      <c r="X6" s="25" t="s">
        <v>156</v>
      </c>
      <c r="Y6" s="23"/>
      <c r="Z6" s="25" t="s">
        <v>156</v>
      </c>
      <c r="AA6" s="23"/>
      <c r="AB6" s="25" t="s">
        <v>156</v>
      </c>
      <c r="AC6" s="23"/>
      <c r="AD6" s="25" t="s">
        <v>156</v>
      </c>
      <c r="AE6" s="23"/>
      <c r="AF6" s="25" t="s">
        <v>156</v>
      </c>
      <c r="AG6" s="23"/>
      <c r="AH6" s="25" t="s">
        <v>156</v>
      </c>
      <c r="AI6" s="23"/>
      <c r="AJ6" s="25" t="s">
        <v>158</v>
      </c>
      <c r="AK6" s="23"/>
      <c r="AL6" s="25" t="s">
        <v>159</v>
      </c>
      <c r="AM6" s="23"/>
      <c r="AN6" s="25" t="s">
        <v>153</v>
      </c>
      <c r="AO6" s="23"/>
      <c r="AP6" s="25" t="s">
        <v>156</v>
      </c>
      <c r="AQ6" s="23"/>
      <c r="AR6" s="25" t="s">
        <v>156</v>
      </c>
      <c r="AS6" s="23"/>
      <c r="AT6" s="25" t="s">
        <v>156</v>
      </c>
      <c r="AU6" s="23"/>
      <c r="AV6" s="25" t="s">
        <v>160</v>
      </c>
      <c r="AW6" s="23"/>
      <c r="AX6" s="25" t="s">
        <v>161</v>
      </c>
      <c r="AY6" s="23"/>
      <c r="AZ6" s="25" t="s">
        <v>156</v>
      </c>
      <c r="BA6" s="23"/>
      <c r="BB6" s="25" t="s">
        <v>156</v>
      </c>
      <c r="BC6" s="23"/>
      <c r="BD6" s="25" t="s">
        <v>156</v>
      </c>
      <c r="BE6" s="23"/>
      <c r="BF6" s="25" t="s">
        <v>156</v>
      </c>
      <c r="BG6" s="23"/>
      <c r="BH6" s="25" t="s">
        <v>156</v>
      </c>
      <c r="BI6" s="23"/>
      <c r="BJ6" s="25" t="s">
        <v>156</v>
      </c>
      <c r="BK6" s="23"/>
    </row>
    <row r="7" ht="48.0" customHeight="1">
      <c r="A7" s="24" t="s">
        <v>133</v>
      </c>
      <c r="B7" s="25" t="str">
        <f>IFERROR(__xludf.DUMMYFUNCTION("IMPORTRANGE(""https://docs.google.com/spreadsheets/d/1ziahsWZSm69nhzx_Atls_d0lXutJDo5ELl4KNgro4yA/edit#gid=1935951028"",""INFRA!B9:BK9"")"),"")</f>
        <v/>
      </c>
      <c r="C7" s="23"/>
      <c r="D7" s="25" t="str">
        <f>IFERROR(__xludf.DUMMYFUNCTION("""COMPUTED_VALUE"""),"RAM 700 EDGAR SAUCEDA")</f>
        <v>RAM 700 EDGAR SAUCEDA</v>
      </c>
      <c r="E7" s="23"/>
      <c r="F7" s="25" t="str">
        <f>IFERROR(__xludf.DUMMYFUNCTION("""COMPUTED_VALUE"""),"RAM 700 EDGAR SAUCEDA")</f>
        <v>RAM 700 EDGAR SAUCEDA</v>
      </c>
      <c r="G7" s="23"/>
      <c r="H7" s="25" t="str">
        <f>IFERROR(__xludf.DUMMYFUNCTION("""COMPUTED_VALUE"""),"RAM 700 EDGAR SAUCEDA ")</f>
        <v>RAM 700 EDGAR SAUCEDA </v>
      </c>
      <c r="I7" s="23"/>
      <c r="J7" s="25" t="str">
        <f>IFERROR(__xludf.DUMMYFUNCTION("""COMPUTED_VALUE"""),"RAM 700 EDGAR SAUCEDA")</f>
        <v>RAM 700 EDGAR SAUCEDA</v>
      </c>
      <c r="K7" s="23"/>
      <c r="L7" s="25" t="str">
        <f>IFERROR(__xludf.DUMMYFUNCTION("""COMPUTED_VALUE"""),"RAM 700 EDGAR SAUCEDA/ TOYOTA COROLLA ALEJANDRO SAUCEDA")</f>
        <v>RAM 700 EDGAR SAUCEDA/ TOYOTA COROLLA ALEJANDRO SAUCEDA</v>
      </c>
      <c r="M7" s="23"/>
      <c r="N7" s="25" t="str">
        <f>IFERROR(__xludf.DUMMYFUNCTION("""COMPUTED_VALUE"""),"RAM 700 EDGAR SAUCEDA")</f>
        <v>RAM 700 EDGAR SAUCEDA</v>
      </c>
      <c r="O7" s="23"/>
      <c r="P7" s="25"/>
      <c r="Q7" s="23"/>
      <c r="R7" s="25" t="str">
        <f>IFERROR(__xludf.DUMMYFUNCTION("""COMPUTED_VALUE"""),"RAM 700 EDGAR SAUCEDA")</f>
        <v>RAM 700 EDGAR SAUCEDA</v>
      </c>
      <c r="S7" s="23"/>
      <c r="T7" s="25" t="str">
        <f>IFERROR(__xludf.DUMMYFUNCTION("""COMPUTED_VALUE"""),"RAM 700 EDGAR SAUCEDA")</f>
        <v>RAM 700 EDGAR SAUCEDA</v>
      </c>
      <c r="U7" s="23"/>
      <c r="V7" s="25" t="str">
        <f>IFERROR(__xludf.DUMMYFUNCTION("""COMPUTED_VALUE"""),"RAM 700 EDGAR SAUCEDA")</f>
        <v>RAM 700 EDGAR SAUCEDA</v>
      </c>
      <c r="W7" s="23"/>
      <c r="X7" s="25" t="str">
        <f>IFERROR(__xludf.DUMMYFUNCTION("""COMPUTED_VALUE"""),"RAM 700 EDGAR SAUCEDA")</f>
        <v>RAM 700 EDGAR SAUCEDA</v>
      </c>
      <c r="Y7" s="23"/>
      <c r="Z7" s="25" t="str">
        <f>IFERROR(__xludf.DUMMYFUNCTION("""COMPUTED_VALUE"""),"RAM 700 EDGAR SAUCEDA")</f>
        <v>RAM 700 EDGAR SAUCEDA</v>
      </c>
      <c r="AA7" s="23"/>
      <c r="AB7" s="25" t="str">
        <f>IFERROR(__xludf.DUMMYFUNCTION("""COMPUTED_VALUE"""),"RAM 700 EDGAR SAUCEDA")</f>
        <v>RAM 700 EDGAR SAUCEDA</v>
      </c>
      <c r="AC7" s="23"/>
      <c r="AD7" s="25"/>
      <c r="AE7" s="23"/>
      <c r="AF7" s="25" t="str">
        <f>IFERROR(__xludf.DUMMYFUNCTION("""COMPUTED_VALUE"""),"RAM 700 EDGAR SAUCEDA")</f>
        <v>RAM 700 EDGAR SAUCEDA</v>
      </c>
      <c r="AG7" s="23"/>
      <c r="AH7" s="25" t="str">
        <f>IFERROR(__xludf.DUMMYFUNCTION("""COMPUTED_VALUE"""),"RAM 700 EDGAR SAUCEDA")</f>
        <v>RAM 700 EDGAR SAUCEDA</v>
      </c>
      <c r="AI7" s="23"/>
      <c r="AJ7" s="25" t="str">
        <f>IFERROR(__xludf.DUMMYFUNCTION("""COMPUTED_VALUE"""),"RAM 700 EDGAR SAUCEDA")</f>
        <v>RAM 700 EDGAR SAUCEDA</v>
      </c>
      <c r="AK7" s="23"/>
      <c r="AL7" s="25" t="str">
        <f>IFERROR(__xludf.DUMMYFUNCTION("""COMPUTED_VALUE"""),"RAM 700 EDGAR SAUCEDA")</f>
        <v>RAM 700 EDGAR SAUCEDA</v>
      </c>
      <c r="AM7" s="23"/>
      <c r="AN7" s="25" t="str">
        <f>IFERROR(__xludf.DUMMYFUNCTION("""COMPUTED_VALUE"""),"RAM 700 EDGAR SAUCEDA")</f>
        <v>RAM 700 EDGAR SAUCEDA</v>
      </c>
      <c r="AO7" s="23"/>
      <c r="AP7" s="25" t="str">
        <f>IFERROR(__xludf.DUMMYFUNCTION("""COMPUTED_VALUE"""),"RAM 700 EDGAR SAUCEDA")</f>
        <v>RAM 700 EDGAR SAUCEDA</v>
      </c>
      <c r="AQ7" s="23"/>
      <c r="AR7" s="25"/>
      <c r="AS7" s="23"/>
      <c r="AT7" s="25" t="str">
        <f>IFERROR(__xludf.DUMMYFUNCTION("""COMPUTED_VALUE"""),"RAM 700 EDGAR SAUCEDA")</f>
        <v>RAM 700 EDGAR SAUCEDA</v>
      </c>
      <c r="AU7" s="23"/>
      <c r="AV7" s="25" t="str">
        <f>IFERROR(__xludf.DUMMYFUNCTION("""COMPUTED_VALUE"""),"RAM 700 EDGAR SAUCEDA")</f>
        <v>RAM 700 EDGAR SAUCEDA</v>
      </c>
      <c r="AW7" s="23"/>
      <c r="AX7" s="25" t="str">
        <f>IFERROR(__xludf.DUMMYFUNCTION("""COMPUTED_VALUE"""),"RAM 700 EDGAR SAUCEDA")</f>
        <v>RAM 700 EDGAR SAUCEDA</v>
      </c>
      <c r="AY7" s="23"/>
      <c r="AZ7" s="25" t="str">
        <f>IFERROR(__xludf.DUMMYFUNCTION("""COMPUTED_VALUE"""),"RAM 700 EDGAR SAUCEDA")</f>
        <v>RAM 700 EDGAR SAUCEDA</v>
      </c>
      <c r="BA7" s="23"/>
      <c r="BB7" s="25" t="str">
        <f>IFERROR(__xludf.DUMMYFUNCTION("""COMPUTED_VALUE"""),"RAM 700 EDGAR SAUCEDA")</f>
        <v>RAM 700 EDGAR SAUCEDA</v>
      </c>
      <c r="BC7" s="23"/>
      <c r="BD7" s="25" t="str">
        <f>IFERROR(__xludf.DUMMYFUNCTION("""COMPUTED_VALUE"""),"RAM 700 EDGAR SAUCEDA")</f>
        <v>RAM 700 EDGAR SAUCEDA</v>
      </c>
      <c r="BE7" s="23"/>
      <c r="BF7" s="25"/>
      <c r="BG7" s="23"/>
      <c r="BH7" s="25"/>
      <c r="BI7" s="23"/>
      <c r="BJ7" s="25"/>
      <c r="BK7" s="23"/>
    </row>
    <row r="8" ht="48.0" customHeight="1">
      <c r="A8" s="24" t="s">
        <v>125</v>
      </c>
      <c r="B8" s="25" t="str">
        <f>IFERROR(__xludf.DUMMYFUNCTION("IMPORTRANGE(""https://docs.google.com/spreadsheets/d/103FIzrgWxuAAak5iaD0qN6FB1b1ilk1aw3BCu3OAOpo/edit#gid=932464427"",""AUTO!B9:BK9"")"),"")</f>
        <v/>
      </c>
      <c r="C8" s="23"/>
      <c r="D8" s="25"/>
      <c r="E8" s="23"/>
      <c r="F8" s="25"/>
      <c r="G8" s="23"/>
      <c r="H8" s="25"/>
      <c r="I8" s="23"/>
      <c r="J8" s="25"/>
      <c r="K8" s="23"/>
      <c r="L8" s="25"/>
      <c r="M8" s="23"/>
      <c r="N8" s="25"/>
      <c r="O8" s="23"/>
      <c r="P8" s="25"/>
      <c r="Q8" s="23"/>
      <c r="R8" s="25"/>
      <c r="S8" s="23"/>
      <c r="T8" s="25"/>
      <c r="U8" s="23"/>
      <c r="V8" s="25"/>
      <c r="W8" s="23"/>
      <c r="X8" s="25"/>
      <c r="Y8" s="23"/>
      <c r="Z8" s="25"/>
      <c r="AA8" s="23"/>
      <c r="AB8" s="25"/>
      <c r="AC8" s="23"/>
      <c r="AD8" s="25"/>
      <c r="AE8" s="23"/>
      <c r="AF8" s="25"/>
      <c r="AG8" s="23"/>
      <c r="AH8" s="25"/>
      <c r="AI8" s="23"/>
      <c r="AJ8" s="25"/>
      <c r="AK8" s="23"/>
      <c r="AL8" s="25"/>
      <c r="AM8" s="23"/>
      <c r="AN8" s="25"/>
      <c r="AO8" s="23"/>
      <c r="AP8" s="25"/>
      <c r="AQ8" s="23"/>
      <c r="AR8" s="25"/>
      <c r="AS8" s="23"/>
      <c r="AT8" s="25"/>
      <c r="AU8" s="23"/>
      <c r="AV8" s="25"/>
      <c r="AW8" s="23"/>
      <c r="AX8" s="25"/>
      <c r="AY8" s="23"/>
      <c r="AZ8" s="25"/>
      <c r="BA8" s="23"/>
      <c r="BB8" s="25"/>
      <c r="BC8" s="23"/>
      <c r="BD8" s="25"/>
      <c r="BE8" s="23"/>
      <c r="BF8" s="25"/>
      <c r="BG8" s="23"/>
      <c r="BH8" s="25"/>
      <c r="BI8" s="23"/>
      <c r="BJ8" s="25"/>
      <c r="BK8" s="23"/>
    </row>
    <row r="9" ht="48.0" customHeight="1">
      <c r="A9" s="24" t="s">
        <v>128</v>
      </c>
      <c r="B9" s="25" t="str">
        <f>IFERROR(__xludf.DUMMYFUNCTION("IMPORTRANGE(""https://docs.google.com/spreadsheets/d/1_wmXbY12ybgD2mvCPlMwLWfHOF5LmjwYgt5wH_DhxBw/edit#gid=1132077431"",""RFID!B9:BK9"")"),"")</f>
        <v/>
      </c>
      <c r="C9" s="23"/>
      <c r="D9" s="25"/>
      <c r="E9" s="23"/>
      <c r="F9" s="25"/>
      <c r="G9" s="23"/>
      <c r="H9" s="25"/>
      <c r="I9" s="23"/>
      <c r="J9" s="25"/>
      <c r="K9" s="23"/>
      <c r="L9" s="25"/>
      <c r="M9" s="23"/>
      <c r="N9" s="25"/>
      <c r="O9" s="23"/>
      <c r="P9" s="25"/>
      <c r="Q9" s="23"/>
      <c r="R9" s="25" t="str">
        <f>IFERROR(__xludf.DUMMYFUNCTION("""COMPUTED_VALUE"""),"TOYOTA HILUX CLAUDIO VILLARREAL")</f>
        <v>TOYOTA HILUX CLAUDIO VILLARREAL</v>
      </c>
      <c r="S9" s="23"/>
      <c r="T9" s="25" t="str">
        <f>IFERROR(__xludf.DUMMYFUNCTION("""COMPUTED_VALUE"""),"TOYOTA HILUX CLAUDIO VILLARREAL")</f>
        <v>TOYOTA HILUX CLAUDIO VILLARREAL</v>
      </c>
      <c r="U9" s="23"/>
      <c r="V9" s="25" t="str">
        <f>IFERROR(__xludf.DUMMYFUNCTION("""COMPUTED_VALUE"""),"TOYOTA HILUX CLAUDIO VILLARREAL")</f>
        <v>TOYOTA HILUX CLAUDIO VILLARREAL</v>
      </c>
      <c r="W9" s="23"/>
      <c r="X9" s="25" t="str">
        <f>IFERROR(__xludf.DUMMYFUNCTION("""COMPUTED_VALUE"""),"TOYOTA HILUX CLAUDIO VILLARREAL")</f>
        <v>TOYOTA HILUX CLAUDIO VILLARREAL</v>
      </c>
      <c r="Y9" s="23"/>
      <c r="Z9" s="25" t="str">
        <f>IFERROR(__xludf.DUMMYFUNCTION("""COMPUTED_VALUE"""),"TOYOTA HILUX CLAUDIO VILLARREAL")</f>
        <v>TOYOTA HILUX CLAUDIO VILLARREAL</v>
      </c>
      <c r="AA9" s="23"/>
      <c r="AB9" s="25"/>
      <c r="AC9" s="23"/>
      <c r="AD9" s="25"/>
      <c r="AE9" s="23"/>
      <c r="AF9" s="25" t="str">
        <f>IFERROR(__xludf.DUMMYFUNCTION("""COMPUTED_VALUE"""),"FIAT ROJO CLAUDIO VILLARREAL")</f>
        <v>FIAT ROJO CLAUDIO VILLARREAL</v>
      </c>
      <c r="AG9" s="23"/>
      <c r="AH9" s="25" t="str">
        <f>IFERROR(__xludf.DUMMYFUNCTION("""COMPUTED_VALUE"""),"TOYOTA HILUX CLAUDIO VILLARREAL")</f>
        <v>TOYOTA HILUX CLAUDIO VILLARREAL</v>
      </c>
      <c r="AI9" s="23"/>
      <c r="AJ9" s="25" t="str">
        <f>IFERROR(__xludf.DUMMYFUNCTION("""COMPUTED_VALUE"""),"TOYOTA HILUX CLAUDIO VILLARREAL	")</f>
        <v>TOYOTA HILUX CLAUDIO VILLARREAL	</v>
      </c>
      <c r="AK9" s="23"/>
      <c r="AL9" s="25"/>
      <c r="AM9" s="23"/>
      <c r="AN9" s="25" t="str">
        <f>IFERROR(__xludf.DUMMYFUNCTION("""COMPUTED_VALUE"""),"TOYOTA HILUX CLAUDIO VILLARREAL")</f>
        <v>TOYOTA HILUX CLAUDIO VILLARREAL</v>
      </c>
      <c r="AO9" s="23"/>
      <c r="AP9" s="25" t="str">
        <f>IFERROR(__xludf.DUMMYFUNCTION("""COMPUTED_VALUE"""),"TOYOTA COROLLA CLAUDIO VILLARREAL")</f>
        <v>TOYOTA COROLLA CLAUDIO VILLARREAL</v>
      </c>
      <c r="AQ9" s="23"/>
      <c r="AR9" s="25"/>
      <c r="AS9" s="23"/>
      <c r="AT9" s="25" t="str">
        <f>IFERROR(__xludf.DUMMYFUNCTION("""COMPUTED_VALUE"""),"TOYOTA HILUX CLAUDIO VILLARREAL")</f>
        <v>TOYOTA HILUX CLAUDIO VILLARREAL</v>
      </c>
      <c r="AU9" s="23"/>
      <c r="AV9" s="25" t="str">
        <f>IFERROR(__xludf.DUMMYFUNCTION("""COMPUTED_VALUE"""),"TOYOTA HILUX CLAUDIO VILLARREAL")</f>
        <v>TOYOTA HILUX CLAUDIO VILLARREAL</v>
      </c>
      <c r="AW9" s="23"/>
      <c r="AX9" s="25" t="str">
        <f>IFERROR(__xludf.DUMMYFUNCTION("""COMPUTED_VALUE"""),"FIAT MOBI GRIS CLAUDIO VILLARREAL")</f>
        <v>FIAT MOBI GRIS CLAUDIO VILLARREAL</v>
      </c>
      <c r="AY9" s="23"/>
      <c r="AZ9" s="25"/>
      <c r="BA9" s="23"/>
      <c r="BB9" s="25" t="str">
        <f>IFERROR(__xludf.DUMMYFUNCTION("""COMPUTED_VALUE"""),"TOYOTA COROLLA CLAUDIO VILLARREAL")</f>
        <v>TOYOTA COROLLA CLAUDIO VILLARREAL</v>
      </c>
      <c r="BC9" s="23"/>
      <c r="BD9" s="25"/>
      <c r="BE9" s="23"/>
      <c r="BF9" s="25"/>
      <c r="BG9" s="23"/>
      <c r="BH9" s="25"/>
      <c r="BI9" s="23"/>
      <c r="BJ9" s="25"/>
      <c r="BK9" s="23"/>
    </row>
    <row r="10" ht="48.0" customHeight="1">
      <c r="A10" s="24" t="s">
        <v>162</v>
      </c>
      <c r="B10" s="25" t="str">
        <f>IFERROR(__xludf.DUMMYFUNCTION("IMPORTRANGE(""https://docs.google.com/spreadsheets/d/1YmLZbiHA_7Uus39PRw27JK5oEcqzVHrB4U-yZY_i0gE/edit#gid=40701637"",""LACA!B9:BK9"")"),"")</f>
        <v/>
      </c>
      <c r="C10" s="23"/>
      <c r="D10" s="25"/>
      <c r="E10" s="23"/>
      <c r="F10" s="25"/>
      <c r="G10" s="23"/>
      <c r="H10" s="25"/>
      <c r="I10" s="23"/>
      <c r="J10" s="25"/>
      <c r="K10" s="23"/>
      <c r="L10" s="25"/>
      <c r="M10" s="23"/>
      <c r="N10" s="25"/>
      <c r="O10" s="23"/>
      <c r="P10" s="25"/>
      <c r="Q10" s="23"/>
      <c r="R10" s="25"/>
      <c r="S10" s="23"/>
      <c r="T10" s="25"/>
      <c r="U10" s="23"/>
      <c r="V10" s="25"/>
      <c r="W10" s="23"/>
      <c r="X10" s="25"/>
      <c r="Y10" s="23"/>
      <c r="Z10" s="25"/>
      <c r="AA10" s="23"/>
      <c r="AB10" s="25"/>
      <c r="AC10" s="23"/>
      <c r="AD10" s="25"/>
      <c r="AE10" s="23"/>
      <c r="AF10" s="25"/>
      <c r="AG10" s="23"/>
      <c r="AH10" s="25"/>
      <c r="AI10" s="23"/>
      <c r="AJ10" s="25"/>
      <c r="AK10" s="23"/>
      <c r="AL10" s="25"/>
      <c r="AM10" s="23"/>
      <c r="AN10" s="25"/>
      <c r="AO10" s="23"/>
      <c r="AP10" s="25"/>
      <c r="AQ10" s="23"/>
      <c r="AR10" s="25"/>
      <c r="AS10" s="23"/>
      <c r="AT10" s="25"/>
      <c r="AU10" s="23"/>
      <c r="AV10" s="25"/>
      <c r="AW10" s="23"/>
      <c r="AX10" s="25"/>
      <c r="AY10" s="23"/>
      <c r="AZ10" s="25"/>
      <c r="BA10" s="23"/>
      <c r="BB10" s="25"/>
      <c r="BC10" s="23"/>
      <c r="BD10" s="25"/>
      <c r="BE10" s="23"/>
      <c r="BF10" s="25"/>
      <c r="BG10" s="23"/>
      <c r="BH10" s="25"/>
      <c r="BI10" s="23"/>
      <c r="BJ10" s="25"/>
      <c r="BK10" s="23"/>
    </row>
    <row r="11" ht="48.0" customHeight="1">
      <c r="A11" s="24" t="s">
        <v>163</v>
      </c>
      <c r="B11" s="25" t="str">
        <f>IFERROR(__xludf.DUMMYFUNCTION("IMPORTRANGE(""https://docs.google.com/spreadsheets/d/1XZNtPNIL5YqAIeFhs5XCFBvNEkCX8pL94iPzjeOlpsM/edit#gid=809306713"",""PUEBLA!B9:BK9"")"),"")</f>
        <v/>
      </c>
      <c r="C11" s="23"/>
      <c r="D11" s="25"/>
      <c r="E11" s="23"/>
      <c r="F11" s="25"/>
      <c r="G11" s="23"/>
      <c r="H11" s="25"/>
      <c r="I11" s="23"/>
      <c r="J11" s="25"/>
      <c r="K11" s="23"/>
      <c r="L11" s="25"/>
      <c r="M11" s="23"/>
      <c r="N11" s="25"/>
      <c r="O11" s="23"/>
      <c r="P11" s="25"/>
      <c r="Q11" s="23"/>
      <c r="R11" s="25"/>
      <c r="S11" s="23"/>
      <c r="T11" s="25"/>
      <c r="U11" s="23"/>
      <c r="V11" s="25"/>
      <c r="W11" s="23"/>
      <c r="X11" s="25"/>
      <c r="Y11" s="23"/>
      <c r="Z11" s="25"/>
      <c r="AA11" s="23"/>
      <c r="AB11" s="25"/>
      <c r="AC11" s="23"/>
      <c r="AD11" s="25"/>
      <c r="AE11" s="23"/>
      <c r="AF11" s="25"/>
      <c r="AG11" s="23"/>
      <c r="AH11" s="25"/>
      <c r="AI11" s="23"/>
      <c r="AJ11" s="25"/>
      <c r="AK11" s="23"/>
      <c r="AL11" s="25"/>
      <c r="AM11" s="23"/>
      <c r="AN11" s="25"/>
      <c r="AO11" s="23"/>
      <c r="AP11" s="25"/>
      <c r="AQ11" s="23"/>
      <c r="AR11" s="25"/>
      <c r="AS11" s="23"/>
      <c r="AT11" s="25"/>
      <c r="AU11" s="23"/>
      <c r="AV11" s="25"/>
      <c r="AW11" s="23"/>
      <c r="AX11" s="25"/>
      <c r="AY11" s="23"/>
      <c r="AZ11" s="25"/>
      <c r="BA11" s="23"/>
      <c r="BB11" s="25"/>
      <c r="BC11" s="23"/>
      <c r="BD11" s="25"/>
      <c r="BE11" s="23"/>
      <c r="BF11" s="25"/>
      <c r="BG11" s="23"/>
      <c r="BH11" s="25"/>
      <c r="BI11" s="23"/>
      <c r="BJ11" s="25"/>
      <c r="BK11" s="23"/>
    </row>
    <row r="12" ht="48.0" customHeight="1">
      <c r="A12" s="24" t="s">
        <v>164</v>
      </c>
      <c r="B12" s="25"/>
      <c r="C12" s="23"/>
      <c r="D12" s="25"/>
      <c r="E12" s="23"/>
      <c r="F12" s="25"/>
      <c r="G12" s="23"/>
      <c r="H12" s="25"/>
      <c r="I12" s="23"/>
      <c r="J12" s="25"/>
      <c r="K12" s="23"/>
      <c r="L12" s="25"/>
      <c r="M12" s="23"/>
      <c r="N12" s="25"/>
      <c r="O12" s="23"/>
      <c r="P12" s="25"/>
      <c r="Q12" s="23"/>
      <c r="R12" s="25"/>
      <c r="S12" s="23"/>
      <c r="T12" s="25"/>
      <c r="U12" s="23"/>
      <c r="V12" s="25"/>
      <c r="W12" s="23"/>
      <c r="X12" s="25"/>
      <c r="Y12" s="23"/>
      <c r="Z12" s="25"/>
      <c r="AA12" s="23"/>
      <c r="AB12" s="25"/>
      <c r="AC12" s="23"/>
      <c r="AD12" s="25"/>
      <c r="AE12" s="23"/>
      <c r="AF12" s="25"/>
      <c r="AG12" s="23"/>
      <c r="AH12" s="25"/>
      <c r="AI12" s="23"/>
      <c r="AJ12" s="25"/>
      <c r="AK12" s="23"/>
      <c r="AL12" s="25"/>
      <c r="AM12" s="23"/>
      <c r="AN12" s="25"/>
      <c r="AO12" s="23"/>
      <c r="AP12" s="25"/>
      <c r="AQ12" s="23"/>
      <c r="AR12" s="25"/>
      <c r="AS12" s="23"/>
      <c r="AT12" s="25"/>
      <c r="AU12" s="23"/>
      <c r="AV12" s="25"/>
      <c r="AW12" s="23"/>
      <c r="AX12" s="25"/>
      <c r="AY12" s="23"/>
      <c r="AZ12" s="25"/>
      <c r="BA12" s="23"/>
      <c r="BB12" s="25"/>
      <c r="BC12" s="23"/>
      <c r="BD12" s="25"/>
      <c r="BE12" s="23"/>
      <c r="BF12" s="25"/>
      <c r="BG12" s="23"/>
      <c r="BH12" s="25"/>
      <c r="BI12" s="23"/>
      <c r="BJ12" s="25"/>
      <c r="BK12" s="23"/>
    </row>
    <row r="13" ht="48.0" customHeight="1">
      <c r="A13" s="24" t="s">
        <v>3</v>
      </c>
      <c r="B13" s="25" t="str">
        <f>IFERROR(__xludf.DUMMYFUNCTION("IMPORTRANGE(""https://docs.google.com/spreadsheets/d/1biZ5aLBhXjLg3jFJI5CC2mgQ_e4dd39H3VVIoTCttGU/edit#gid=1980242535"",""ALMACEN!B9:BK9"")
"),"")</f>
        <v/>
      </c>
      <c r="C13" s="23"/>
      <c r="D13" s="25" t="str">
        <f>IFERROR(__xludf.DUMMYFUNCTION("""COMPUTED_VALUE"""),"Ford Ranger")</f>
        <v>Ford Ranger</v>
      </c>
      <c r="E13" s="23"/>
      <c r="F13" s="25" t="str">
        <f>IFERROR(__xludf.DUMMYFUNCTION("""COMPUTED_VALUE"""),"Ford Ranger")</f>
        <v>Ford Ranger</v>
      </c>
      <c r="G13" s="23"/>
      <c r="H13" s="25" t="str">
        <f>IFERROR(__xludf.DUMMYFUNCTION("""COMPUTED_VALUE"""),"Ram 1500")</f>
        <v>Ram 1500</v>
      </c>
      <c r="I13" s="23"/>
      <c r="J13" s="25" t="str">
        <f>IFERROR(__xludf.DUMMYFUNCTION("""COMPUTED_VALUE"""),"Ram HEMI 1500")</f>
        <v>Ram HEMI 1500</v>
      </c>
      <c r="K13" s="23"/>
      <c r="L13" s="25" t="str">
        <f>IFERROR(__xludf.DUMMYFUNCTION("""COMPUTED_VALUE"""),"Ford Ranger")</f>
        <v>Ford Ranger</v>
      </c>
      <c r="M13" s="23"/>
      <c r="N13" s="25" t="str">
        <f>IFERROR(__xludf.DUMMYFUNCTION("""COMPUTED_VALUE"""),"Ford Ranger")</f>
        <v>Ford Ranger</v>
      </c>
      <c r="O13" s="23"/>
      <c r="P13" s="25"/>
      <c r="Q13" s="23"/>
      <c r="R13" s="25" t="str">
        <f>IFERROR(__xludf.DUMMYFUNCTION("""COMPUTED_VALUE"""),"Ford Ranger")</f>
        <v>Ford Ranger</v>
      </c>
      <c r="S13" s="23"/>
      <c r="T13" s="25" t="str">
        <f>IFERROR(__xludf.DUMMYFUNCTION("""COMPUTED_VALUE"""),"Ford Ranger")</f>
        <v>Ford Ranger</v>
      </c>
      <c r="U13" s="23"/>
      <c r="V13" s="25" t="str">
        <f>IFERROR(__xludf.DUMMYFUNCTION("""COMPUTED_VALUE"""),"Ford Ranger")</f>
        <v>Ford Ranger</v>
      </c>
      <c r="W13" s="23"/>
      <c r="X13" s="25" t="str">
        <f>IFERROR(__xludf.DUMMYFUNCTION("""COMPUTED_VALUE"""),"Ford Ranger")</f>
        <v>Ford Ranger</v>
      </c>
      <c r="Y13" s="23"/>
      <c r="Z13" s="25" t="str">
        <f>IFERROR(__xludf.DUMMYFUNCTION("""COMPUTED_VALUE"""),"Ford Ranger")</f>
        <v>Ford Ranger</v>
      </c>
      <c r="AA13" s="23"/>
      <c r="AB13" s="25" t="str">
        <f>IFERROR(__xludf.DUMMYFUNCTION("""COMPUTED_VALUE"""),"For Ranger")</f>
        <v>For Ranger</v>
      </c>
      <c r="AC13" s="23"/>
      <c r="AD13" s="25"/>
      <c r="AE13" s="23"/>
      <c r="AF13" s="25" t="str">
        <f>IFERROR(__xludf.DUMMYFUNCTION("""COMPUTED_VALUE"""),"Ford Ranger")</f>
        <v>Ford Ranger</v>
      </c>
      <c r="AG13" s="23"/>
      <c r="AH13" s="25" t="str">
        <f>IFERROR(__xludf.DUMMYFUNCTION("""COMPUTED_VALUE"""),"Ford Ranger")</f>
        <v>Ford Ranger</v>
      </c>
      <c r="AI13" s="23"/>
      <c r="AJ13" s="25" t="str">
        <f>IFERROR(__xludf.DUMMYFUNCTION("""COMPUTED_VALUE"""),"Ford Ranger")</f>
        <v>Ford Ranger</v>
      </c>
      <c r="AK13" s="23"/>
      <c r="AL13" s="25" t="str">
        <f>IFERROR(__xludf.DUMMYFUNCTION("""COMPUTED_VALUE"""),"Ford Ranger")</f>
        <v>Ford Ranger</v>
      </c>
      <c r="AM13" s="23"/>
      <c r="AN13" s="25" t="str">
        <f>IFERROR(__xludf.DUMMYFUNCTION("""COMPUTED_VALUE"""),"Ford Ranger")</f>
        <v>Ford Ranger</v>
      </c>
      <c r="AO13" s="23"/>
      <c r="AP13" s="25" t="str">
        <f>IFERROR(__xludf.DUMMYFUNCTION("""COMPUTED_VALUE"""),"Ford Ranger")</f>
        <v>Ford Ranger</v>
      </c>
      <c r="AQ13" s="23"/>
      <c r="AR13" s="25"/>
      <c r="AS13" s="23"/>
      <c r="AT13" s="25" t="str">
        <f>IFERROR(__xludf.DUMMYFUNCTION("""COMPUTED_VALUE"""),"Ford Ranger")</f>
        <v>Ford Ranger</v>
      </c>
      <c r="AU13" s="23"/>
      <c r="AV13" s="25" t="str">
        <f>IFERROR(__xludf.DUMMYFUNCTION("""COMPUTED_VALUE"""),"Ford Ranger")</f>
        <v>Ford Ranger</v>
      </c>
      <c r="AW13" s="23"/>
      <c r="AX13" s="25" t="str">
        <f>IFERROR(__xludf.DUMMYFUNCTION("""COMPUTED_VALUE"""),"Ford Ranger")</f>
        <v>Ford Ranger</v>
      </c>
      <c r="AY13" s="23"/>
      <c r="AZ13" s="25" t="str">
        <f>IFERROR(__xludf.DUMMYFUNCTION("""COMPUTED_VALUE"""),"Ford Ranger ")</f>
        <v>Ford Ranger </v>
      </c>
      <c r="BA13" s="23"/>
      <c r="BB13" s="25" t="str">
        <f>IFERROR(__xludf.DUMMYFUNCTION("""COMPUTED_VALUE"""),"Ford Ranger")</f>
        <v>Ford Ranger</v>
      </c>
      <c r="BC13" s="23"/>
      <c r="BD13" s="25" t="str">
        <f>IFERROR(__xludf.DUMMYFUNCTION("""COMPUTED_VALUE"""),"Ford Ranger")</f>
        <v>Ford Ranger</v>
      </c>
      <c r="BE13" s="23"/>
      <c r="BF13" s="25"/>
      <c r="BG13" s="23"/>
      <c r="BH13" s="25" t="str">
        <f>IFERROR(__xludf.DUMMYFUNCTION("""COMPUTED_VALUE"""),"Ford Ranger")</f>
        <v>Ford Ranger</v>
      </c>
      <c r="BI13" s="23"/>
      <c r="BJ13" s="25" t="str">
        <f>IFERROR(__xludf.DUMMYFUNCTION("""COMPUTED_VALUE"""),"Ford Ranger")</f>
        <v>Ford Ranger</v>
      </c>
      <c r="BK13" s="23"/>
    </row>
    <row r="14" ht="48.0" customHeight="1">
      <c r="A14" s="24" t="s">
        <v>165</v>
      </c>
      <c r="B14" s="25"/>
      <c r="C14" s="23"/>
      <c r="D14" s="25"/>
      <c r="E14" s="23"/>
      <c r="F14" s="25"/>
      <c r="G14" s="23"/>
      <c r="H14" s="25"/>
      <c r="I14" s="23"/>
      <c r="J14" s="25"/>
      <c r="K14" s="23"/>
      <c r="L14" s="25"/>
      <c r="M14" s="23"/>
      <c r="N14" s="25"/>
      <c r="O14" s="23"/>
      <c r="P14" s="25"/>
      <c r="Q14" s="23"/>
      <c r="R14" s="25"/>
      <c r="S14" s="23"/>
      <c r="T14" s="25"/>
      <c r="U14" s="23"/>
      <c r="V14" s="25"/>
      <c r="W14" s="23"/>
      <c r="X14" s="25"/>
      <c r="Y14" s="23"/>
      <c r="Z14" s="25"/>
      <c r="AA14" s="23"/>
      <c r="AB14" s="25"/>
      <c r="AC14" s="23"/>
      <c r="AD14" s="25"/>
      <c r="AE14" s="23"/>
      <c r="AF14" s="25"/>
      <c r="AG14" s="23"/>
      <c r="AH14" s="25"/>
      <c r="AI14" s="23"/>
      <c r="AJ14" s="25"/>
      <c r="AK14" s="23"/>
      <c r="AL14" s="25"/>
      <c r="AM14" s="23"/>
      <c r="AN14" s="25"/>
      <c r="AO14" s="23"/>
      <c r="AP14" s="25"/>
      <c r="AQ14" s="23"/>
      <c r="AR14" s="25"/>
      <c r="AS14" s="23"/>
      <c r="AT14" s="25"/>
      <c r="AU14" s="23"/>
      <c r="AV14" s="25"/>
      <c r="AW14" s="23"/>
      <c r="AX14" s="25"/>
      <c r="AY14" s="23"/>
      <c r="AZ14" s="25"/>
      <c r="BA14" s="23"/>
      <c r="BB14" s="25"/>
      <c r="BC14" s="23"/>
      <c r="BD14" s="25"/>
      <c r="BE14" s="23"/>
      <c r="BF14" s="25"/>
      <c r="BG14" s="23"/>
      <c r="BH14" s="25"/>
      <c r="BI14" s="23"/>
      <c r="BJ14" s="25"/>
      <c r="BK14" s="23"/>
    </row>
    <row r="15" ht="48.0" customHeight="1">
      <c r="A15" s="24" t="s">
        <v>166</v>
      </c>
      <c r="B15" s="25"/>
      <c r="C15" s="23"/>
      <c r="D15" s="25"/>
      <c r="E15" s="23"/>
      <c r="F15" s="25"/>
      <c r="G15" s="23"/>
      <c r="H15" s="25"/>
      <c r="I15" s="23"/>
      <c r="J15" s="25"/>
      <c r="K15" s="23"/>
      <c r="L15" s="25"/>
      <c r="M15" s="23"/>
      <c r="N15" s="25"/>
      <c r="O15" s="23"/>
      <c r="P15" s="25"/>
      <c r="Q15" s="23"/>
      <c r="R15" s="25"/>
      <c r="S15" s="23"/>
      <c r="T15" s="25"/>
      <c r="U15" s="23"/>
      <c r="V15" s="25"/>
      <c r="W15" s="23"/>
      <c r="X15" s="25"/>
      <c r="Y15" s="23"/>
      <c r="Z15" s="25"/>
      <c r="AA15" s="23"/>
      <c r="AB15" s="25"/>
      <c r="AC15" s="23"/>
      <c r="AD15" s="25"/>
      <c r="AE15" s="23"/>
      <c r="AF15" s="25"/>
      <c r="AG15" s="23"/>
      <c r="AH15" s="25"/>
      <c r="AI15" s="23"/>
      <c r="AJ15" s="25"/>
      <c r="AK15" s="23"/>
      <c r="AL15" s="25"/>
      <c r="AM15" s="23"/>
      <c r="AN15" s="25"/>
      <c r="AO15" s="23"/>
      <c r="AP15" s="25"/>
      <c r="AQ15" s="23"/>
      <c r="AR15" s="25"/>
      <c r="AS15" s="23"/>
      <c r="AT15" s="25"/>
      <c r="AU15" s="23"/>
      <c r="AV15" s="25"/>
      <c r="AW15" s="23"/>
      <c r="AX15" s="25"/>
      <c r="AY15" s="23"/>
      <c r="AZ15" s="25"/>
      <c r="BA15" s="23"/>
      <c r="BB15" s="25"/>
      <c r="BC15" s="23"/>
      <c r="BD15" s="25"/>
      <c r="BE15" s="23"/>
      <c r="BF15" s="25"/>
      <c r="BG15" s="23"/>
      <c r="BH15" s="25"/>
      <c r="BI15" s="23"/>
      <c r="BJ15" s="25"/>
      <c r="BK15" s="23"/>
    </row>
    <row r="16" ht="48.0" customHeight="1">
      <c r="A16" s="24" t="s">
        <v>167</v>
      </c>
      <c r="B16" s="25"/>
      <c r="C16" s="23"/>
      <c r="D16" s="25"/>
      <c r="E16" s="23"/>
      <c r="F16" s="25"/>
      <c r="G16" s="23"/>
      <c r="H16" s="25"/>
      <c r="I16" s="23"/>
      <c r="J16" s="25"/>
      <c r="K16" s="23"/>
      <c r="L16" s="25"/>
      <c r="M16" s="23"/>
      <c r="N16" s="25"/>
      <c r="O16" s="23"/>
      <c r="P16" s="25"/>
      <c r="Q16" s="23"/>
      <c r="R16" s="25"/>
      <c r="S16" s="23"/>
      <c r="T16" s="25"/>
      <c r="U16" s="23"/>
      <c r="V16" s="25"/>
      <c r="W16" s="23"/>
      <c r="X16" s="25"/>
      <c r="Y16" s="23"/>
      <c r="Z16" s="25"/>
      <c r="AA16" s="23"/>
      <c r="AB16" s="25"/>
      <c r="AC16" s="23"/>
      <c r="AD16" s="25"/>
      <c r="AE16" s="23"/>
      <c r="AF16" s="25"/>
      <c r="AG16" s="23"/>
      <c r="AH16" s="25"/>
      <c r="AI16" s="23"/>
      <c r="AJ16" s="25"/>
      <c r="AK16" s="23"/>
      <c r="AL16" s="25"/>
      <c r="AM16" s="23"/>
      <c r="AN16" s="25"/>
      <c r="AO16" s="23"/>
      <c r="AP16" s="25"/>
      <c r="AQ16" s="23"/>
      <c r="AR16" s="25"/>
      <c r="AS16" s="23"/>
      <c r="AT16" s="25"/>
      <c r="AU16" s="23"/>
      <c r="AV16" s="25"/>
      <c r="AW16" s="23"/>
      <c r="AX16" s="25"/>
      <c r="AY16" s="23"/>
      <c r="AZ16" s="25"/>
      <c r="BA16" s="23"/>
      <c r="BB16" s="25"/>
      <c r="BC16" s="23"/>
      <c r="BD16" s="25"/>
      <c r="BE16" s="23"/>
      <c r="BF16" s="25"/>
      <c r="BG16" s="23"/>
      <c r="BH16" s="25"/>
      <c r="BI16" s="23"/>
      <c r="BJ16" s="25"/>
      <c r="BK16" s="23"/>
    </row>
    <row r="17" ht="48.0" customHeight="1">
      <c r="A17" s="24" t="s">
        <v>168</v>
      </c>
      <c r="B17" s="25"/>
      <c r="C17" s="23"/>
      <c r="D17" s="25"/>
      <c r="E17" s="23"/>
      <c r="F17" s="25"/>
      <c r="G17" s="23"/>
      <c r="H17" s="25"/>
      <c r="I17" s="23"/>
      <c r="J17" s="25"/>
      <c r="K17" s="23"/>
      <c r="L17" s="25"/>
      <c r="M17" s="23"/>
      <c r="N17" s="25"/>
      <c r="O17" s="23"/>
      <c r="P17" s="25"/>
      <c r="Q17" s="23"/>
      <c r="R17" s="25"/>
      <c r="S17" s="23"/>
      <c r="T17" s="25"/>
      <c r="U17" s="23"/>
      <c r="V17" s="25"/>
      <c r="W17" s="23"/>
      <c r="X17" s="25"/>
      <c r="Y17" s="23"/>
      <c r="Z17" s="25"/>
      <c r="AA17" s="23"/>
      <c r="AB17" s="25"/>
      <c r="AC17" s="23"/>
      <c r="AD17" s="25"/>
      <c r="AE17" s="23"/>
      <c r="AF17" s="25"/>
      <c r="AG17" s="23"/>
      <c r="AH17" s="25"/>
      <c r="AI17" s="23"/>
      <c r="AJ17" s="25"/>
      <c r="AK17" s="23"/>
      <c r="AL17" s="25"/>
      <c r="AM17" s="23"/>
      <c r="AN17" s="25"/>
      <c r="AO17" s="23"/>
      <c r="AP17" s="25"/>
      <c r="AQ17" s="23"/>
      <c r="AR17" s="25"/>
      <c r="AS17" s="23"/>
      <c r="AT17" s="25"/>
      <c r="AU17" s="23"/>
      <c r="AV17" s="25"/>
      <c r="AW17" s="23"/>
      <c r="AX17" s="25"/>
      <c r="AY17" s="23"/>
      <c r="AZ17" s="25"/>
      <c r="BA17" s="23"/>
      <c r="BB17" s="25"/>
      <c r="BC17" s="23"/>
      <c r="BD17" s="25"/>
      <c r="BE17" s="23"/>
      <c r="BF17" s="25"/>
      <c r="BG17" s="23"/>
      <c r="BH17" s="25"/>
      <c r="BI17" s="23"/>
      <c r="BJ17" s="25"/>
      <c r="BK17" s="23"/>
    </row>
    <row r="18" ht="48.0" customHeight="1">
      <c r="A18" s="26"/>
      <c r="B18" s="25"/>
      <c r="C18" s="23"/>
      <c r="D18" s="25"/>
      <c r="E18" s="23"/>
      <c r="F18" s="25"/>
      <c r="G18" s="23"/>
      <c r="H18" s="25"/>
      <c r="I18" s="23"/>
      <c r="J18" s="25"/>
      <c r="K18" s="23"/>
      <c r="L18" s="25"/>
      <c r="M18" s="23"/>
      <c r="N18" s="25"/>
      <c r="O18" s="23"/>
      <c r="P18" s="25"/>
      <c r="Q18" s="23"/>
      <c r="R18" s="25"/>
      <c r="S18" s="23"/>
      <c r="T18" s="25"/>
      <c r="U18" s="23"/>
      <c r="V18" s="25"/>
      <c r="W18" s="23"/>
      <c r="X18" s="25"/>
      <c r="Y18" s="23"/>
      <c r="Z18" s="25"/>
      <c r="AA18" s="23"/>
      <c r="AB18" s="25"/>
      <c r="AC18" s="23"/>
      <c r="AD18" s="25"/>
      <c r="AE18" s="23"/>
      <c r="AF18" s="25"/>
      <c r="AG18" s="23"/>
      <c r="AH18" s="25"/>
      <c r="AI18" s="23"/>
      <c r="AJ18" s="25"/>
      <c r="AK18" s="23"/>
      <c r="AL18" s="25"/>
      <c r="AM18" s="23"/>
      <c r="AN18" s="25"/>
      <c r="AO18" s="23"/>
      <c r="AP18" s="25"/>
      <c r="AQ18" s="23"/>
      <c r="AR18" s="25"/>
      <c r="AS18" s="23"/>
      <c r="AT18" s="25"/>
      <c r="AU18" s="23"/>
      <c r="AV18" s="25"/>
      <c r="AW18" s="23"/>
      <c r="AX18" s="25"/>
      <c r="AY18" s="23"/>
      <c r="AZ18" s="25"/>
      <c r="BA18" s="23"/>
      <c r="BB18" s="25"/>
      <c r="BC18" s="23"/>
      <c r="BD18" s="25"/>
      <c r="BE18" s="23"/>
      <c r="BF18" s="25"/>
      <c r="BG18" s="23"/>
      <c r="BH18" s="25"/>
      <c r="BI18" s="23"/>
      <c r="BJ18" s="25"/>
      <c r="BK18" s="23"/>
    </row>
    <row r="19" ht="48.0" customHeight="1">
      <c r="A19" s="26"/>
      <c r="B19" s="25"/>
      <c r="C19" s="23"/>
      <c r="D19" s="25"/>
      <c r="E19" s="23"/>
      <c r="F19" s="25"/>
      <c r="G19" s="23"/>
      <c r="H19" s="25"/>
      <c r="I19" s="23"/>
      <c r="J19" s="25"/>
      <c r="K19" s="23"/>
      <c r="L19" s="25"/>
      <c r="M19" s="23"/>
      <c r="N19" s="25"/>
      <c r="O19" s="23"/>
      <c r="P19" s="25"/>
      <c r="Q19" s="23"/>
      <c r="R19" s="25"/>
      <c r="S19" s="23"/>
      <c r="T19" s="25"/>
      <c r="U19" s="23"/>
      <c r="V19" s="25"/>
      <c r="W19" s="23"/>
      <c r="X19" s="25"/>
      <c r="Y19" s="23"/>
      <c r="Z19" s="25"/>
      <c r="AA19" s="23"/>
      <c r="AB19" s="25"/>
      <c r="AC19" s="23"/>
      <c r="AD19" s="25"/>
      <c r="AE19" s="23"/>
      <c r="AF19" s="25"/>
      <c r="AG19" s="23"/>
      <c r="AH19" s="25"/>
      <c r="AI19" s="23"/>
      <c r="AJ19" s="25"/>
      <c r="AK19" s="23"/>
      <c r="AL19" s="25"/>
      <c r="AM19" s="23"/>
      <c r="AN19" s="25"/>
      <c r="AO19" s="23"/>
      <c r="AP19" s="25"/>
      <c r="AQ19" s="23"/>
      <c r="AR19" s="25"/>
      <c r="AS19" s="23"/>
      <c r="AT19" s="25"/>
      <c r="AU19" s="23"/>
      <c r="AV19" s="25"/>
      <c r="AW19" s="23"/>
      <c r="AX19" s="25"/>
      <c r="AY19" s="23"/>
      <c r="AZ19" s="25"/>
      <c r="BA19" s="23"/>
      <c r="BB19" s="25"/>
      <c r="BC19" s="23"/>
      <c r="BD19" s="25"/>
      <c r="BE19" s="23"/>
      <c r="BF19" s="25"/>
      <c r="BG19" s="23"/>
      <c r="BH19" s="25"/>
      <c r="BI19" s="23"/>
      <c r="BJ19" s="25"/>
      <c r="BK19" s="23"/>
    </row>
    <row r="20" ht="48.0" customHeight="1">
      <c r="A20" s="26"/>
      <c r="B20" s="25"/>
      <c r="C20" s="23"/>
      <c r="D20" s="25"/>
      <c r="E20" s="23"/>
      <c r="F20" s="25"/>
      <c r="G20" s="23"/>
      <c r="H20" s="25"/>
      <c r="I20" s="23"/>
      <c r="J20" s="25"/>
      <c r="K20" s="23"/>
      <c r="L20" s="25"/>
      <c r="M20" s="23"/>
      <c r="N20" s="25"/>
      <c r="O20" s="23"/>
      <c r="P20" s="25"/>
      <c r="Q20" s="23"/>
      <c r="R20" s="25"/>
      <c r="S20" s="23"/>
      <c r="T20" s="25"/>
      <c r="U20" s="23"/>
      <c r="V20" s="25"/>
      <c r="W20" s="23"/>
      <c r="X20" s="25"/>
      <c r="Y20" s="23"/>
      <c r="Z20" s="25"/>
      <c r="AA20" s="23"/>
      <c r="AB20" s="25"/>
      <c r="AC20" s="23"/>
      <c r="AD20" s="25"/>
      <c r="AE20" s="23"/>
      <c r="AF20" s="25"/>
      <c r="AG20" s="23"/>
      <c r="AH20" s="25"/>
      <c r="AI20" s="23"/>
      <c r="AJ20" s="25"/>
      <c r="AK20" s="23"/>
      <c r="AL20" s="25"/>
      <c r="AM20" s="23"/>
      <c r="AN20" s="25"/>
      <c r="AO20" s="23"/>
      <c r="AP20" s="25"/>
      <c r="AQ20" s="23"/>
      <c r="AR20" s="25"/>
      <c r="AS20" s="23"/>
      <c r="AT20" s="25"/>
      <c r="AU20" s="23"/>
      <c r="AV20" s="25"/>
      <c r="AW20" s="23"/>
      <c r="AX20" s="25"/>
      <c r="AY20" s="23"/>
      <c r="AZ20" s="25"/>
      <c r="BA20" s="23"/>
      <c r="BB20" s="25"/>
      <c r="BC20" s="23"/>
      <c r="BD20" s="25"/>
      <c r="BE20" s="23"/>
      <c r="BF20" s="25"/>
      <c r="BG20" s="23"/>
      <c r="BH20" s="25"/>
      <c r="BI20" s="23"/>
      <c r="BJ20" s="25"/>
      <c r="BK20" s="23"/>
    </row>
    <row r="21" ht="48.0" customHeight="1">
      <c r="A21" s="26"/>
      <c r="B21" s="25"/>
      <c r="C21" s="23"/>
      <c r="D21" s="25"/>
      <c r="E21" s="23"/>
      <c r="F21" s="25"/>
      <c r="G21" s="23"/>
      <c r="H21" s="25"/>
      <c r="I21" s="23"/>
      <c r="J21" s="25"/>
      <c r="K21" s="23"/>
      <c r="L21" s="25"/>
      <c r="M21" s="23"/>
      <c r="N21" s="25"/>
      <c r="O21" s="23"/>
      <c r="P21" s="25"/>
      <c r="Q21" s="23"/>
      <c r="R21" s="25"/>
      <c r="S21" s="23"/>
      <c r="T21" s="25"/>
      <c r="U21" s="23"/>
      <c r="V21" s="25"/>
      <c r="W21" s="23"/>
      <c r="X21" s="25"/>
      <c r="Y21" s="23"/>
      <c r="Z21" s="25"/>
      <c r="AA21" s="23"/>
      <c r="AB21" s="25"/>
      <c r="AC21" s="23"/>
      <c r="AD21" s="25"/>
      <c r="AE21" s="23"/>
      <c r="AF21" s="25"/>
      <c r="AG21" s="23"/>
      <c r="AH21" s="25"/>
      <c r="AI21" s="23"/>
      <c r="AJ21" s="25"/>
      <c r="AK21" s="23"/>
      <c r="AL21" s="25"/>
      <c r="AM21" s="23"/>
      <c r="AN21" s="25"/>
      <c r="AO21" s="23"/>
      <c r="AP21" s="25"/>
      <c r="AQ21" s="23"/>
      <c r="AR21" s="25"/>
      <c r="AS21" s="23"/>
      <c r="AT21" s="25"/>
      <c r="AU21" s="23"/>
      <c r="AV21" s="25"/>
      <c r="AW21" s="23"/>
      <c r="AX21" s="25"/>
      <c r="AY21" s="23"/>
      <c r="AZ21" s="25"/>
      <c r="BA21" s="23"/>
      <c r="BB21" s="25"/>
      <c r="BC21" s="23"/>
      <c r="BD21" s="25"/>
      <c r="BE21" s="23"/>
      <c r="BF21" s="25"/>
      <c r="BG21" s="23"/>
      <c r="BH21" s="25"/>
      <c r="BI21" s="23"/>
      <c r="BJ21" s="25"/>
      <c r="BK21" s="23"/>
    </row>
  </sheetData>
  <mergeCells count="527">
    <mergeCell ref="P10:Q10"/>
    <mergeCell ref="R10:S10"/>
    <mergeCell ref="T10:U10"/>
    <mergeCell ref="V10:W10"/>
    <mergeCell ref="X10:Y10"/>
    <mergeCell ref="Z10:AA10"/>
    <mergeCell ref="AB10:AC10"/>
    <mergeCell ref="B10:C10"/>
    <mergeCell ref="D10:E10"/>
    <mergeCell ref="F10:G10"/>
    <mergeCell ref="H10:I10"/>
    <mergeCell ref="J10:K10"/>
    <mergeCell ref="L10:M10"/>
    <mergeCell ref="N10:O10"/>
    <mergeCell ref="AV11:AW11"/>
    <mergeCell ref="AX11:AY11"/>
    <mergeCell ref="AH11:AI11"/>
    <mergeCell ref="AJ11:AK11"/>
    <mergeCell ref="AL11:AM11"/>
    <mergeCell ref="AN11:AO11"/>
    <mergeCell ref="AP11:AQ11"/>
    <mergeCell ref="AR11:AS11"/>
    <mergeCell ref="AT11:AU11"/>
    <mergeCell ref="P9:Q9"/>
    <mergeCell ref="R9:S9"/>
    <mergeCell ref="T9:U9"/>
    <mergeCell ref="V9:W9"/>
    <mergeCell ref="X9:Y9"/>
    <mergeCell ref="Z9:AA9"/>
    <mergeCell ref="AB9:AC9"/>
    <mergeCell ref="AD9:AE9"/>
    <mergeCell ref="AF9:AG9"/>
    <mergeCell ref="AH9:AI9"/>
    <mergeCell ref="AJ9:AK9"/>
    <mergeCell ref="AL9:AM9"/>
    <mergeCell ref="AN9:AO9"/>
    <mergeCell ref="AP9:AQ9"/>
    <mergeCell ref="BF9:BG9"/>
    <mergeCell ref="BH9:BI9"/>
    <mergeCell ref="BJ9:BK9"/>
    <mergeCell ref="B9:C9"/>
    <mergeCell ref="D9:E9"/>
    <mergeCell ref="F9:G9"/>
    <mergeCell ref="H9:I9"/>
    <mergeCell ref="J9:K9"/>
    <mergeCell ref="L9:M9"/>
    <mergeCell ref="N9:O9"/>
    <mergeCell ref="AR9:AS9"/>
    <mergeCell ref="AT9:AU9"/>
    <mergeCell ref="AV9:AW9"/>
    <mergeCell ref="AX9:AY9"/>
    <mergeCell ref="AZ9:BA9"/>
    <mergeCell ref="BB9:BC9"/>
    <mergeCell ref="BD9:BE9"/>
    <mergeCell ref="B11:C11"/>
    <mergeCell ref="D11:E11"/>
    <mergeCell ref="F11:G11"/>
    <mergeCell ref="H11:I11"/>
    <mergeCell ref="J11:K11"/>
    <mergeCell ref="L11:M11"/>
    <mergeCell ref="N11:O11"/>
    <mergeCell ref="AZ10:BA10"/>
    <mergeCell ref="AZ11:BA11"/>
    <mergeCell ref="BB11:BC11"/>
    <mergeCell ref="BD11:BE11"/>
    <mergeCell ref="BF11:BG11"/>
    <mergeCell ref="BH11:BI11"/>
    <mergeCell ref="BJ11:BK11"/>
    <mergeCell ref="AV10:AW10"/>
    <mergeCell ref="AX10:AY10"/>
    <mergeCell ref="BB10:BC10"/>
    <mergeCell ref="BD10:BE10"/>
    <mergeCell ref="BF10:BG10"/>
    <mergeCell ref="BH10:BI10"/>
    <mergeCell ref="BJ10:BK10"/>
    <mergeCell ref="AR6:AS6"/>
    <mergeCell ref="AT6:AU6"/>
    <mergeCell ref="AD6:AE6"/>
    <mergeCell ref="AF6:AG6"/>
    <mergeCell ref="AH6:AI6"/>
    <mergeCell ref="AJ6:AK6"/>
    <mergeCell ref="AL6:AM6"/>
    <mergeCell ref="AN6:AO6"/>
    <mergeCell ref="AP6:AQ6"/>
    <mergeCell ref="P6:Q6"/>
    <mergeCell ref="R6:S6"/>
    <mergeCell ref="T6:U6"/>
    <mergeCell ref="V6:W6"/>
    <mergeCell ref="X6:Y6"/>
    <mergeCell ref="Z6:AA6"/>
    <mergeCell ref="AB6:AC6"/>
    <mergeCell ref="B6:C6"/>
    <mergeCell ref="D6:E6"/>
    <mergeCell ref="F6:G6"/>
    <mergeCell ref="H6:I6"/>
    <mergeCell ref="J6:K6"/>
    <mergeCell ref="L6:M6"/>
    <mergeCell ref="N6:O6"/>
    <mergeCell ref="AV7:AW7"/>
    <mergeCell ref="AX7:AY7"/>
    <mergeCell ref="AH7:AI7"/>
    <mergeCell ref="AJ7:AK7"/>
    <mergeCell ref="AL7:AM7"/>
    <mergeCell ref="AN7:AO7"/>
    <mergeCell ref="AP7:AQ7"/>
    <mergeCell ref="AR7:AS7"/>
    <mergeCell ref="AT7:AU7"/>
    <mergeCell ref="P5:Q5"/>
    <mergeCell ref="R5:S5"/>
    <mergeCell ref="T5:U5"/>
    <mergeCell ref="V5:W5"/>
    <mergeCell ref="X5:Y5"/>
    <mergeCell ref="Z5:AA5"/>
    <mergeCell ref="AB5:AC5"/>
    <mergeCell ref="AD5:AE5"/>
    <mergeCell ref="AF5:AG5"/>
    <mergeCell ref="AH5:AI5"/>
    <mergeCell ref="AJ5:AK5"/>
    <mergeCell ref="AL5:AM5"/>
    <mergeCell ref="AN5:AO5"/>
    <mergeCell ref="AP5:AQ5"/>
    <mergeCell ref="BF5:BG5"/>
    <mergeCell ref="BH5:BI5"/>
    <mergeCell ref="BJ5:BK5"/>
    <mergeCell ref="B5:C5"/>
    <mergeCell ref="D5:E5"/>
    <mergeCell ref="F5:G5"/>
    <mergeCell ref="H5:I5"/>
    <mergeCell ref="J5:K5"/>
    <mergeCell ref="L5:M5"/>
    <mergeCell ref="N5:O5"/>
    <mergeCell ref="AR5:AS5"/>
    <mergeCell ref="AT5:AU5"/>
    <mergeCell ref="AV5:AW5"/>
    <mergeCell ref="AX5:AY5"/>
    <mergeCell ref="AZ5:BA5"/>
    <mergeCell ref="BB5:BC5"/>
    <mergeCell ref="BD5:BE5"/>
    <mergeCell ref="B7:C7"/>
    <mergeCell ref="D7:E7"/>
    <mergeCell ref="F7:G7"/>
    <mergeCell ref="H7:I7"/>
    <mergeCell ref="J7:K7"/>
    <mergeCell ref="L7:M7"/>
    <mergeCell ref="N7:O7"/>
    <mergeCell ref="AZ6:BA6"/>
    <mergeCell ref="AZ7:BA7"/>
    <mergeCell ref="BB7:BC7"/>
    <mergeCell ref="BD7:BE7"/>
    <mergeCell ref="BF7:BG7"/>
    <mergeCell ref="BH7:BI7"/>
    <mergeCell ref="BJ7:BK7"/>
    <mergeCell ref="AV6:AW6"/>
    <mergeCell ref="AX6:AY6"/>
    <mergeCell ref="BB6:BC6"/>
    <mergeCell ref="BD6:BE6"/>
    <mergeCell ref="BF6:BG6"/>
    <mergeCell ref="BH6:BI6"/>
    <mergeCell ref="BJ6:BK6"/>
    <mergeCell ref="AD7:AE7"/>
    <mergeCell ref="AF7:AG7"/>
    <mergeCell ref="P7:Q7"/>
    <mergeCell ref="R7:S7"/>
    <mergeCell ref="T7:U7"/>
    <mergeCell ref="V7:W7"/>
    <mergeCell ref="X7:Y7"/>
    <mergeCell ref="Z7:AA7"/>
    <mergeCell ref="AB7:AC7"/>
    <mergeCell ref="P8:Q8"/>
    <mergeCell ref="R8:S8"/>
    <mergeCell ref="T8:U8"/>
    <mergeCell ref="V8:W8"/>
    <mergeCell ref="X8:Y8"/>
    <mergeCell ref="Z8:AA8"/>
    <mergeCell ref="AB8:AC8"/>
    <mergeCell ref="AD8:AE8"/>
    <mergeCell ref="AF8:AG8"/>
    <mergeCell ref="AH8:AI8"/>
    <mergeCell ref="AJ8:AK8"/>
    <mergeCell ref="AL8:AM8"/>
    <mergeCell ref="AN8:AO8"/>
    <mergeCell ref="AP8:AQ8"/>
    <mergeCell ref="BF8:BG8"/>
    <mergeCell ref="BH8:BI8"/>
    <mergeCell ref="BJ8:BK8"/>
    <mergeCell ref="AR8:AS8"/>
    <mergeCell ref="AT8:AU8"/>
    <mergeCell ref="AV8:AW8"/>
    <mergeCell ref="AX8:AY8"/>
    <mergeCell ref="AZ8:BA8"/>
    <mergeCell ref="BB8:BC8"/>
    <mergeCell ref="BD8:BE8"/>
    <mergeCell ref="B8:C8"/>
    <mergeCell ref="D8:E8"/>
    <mergeCell ref="F8:G8"/>
    <mergeCell ref="H8:I8"/>
    <mergeCell ref="J8:K8"/>
    <mergeCell ref="L8:M8"/>
    <mergeCell ref="N8:O8"/>
    <mergeCell ref="AR10:AS10"/>
    <mergeCell ref="AT10:AU10"/>
    <mergeCell ref="AD10:AE10"/>
    <mergeCell ref="AF10:AG10"/>
    <mergeCell ref="AH10:AI10"/>
    <mergeCell ref="AJ10:AK10"/>
    <mergeCell ref="AL10:AM10"/>
    <mergeCell ref="AN10:AO10"/>
    <mergeCell ref="AP10:AQ10"/>
    <mergeCell ref="AD11:AE11"/>
    <mergeCell ref="AF11:AG11"/>
    <mergeCell ref="P11:Q11"/>
    <mergeCell ref="R11:S11"/>
    <mergeCell ref="T11:U11"/>
    <mergeCell ref="V11:W11"/>
    <mergeCell ref="X11:Y11"/>
    <mergeCell ref="Z11:AA11"/>
    <mergeCell ref="AB11:AC11"/>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AP12:AQ12"/>
    <mergeCell ref="BF12:BG12"/>
    <mergeCell ref="BH12:BI12"/>
    <mergeCell ref="BJ12:BK12"/>
    <mergeCell ref="AR12:AS12"/>
    <mergeCell ref="AT12:AU12"/>
    <mergeCell ref="AV12:AW12"/>
    <mergeCell ref="AX12:AY12"/>
    <mergeCell ref="AZ12:BA12"/>
    <mergeCell ref="BB12:BC12"/>
    <mergeCell ref="BD12:BE12"/>
    <mergeCell ref="B12:C12"/>
    <mergeCell ref="D12:E12"/>
    <mergeCell ref="F12:G12"/>
    <mergeCell ref="H12:I12"/>
    <mergeCell ref="J12:K12"/>
    <mergeCell ref="L12:M12"/>
    <mergeCell ref="N12:O12"/>
    <mergeCell ref="P18:Q18"/>
    <mergeCell ref="R18:S18"/>
    <mergeCell ref="T18:U18"/>
    <mergeCell ref="V18:W18"/>
    <mergeCell ref="X18:Y18"/>
    <mergeCell ref="Z18:AA18"/>
    <mergeCell ref="AB18:AC18"/>
    <mergeCell ref="B18:C18"/>
    <mergeCell ref="D18:E18"/>
    <mergeCell ref="F18:G18"/>
    <mergeCell ref="H18:I18"/>
    <mergeCell ref="J18:K18"/>
    <mergeCell ref="L18:M18"/>
    <mergeCell ref="N18:O18"/>
    <mergeCell ref="AV19:AW19"/>
    <mergeCell ref="AX19:AY19"/>
    <mergeCell ref="AH19:AI19"/>
    <mergeCell ref="AJ19:AK19"/>
    <mergeCell ref="AL19:AM19"/>
    <mergeCell ref="AN19:AO19"/>
    <mergeCell ref="AP19:AQ19"/>
    <mergeCell ref="AR19:AS19"/>
    <mergeCell ref="AT19:AU19"/>
    <mergeCell ref="P17:Q17"/>
    <mergeCell ref="R17:S17"/>
    <mergeCell ref="T17:U17"/>
    <mergeCell ref="V17:W17"/>
    <mergeCell ref="X17:Y17"/>
    <mergeCell ref="Z17:AA17"/>
    <mergeCell ref="AB17:AC17"/>
    <mergeCell ref="AD17:AE17"/>
    <mergeCell ref="AF17:AG17"/>
    <mergeCell ref="AH17:AI17"/>
    <mergeCell ref="AJ17:AK17"/>
    <mergeCell ref="AL17:AM17"/>
    <mergeCell ref="AN17:AO17"/>
    <mergeCell ref="AP17:AQ17"/>
    <mergeCell ref="BF17:BG17"/>
    <mergeCell ref="BH17:BI17"/>
    <mergeCell ref="BJ17:BK17"/>
    <mergeCell ref="B17:C17"/>
    <mergeCell ref="D17:E17"/>
    <mergeCell ref="F17:G17"/>
    <mergeCell ref="H17:I17"/>
    <mergeCell ref="J17:K17"/>
    <mergeCell ref="L17:M17"/>
    <mergeCell ref="N17:O17"/>
    <mergeCell ref="AR17:AS17"/>
    <mergeCell ref="AT17:AU17"/>
    <mergeCell ref="AV17:AW17"/>
    <mergeCell ref="AX17:AY17"/>
    <mergeCell ref="AZ17:BA17"/>
    <mergeCell ref="BB17:BC17"/>
    <mergeCell ref="BD17:BE17"/>
    <mergeCell ref="B19:C19"/>
    <mergeCell ref="D19:E19"/>
    <mergeCell ref="F19:G19"/>
    <mergeCell ref="H19:I19"/>
    <mergeCell ref="J19:K19"/>
    <mergeCell ref="L19:M19"/>
    <mergeCell ref="N19:O19"/>
    <mergeCell ref="AZ18:BA18"/>
    <mergeCell ref="AZ19:BA19"/>
    <mergeCell ref="BB19:BC19"/>
    <mergeCell ref="BD19:BE19"/>
    <mergeCell ref="BF19:BG19"/>
    <mergeCell ref="BH19:BI19"/>
    <mergeCell ref="BJ19:BK19"/>
    <mergeCell ref="AV18:AW18"/>
    <mergeCell ref="AX18:AY18"/>
    <mergeCell ref="BB18:BC18"/>
    <mergeCell ref="BD18:BE18"/>
    <mergeCell ref="BF18:BG18"/>
    <mergeCell ref="BH18:BI18"/>
    <mergeCell ref="BJ18:BK18"/>
    <mergeCell ref="AR14:AS14"/>
    <mergeCell ref="AT14:AU14"/>
    <mergeCell ref="AD14:AE14"/>
    <mergeCell ref="AF14:AG14"/>
    <mergeCell ref="AH14:AI14"/>
    <mergeCell ref="AJ14:AK14"/>
    <mergeCell ref="AL14:AM14"/>
    <mergeCell ref="AN14:AO14"/>
    <mergeCell ref="AP14:AQ14"/>
    <mergeCell ref="P14:Q14"/>
    <mergeCell ref="R14:S14"/>
    <mergeCell ref="T14:U14"/>
    <mergeCell ref="V14:W14"/>
    <mergeCell ref="X14:Y14"/>
    <mergeCell ref="Z14:AA14"/>
    <mergeCell ref="AB14:AC14"/>
    <mergeCell ref="B14:C14"/>
    <mergeCell ref="D14:E14"/>
    <mergeCell ref="F14:G14"/>
    <mergeCell ref="H14:I14"/>
    <mergeCell ref="J14:K14"/>
    <mergeCell ref="L14:M14"/>
    <mergeCell ref="N14:O14"/>
    <mergeCell ref="AV15:AW15"/>
    <mergeCell ref="AX15:AY15"/>
    <mergeCell ref="AH15:AI15"/>
    <mergeCell ref="AJ15:AK15"/>
    <mergeCell ref="AL15:AM15"/>
    <mergeCell ref="AN15:AO15"/>
    <mergeCell ref="AP15:AQ15"/>
    <mergeCell ref="AR15:AS15"/>
    <mergeCell ref="AT15:AU15"/>
    <mergeCell ref="P13:Q13"/>
    <mergeCell ref="R13:S13"/>
    <mergeCell ref="T13:U13"/>
    <mergeCell ref="V13:W13"/>
    <mergeCell ref="X13:Y13"/>
    <mergeCell ref="Z13:AA13"/>
    <mergeCell ref="AB13:AC13"/>
    <mergeCell ref="AD13:AE13"/>
    <mergeCell ref="AF13:AG13"/>
    <mergeCell ref="AH13:AI13"/>
    <mergeCell ref="AJ13:AK13"/>
    <mergeCell ref="AL13:AM13"/>
    <mergeCell ref="AN13:AO13"/>
    <mergeCell ref="AP13:AQ13"/>
    <mergeCell ref="BF13:BG13"/>
    <mergeCell ref="BH13:BI13"/>
    <mergeCell ref="BJ13:BK13"/>
    <mergeCell ref="B13:C13"/>
    <mergeCell ref="D13:E13"/>
    <mergeCell ref="F13:G13"/>
    <mergeCell ref="H13:I13"/>
    <mergeCell ref="J13:K13"/>
    <mergeCell ref="L13:M13"/>
    <mergeCell ref="N13:O13"/>
    <mergeCell ref="AR13:AS13"/>
    <mergeCell ref="AT13:AU13"/>
    <mergeCell ref="AV13:AW13"/>
    <mergeCell ref="AX13:AY13"/>
    <mergeCell ref="AZ13:BA13"/>
    <mergeCell ref="BB13:BC13"/>
    <mergeCell ref="BD13:BE13"/>
    <mergeCell ref="B15:C15"/>
    <mergeCell ref="D15:E15"/>
    <mergeCell ref="F15:G15"/>
    <mergeCell ref="H15:I15"/>
    <mergeCell ref="J15:K15"/>
    <mergeCell ref="L15:M15"/>
    <mergeCell ref="N15:O15"/>
    <mergeCell ref="AZ14:BA14"/>
    <mergeCell ref="AZ15:BA15"/>
    <mergeCell ref="BB15:BC15"/>
    <mergeCell ref="BD15:BE15"/>
    <mergeCell ref="BF15:BG15"/>
    <mergeCell ref="BH15:BI15"/>
    <mergeCell ref="BJ15:BK15"/>
    <mergeCell ref="AV14:AW14"/>
    <mergeCell ref="AX14:AY14"/>
    <mergeCell ref="BB14:BC14"/>
    <mergeCell ref="BD14:BE14"/>
    <mergeCell ref="BF14:BG14"/>
    <mergeCell ref="BH14:BI14"/>
    <mergeCell ref="BJ14:BK14"/>
    <mergeCell ref="AD15:AE15"/>
    <mergeCell ref="AF15:AG15"/>
    <mergeCell ref="P15:Q15"/>
    <mergeCell ref="R15:S15"/>
    <mergeCell ref="T15:U15"/>
    <mergeCell ref="V15:W15"/>
    <mergeCell ref="X15:Y15"/>
    <mergeCell ref="Z15:AA15"/>
    <mergeCell ref="AB15:AC15"/>
    <mergeCell ref="P16:Q16"/>
    <mergeCell ref="R16:S16"/>
    <mergeCell ref="T16:U16"/>
    <mergeCell ref="V16:W16"/>
    <mergeCell ref="X16:Y16"/>
    <mergeCell ref="Z16:AA16"/>
    <mergeCell ref="AB16:AC16"/>
    <mergeCell ref="AD16:AE16"/>
    <mergeCell ref="AF16:AG16"/>
    <mergeCell ref="AH16:AI16"/>
    <mergeCell ref="AJ16:AK16"/>
    <mergeCell ref="AL16:AM16"/>
    <mergeCell ref="AN16:AO16"/>
    <mergeCell ref="AP16:AQ16"/>
    <mergeCell ref="BF16:BG16"/>
    <mergeCell ref="BH16:BI16"/>
    <mergeCell ref="BJ16:BK16"/>
    <mergeCell ref="AR16:AS16"/>
    <mergeCell ref="AT16:AU16"/>
    <mergeCell ref="AV16:AW16"/>
    <mergeCell ref="AX16:AY16"/>
    <mergeCell ref="AZ16:BA16"/>
    <mergeCell ref="BB16:BC16"/>
    <mergeCell ref="BD16:BE16"/>
    <mergeCell ref="B16:C16"/>
    <mergeCell ref="D16:E16"/>
    <mergeCell ref="F16:G16"/>
    <mergeCell ref="H16:I16"/>
    <mergeCell ref="J16:K16"/>
    <mergeCell ref="L16:M16"/>
    <mergeCell ref="N16:O16"/>
    <mergeCell ref="AR18:AS18"/>
    <mergeCell ref="AT18:AU18"/>
    <mergeCell ref="AD18:AE18"/>
    <mergeCell ref="AF18:AG18"/>
    <mergeCell ref="AH18:AI18"/>
    <mergeCell ref="AJ18:AK18"/>
    <mergeCell ref="AL18:AM18"/>
    <mergeCell ref="AN18:AO18"/>
    <mergeCell ref="AP18:AQ18"/>
    <mergeCell ref="B21:C21"/>
    <mergeCell ref="D21:E21"/>
    <mergeCell ref="F21:G21"/>
    <mergeCell ref="H21:I21"/>
    <mergeCell ref="J21:K21"/>
    <mergeCell ref="L21:M21"/>
    <mergeCell ref="N21:O21"/>
    <mergeCell ref="P21:Q21"/>
    <mergeCell ref="R21:S21"/>
    <mergeCell ref="T21:U21"/>
    <mergeCell ref="V21:W21"/>
    <mergeCell ref="X21:Y21"/>
    <mergeCell ref="Z21:AA21"/>
    <mergeCell ref="AB21:AC21"/>
    <mergeCell ref="AD21:AE21"/>
    <mergeCell ref="AF21:AG21"/>
    <mergeCell ref="AH21:AI21"/>
    <mergeCell ref="AJ21:AK21"/>
    <mergeCell ref="AL21:AM21"/>
    <mergeCell ref="AN21:AO21"/>
    <mergeCell ref="AP21:AQ21"/>
    <mergeCell ref="BF21:BG21"/>
    <mergeCell ref="BH21:BI21"/>
    <mergeCell ref="BJ21:BK21"/>
    <mergeCell ref="AR21:AS21"/>
    <mergeCell ref="AT21:AU21"/>
    <mergeCell ref="AV21:AW21"/>
    <mergeCell ref="AX21:AY21"/>
    <mergeCell ref="AZ21:BA21"/>
    <mergeCell ref="BB21:BC21"/>
    <mergeCell ref="BD21:BE21"/>
    <mergeCell ref="AD19:AE19"/>
    <mergeCell ref="AF19:AG19"/>
    <mergeCell ref="P19:Q19"/>
    <mergeCell ref="R19:S19"/>
    <mergeCell ref="T19:U19"/>
    <mergeCell ref="V19:W19"/>
    <mergeCell ref="X19:Y19"/>
    <mergeCell ref="Z19:AA19"/>
    <mergeCell ref="AB19:AC19"/>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AP20:AQ20"/>
    <mergeCell ref="BF20:BG20"/>
    <mergeCell ref="BH20:BI20"/>
    <mergeCell ref="BJ20:BK20"/>
    <mergeCell ref="AR20:AS20"/>
    <mergeCell ref="AT20:AU20"/>
    <mergeCell ref="AV20:AW20"/>
    <mergeCell ref="AX20:AY20"/>
    <mergeCell ref="AZ20:BA20"/>
    <mergeCell ref="BB20:BC20"/>
    <mergeCell ref="BD20:BE20"/>
    <mergeCell ref="B20:C20"/>
    <mergeCell ref="D20:E20"/>
    <mergeCell ref="F20:G20"/>
    <mergeCell ref="H20:I20"/>
    <mergeCell ref="J20:K20"/>
    <mergeCell ref="L20:M20"/>
    <mergeCell ref="N20:O20"/>
  </mergeCells>
  <drawing r:id="rId1"/>
</worksheet>
</file>